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valion.cenalia.GOV\Desktop\PBA\PBA 2021-2023\PBA 2021-2023 Faza II\Dokumenti i PBA\E-Akte\Aneks 1 Excel PBA 2021-2023\"/>
    </mc:Choice>
  </mc:AlternateContent>
  <bookViews>
    <workbookView xWindow="0" yWindow="0" windowWidth="21840" windowHeight="11835"/>
  </bookViews>
  <sheets>
    <sheet name="Misioni" sheetId="20" r:id="rId1"/>
    <sheet name="01110" sheetId="11" r:id="rId2"/>
    <sheet name="04220 " sheetId="12" r:id="rId3"/>
    <sheet name="04230" sheetId="13" r:id="rId4"/>
    <sheet name="04240 " sheetId="19" r:id="rId5"/>
    <sheet name="04250" sheetId="15" r:id="rId6"/>
    <sheet name="04860" sheetId="16" r:id="rId7"/>
    <sheet name="05470" sheetId="17" r:id="rId8"/>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531" i="13" l="1"/>
  <c r="B530" i="13"/>
  <c r="B529" i="13"/>
  <c r="B528" i="13"/>
  <c r="B526" i="13"/>
  <c r="B525" i="13"/>
  <c r="B524" i="13"/>
  <c r="B523" i="13"/>
  <c r="B522" i="13" s="1"/>
  <c r="E521" i="13"/>
  <c r="D521" i="13"/>
  <c r="C521" i="13"/>
  <c r="B521" i="13"/>
  <c r="E520" i="13"/>
  <c r="D520" i="13"/>
  <c r="C520" i="13"/>
  <c r="B520" i="13"/>
  <c r="B519" i="13"/>
  <c r="E518" i="13"/>
  <c r="D518" i="13"/>
  <c r="C518" i="13"/>
  <c r="B518" i="13"/>
  <c r="E517" i="13"/>
  <c r="D517" i="13"/>
  <c r="D516" i="13" s="1"/>
  <c r="C517" i="13"/>
  <c r="C516" i="13" s="1"/>
  <c r="B517" i="13"/>
  <c r="B516" i="13" s="1"/>
  <c r="E516" i="13"/>
  <c r="E515" i="13"/>
  <c r="D515" i="13"/>
  <c r="C515" i="13"/>
  <c r="B515" i="13"/>
  <c r="E514" i="13"/>
  <c r="E513" i="13" s="1"/>
  <c r="D514" i="13"/>
  <c r="D513" i="13" s="1"/>
  <c r="C514" i="13"/>
  <c r="B514" i="13"/>
  <c r="B513" i="13" s="1"/>
  <c r="C513" i="13"/>
  <c r="E512" i="13"/>
  <c r="D512" i="13"/>
  <c r="C512" i="13"/>
  <c r="B512" i="13"/>
  <c r="E511" i="13"/>
  <c r="D511" i="13"/>
  <c r="D510" i="13" s="1"/>
  <c r="C511" i="13"/>
  <c r="C510" i="13" s="1"/>
  <c r="B511" i="13"/>
  <c r="B510" i="13" s="1"/>
  <c r="E510" i="13"/>
  <c r="E509" i="13"/>
  <c r="D509" i="13"/>
  <c r="C509" i="13"/>
  <c r="B509" i="13"/>
  <c r="E508" i="13"/>
  <c r="E507" i="13" s="1"/>
  <c r="D508" i="13"/>
  <c r="D507" i="13" s="1"/>
  <c r="C508" i="13"/>
  <c r="B508" i="13"/>
  <c r="B507" i="13" s="1"/>
  <c r="C507" i="13"/>
  <c r="E506" i="13"/>
  <c r="D506" i="13"/>
  <c r="C506" i="13"/>
  <c r="B506" i="13"/>
  <c r="E505" i="13"/>
  <c r="D505" i="13"/>
  <c r="D504" i="13" s="1"/>
  <c r="C505" i="13"/>
  <c r="C504" i="13" s="1"/>
  <c r="B505" i="13"/>
  <c r="B504" i="13" s="1"/>
  <c r="E504" i="13"/>
  <c r="E503" i="13"/>
  <c r="D503" i="13"/>
  <c r="C503" i="13"/>
  <c r="B503" i="13"/>
  <c r="E502" i="13"/>
  <c r="E501" i="13" s="1"/>
  <c r="D502" i="13"/>
  <c r="D501" i="13" s="1"/>
  <c r="C502" i="13"/>
  <c r="B502" i="13"/>
  <c r="B501" i="13" s="1"/>
  <c r="C501" i="13"/>
  <c r="C496" i="13"/>
  <c r="E491" i="13"/>
  <c r="D491" i="13"/>
  <c r="C491" i="13"/>
  <c r="B491" i="13"/>
  <c r="E486" i="13"/>
  <c r="D486" i="13"/>
  <c r="C486" i="13"/>
  <c r="B486" i="13"/>
  <c r="B496" i="13" s="1"/>
  <c r="D480" i="13"/>
  <c r="E465" i="13"/>
  <c r="D465" i="13"/>
  <c r="C465" i="13"/>
  <c r="C470" i="13" s="1"/>
  <c r="B465" i="13"/>
  <c r="B470" i="13" s="1"/>
  <c r="B471" i="13" s="1"/>
  <c r="E460" i="13"/>
  <c r="D460" i="13"/>
  <c r="C460" i="13"/>
  <c r="C454" i="13"/>
  <c r="E439" i="13"/>
  <c r="D439" i="13"/>
  <c r="C439" i="13"/>
  <c r="E434" i="13"/>
  <c r="E444" i="13" s="1"/>
  <c r="D434" i="13"/>
  <c r="C434" i="13"/>
  <c r="B434" i="13"/>
  <c r="B444" i="13" s="1"/>
  <c r="B445" i="13" s="1"/>
  <c r="E413" i="13"/>
  <c r="D413" i="13"/>
  <c r="D400" i="13" s="1"/>
  <c r="D401" i="13" s="1"/>
  <c r="C413" i="13"/>
  <c r="B413" i="13"/>
  <c r="E408" i="13"/>
  <c r="D408" i="13"/>
  <c r="D418" i="13" s="1"/>
  <c r="D419" i="13" s="1"/>
  <c r="C408" i="13"/>
  <c r="B408" i="13"/>
  <c r="C402" i="13"/>
  <c r="B400" i="13"/>
  <c r="B401" i="13" s="1"/>
  <c r="E384" i="13"/>
  <c r="D384" i="13"/>
  <c r="C384" i="13"/>
  <c r="B384" i="13"/>
  <c r="E379" i="13"/>
  <c r="E389" i="13" s="1"/>
  <c r="D379" i="13"/>
  <c r="D389" i="13" s="1"/>
  <c r="C379" i="13"/>
  <c r="C389" i="13" s="1"/>
  <c r="B379" i="13"/>
  <c r="B389" i="13" s="1"/>
  <c r="E373" i="13"/>
  <c r="D373" i="13"/>
  <c r="C373" i="13"/>
  <c r="B373" i="13"/>
  <c r="E358" i="13"/>
  <c r="D358" i="13"/>
  <c r="C358" i="13"/>
  <c r="E353" i="13"/>
  <c r="D353" i="13"/>
  <c r="C353" i="13"/>
  <c r="B353" i="13"/>
  <c r="B363" i="13" s="1"/>
  <c r="B345" i="13" s="1"/>
  <c r="E347" i="13"/>
  <c r="D347" i="13"/>
  <c r="C347" i="13"/>
  <c r="E332" i="13"/>
  <c r="D332" i="13"/>
  <c r="C332" i="13"/>
  <c r="B332" i="13"/>
  <c r="E327" i="13"/>
  <c r="E337" i="13" s="1"/>
  <c r="D327" i="13"/>
  <c r="D337" i="13" s="1"/>
  <c r="C327" i="13"/>
  <c r="C337" i="13" s="1"/>
  <c r="B327" i="13"/>
  <c r="B337" i="13" s="1"/>
  <c r="E321" i="13"/>
  <c r="D321" i="13"/>
  <c r="C321" i="13"/>
  <c r="C304" i="13"/>
  <c r="C307" i="13" s="1"/>
  <c r="E292" i="13"/>
  <c r="D292" i="13"/>
  <c r="C292" i="13"/>
  <c r="B292" i="13"/>
  <c r="B307" i="13" s="1"/>
  <c r="E280" i="13"/>
  <c r="D280" i="13"/>
  <c r="C280" i="13"/>
  <c r="B280" i="13"/>
  <c r="E263" i="13"/>
  <c r="D263" i="13"/>
  <c r="C263" i="13"/>
  <c r="C245" i="13" s="1"/>
  <c r="C262" i="13"/>
  <c r="C531" i="13" s="1"/>
  <c r="B258" i="13"/>
  <c r="B253" i="13"/>
  <c r="B263" i="13" s="1"/>
  <c r="E245" i="13"/>
  <c r="E246" i="13" s="1"/>
  <c r="D245" i="13"/>
  <c r="D246" i="13" s="1"/>
  <c r="C232" i="13"/>
  <c r="B232" i="13"/>
  <c r="E227" i="13"/>
  <c r="E237" i="13" s="1"/>
  <c r="D227" i="13"/>
  <c r="D237" i="13" s="1"/>
  <c r="D219" i="13" s="1"/>
  <c r="C227" i="13"/>
  <c r="C237" i="13" s="1"/>
  <c r="C219" i="13" s="1"/>
  <c r="B227" i="13"/>
  <c r="B237" i="13" s="1"/>
  <c r="E221" i="13"/>
  <c r="D221" i="13"/>
  <c r="C221" i="13"/>
  <c r="B221" i="13"/>
  <c r="E193" i="13"/>
  <c r="E208" i="13" s="1"/>
  <c r="D193" i="13"/>
  <c r="D208" i="13" s="1"/>
  <c r="C193" i="13"/>
  <c r="C208" i="13" s="1"/>
  <c r="B193" i="13"/>
  <c r="B208" i="13" s="1"/>
  <c r="E181" i="13"/>
  <c r="D181" i="13"/>
  <c r="C181" i="13"/>
  <c r="E156" i="13"/>
  <c r="E171" i="13" s="1"/>
  <c r="D156" i="13"/>
  <c r="D171" i="13" s="1"/>
  <c r="C156" i="13"/>
  <c r="C171" i="13" s="1"/>
  <c r="B156" i="13"/>
  <c r="B171" i="13" s="1"/>
  <c r="E144" i="13"/>
  <c r="D144" i="13"/>
  <c r="C144" i="13"/>
  <c r="B144" i="13"/>
  <c r="E134" i="13"/>
  <c r="E105" i="13" s="1"/>
  <c r="E108" i="13" s="1"/>
  <c r="D134" i="13"/>
  <c r="D105" i="13" s="1"/>
  <c r="C134" i="13"/>
  <c r="B134" i="13"/>
  <c r="E107" i="13"/>
  <c r="D107" i="13"/>
  <c r="C107" i="13"/>
  <c r="B107" i="13"/>
  <c r="E82" i="13"/>
  <c r="E97" i="13" s="1"/>
  <c r="D82" i="13"/>
  <c r="D97" i="13" s="1"/>
  <c r="C82" i="13"/>
  <c r="C97" i="13" s="1"/>
  <c r="B82" i="13"/>
  <c r="B97" i="13" s="1"/>
  <c r="E70" i="13"/>
  <c r="D70" i="13"/>
  <c r="C70" i="13"/>
  <c r="B70" i="13"/>
  <c r="D57" i="13"/>
  <c r="C57" i="13"/>
  <c r="C519" i="13" s="1"/>
  <c r="E45" i="13"/>
  <c r="D45" i="13"/>
  <c r="C45" i="13"/>
  <c r="B45" i="13"/>
  <c r="E42" i="13"/>
  <c r="D42" i="13"/>
  <c r="C42" i="13"/>
  <c r="E39" i="13"/>
  <c r="D39" i="13"/>
  <c r="C39" i="13"/>
  <c r="B39" i="13"/>
  <c r="B60" i="13" s="1"/>
  <c r="E33" i="13"/>
  <c r="D33" i="13"/>
  <c r="C33" i="13"/>
  <c r="B33" i="13"/>
  <c r="E796" i="15"/>
  <c r="D796" i="15"/>
  <c r="C796" i="15"/>
  <c r="B796" i="15"/>
  <c r="E795" i="15"/>
  <c r="D795" i="15"/>
  <c r="C795" i="15"/>
  <c r="B795" i="15"/>
  <c r="E794" i="15"/>
  <c r="D794" i="15"/>
  <c r="C794" i="15"/>
  <c r="B794" i="15"/>
  <c r="E793" i="15"/>
  <c r="D793" i="15"/>
  <c r="C793" i="15"/>
  <c r="B793" i="15"/>
  <c r="B792" i="15" s="1"/>
  <c r="E792" i="15"/>
  <c r="D792" i="15"/>
  <c r="C792" i="15"/>
  <c r="E785" i="15"/>
  <c r="E784" i="15" s="1"/>
  <c r="D785" i="15"/>
  <c r="C785" i="15"/>
  <c r="C784" i="15" s="1"/>
  <c r="B785" i="15"/>
  <c r="B784" i="15" s="1"/>
  <c r="D784" i="15"/>
  <c r="E774" i="15"/>
  <c r="D774" i="15"/>
  <c r="C774" i="15"/>
  <c r="B774" i="15"/>
  <c r="E773" i="15"/>
  <c r="D773" i="15"/>
  <c r="D772" i="15" s="1"/>
  <c r="C773" i="15"/>
  <c r="B773" i="15"/>
  <c r="E772" i="15"/>
  <c r="C772" i="15"/>
  <c r="B772" i="15"/>
  <c r="E771" i="15"/>
  <c r="D771" i="15"/>
  <c r="C771" i="15"/>
  <c r="B771" i="15"/>
  <c r="E770" i="15"/>
  <c r="E769" i="15" s="1"/>
  <c r="D770" i="15"/>
  <c r="C770" i="15"/>
  <c r="C769" i="15" s="1"/>
  <c r="C763" i="15" s="1"/>
  <c r="B770" i="15"/>
  <c r="B769" i="15" s="1"/>
  <c r="D769" i="15"/>
  <c r="E768" i="15"/>
  <c r="D768" i="15"/>
  <c r="C768" i="15"/>
  <c r="B768" i="15"/>
  <c r="E767" i="15"/>
  <c r="D767" i="15"/>
  <c r="D766" i="15" s="1"/>
  <c r="C767" i="15"/>
  <c r="B767" i="15"/>
  <c r="E766" i="15"/>
  <c r="C766" i="15"/>
  <c r="B766" i="15"/>
  <c r="B763" i="15" s="1"/>
  <c r="D761" i="15"/>
  <c r="B761" i="15"/>
  <c r="E756" i="15"/>
  <c r="E761" i="15" s="1"/>
  <c r="D756" i="15"/>
  <c r="C756" i="15"/>
  <c r="C761" i="15" s="1"/>
  <c r="B756" i="15"/>
  <c r="D749" i="15"/>
  <c r="E747" i="15"/>
  <c r="D747" i="15"/>
  <c r="D748" i="15" s="1"/>
  <c r="C747" i="15"/>
  <c r="C748" i="15" s="1"/>
  <c r="B747" i="15"/>
  <c r="E735" i="15"/>
  <c r="E740" i="15" s="1"/>
  <c r="E726" i="15" s="1"/>
  <c r="D735" i="15"/>
  <c r="D740" i="15" s="1"/>
  <c r="D726" i="15" s="1"/>
  <c r="C735" i="15"/>
  <c r="C740" i="15" s="1"/>
  <c r="C726" i="15" s="1"/>
  <c r="B735" i="15"/>
  <c r="B740" i="15" s="1"/>
  <c r="B726" i="15" s="1"/>
  <c r="E719" i="15"/>
  <c r="D719" i="15"/>
  <c r="B719" i="15"/>
  <c r="E714" i="15"/>
  <c r="D714" i="15"/>
  <c r="C714" i="15"/>
  <c r="C719" i="15" s="1"/>
  <c r="C705" i="15" s="1"/>
  <c r="B714" i="15"/>
  <c r="E707" i="15"/>
  <c r="D707" i="15"/>
  <c r="E705" i="15"/>
  <c r="E708" i="15" s="1"/>
  <c r="D705" i="15"/>
  <c r="D706" i="15" s="1"/>
  <c r="B705" i="15"/>
  <c r="C698" i="15"/>
  <c r="E693" i="15"/>
  <c r="E698" i="15" s="1"/>
  <c r="E684" i="15" s="1"/>
  <c r="E687" i="15" s="1"/>
  <c r="D693" i="15"/>
  <c r="D698" i="15" s="1"/>
  <c r="D684" i="15" s="1"/>
  <c r="C693" i="15"/>
  <c r="B693" i="15"/>
  <c r="B698" i="15" s="1"/>
  <c r="B684" i="15" s="1"/>
  <c r="E686" i="15"/>
  <c r="D686" i="15"/>
  <c r="C685" i="15"/>
  <c r="C684" i="15"/>
  <c r="E677" i="15"/>
  <c r="E663" i="15" s="1"/>
  <c r="D677" i="15"/>
  <c r="D663" i="15" s="1"/>
  <c r="B677" i="15"/>
  <c r="B663" i="15" s="1"/>
  <c r="B664" i="15" s="1"/>
  <c r="E672" i="15"/>
  <c r="D672" i="15"/>
  <c r="C672" i="15"/>
  <c r="C677" i="15" s="1"/>
  <c r="C663" i="15" s="1"/>
  <c r="B672" i="15"/>
  <c r="E665" i="15"/>
  <c r="D665" i="15"/>
  <c r="C665" i="15"/>
  <c r="E656" i="15"/>
  <c r="E642" i="15" s="1"/>
  <c r="C656" i="15"/>
  <c r="C642" i="15" s="1"/>
  <c r="E651" i="15"/>
  <c r="D651" i="15"/>
  <c r="D656" i="15" s="1"/>
  <c r="D642" i="15" s="1"/>
  <c r="C651" i="15"/>
  <c r="B651" i="15"/>
  <c r="B656" i="15" s="1"/>
  <c r="B642" i="15" s="1"/>
  <c r="C644" i="15"/>
  <c r="E634" i="15"/>
  <c r="E620" i="15" s="1"/>
  <c r="D634" i="15"/>
  <c r="D620" i="15" s="1"/>
  <c r="B634" i="15"/>
  <c r="B620" i="15" s="1"/>
  <c r="B621" i="15" s="1"/>
  <c r="E629" i="15"/>
  <c r="D629" i="15"/>
  <c r="C629" i="15"/>
  <c r="C634" i="15" s="1"/>
  <c r="C620" i="15" s="1"/>
  <c r="B629" i="15"/>
  <c r="C622" i="15"/>
  <c r="E612" i="15"/>
  <c r="C612" i="15"/>
  <c r="E607" i="15"/>
  <c r="D607" i="15"/>
  <c r="D612" i="15" s="1"/>
  <c r="D598" i="15" s="1"/>
  <c r="C607" i="15"/>
  <c r="B607" i="15"/>
  <c r="B612" i="15" s="1"/>
  <c r="B598" i="15" s="1"/>
  <c r="E598" i="15"/>
  <c r="C598" i="15"/>
  <c r="D590" i="15"/>
  <c r="B590" i="15"/>
  <c r="E585" i="15"/>
  <c r="E590" i="15" s="1"/>
  <c r="E576" i="15" s="1"/>
  <c r="D585" i="15"/>
  <c r="C585" i="15"/>
  <c r="C590" i="15" s="1"/>
  <c r="C576" i="15" s="1"/>
  <c r="B585" i="15"/>
  <c r="D576" i="15"/>
  <c r="B576" i="15"/>
  <c r="E568" i="15"/>
  <c r="C568" i="15"/>
  <c r="E563" i="15"/>
  <c r="D563" i="15"/>
  <c r="D568" i="15" s="1"/>
  <c r="D554" i="15" s="1"/>
  <c r="C563" i="15"/>
  <c r="B563" i="15"/>
  <c r="B568" i="15" s="1"/>
  <c r="B554" i="15" s="1"/>
  <c r="E554" i="15"/>
  <c r="C554" i="15"/>
  <c r="D546" i="15"/>
  <c r="B546" i="15"/>
  <c r="B532" i="15" s="1"/>
  <c r="B533" i="15" s="1"/>
  <c r="E541" i="15"/>
  <c r="E546" i="15" s="1"/>
  <c r="E532" i="15" s="1"/>
  <c r="E533" i="15" s="1"/>
  <c r="D541" i="15"/>
  <c r="C541" i="15"/>
  <c r="C546" i="15" s="1"/>
  <c r="C532" i="15" s="1"/>
  <c r="C533" i="15" s="1"/>
  <c r="B541" i="15"/>
  <c r="E534" i="15"/>
  <c r="D534" i="15"/>
  <c r="C534" i="15"/>
  <c r="D533" i="15"/>
  <c r="D532" i="15"/>
  <c r="E521" i="15"/>
  <c r="E507" i="15" s="1"/>
  <c r="D521" i="15"/>
  <c r="D507" i="15" s="1"/>
  <c r="B521" i="15"/>
  <c r="B507" i="15" s="1"/>
  <c r="E516" i="15"/>
  <c r="D516" i="15"/>
  <c r="C516" i="15"/>
  <c r="C521" i="15" s="1"/>
  <c r="C507" i="15" s="1"/>
  <c r="C508" i="15" s="1"/>
  <c r="B516" i="15"/>
  <c r="D498" i="15"/>
  <c r="B498" i="15"/>
  <c r="B484" i="15" s="1"/>
  <c r="B485" i="15" s="1"/>
  <c r="E493" i="15"/>
  <c r="E498" i="15" s="1"/>
  <c r="E484" i="15" s="1"/>
  <c r="D493" i="15"/>
  <c r="C493" i="15"/>
  <c r="C498" i="15" s="1"/>
  <c r="C484" i="15" s="1"/>
  <c r="C485" i="15" s="1"/>
  <c r="B493" i="15"/>
  <c r="D484" i="15"/>
  <c r="E475" i="15"/>
  <c r="E461" i="15" s="1"/>
  <c r="B475" i="15"/>
  <c r="B461" i="15" s="1"/>
  <c r="E470" i="15"/>
  <c r="D470" i="15"/>
  <c r="D475" i="15" s="1"/>
  <c r="D461" i="15" s="1"/>
  <c r="C470" i="15"/>
  <c r="C475" i="15" s="1"/>
  <c r="C461" i="15" s="1"/>
  <c r="C462" i="15" s="1"/>
  <c r="B470" i="15"/>
  <c r="E453" i="15"/>
  <c r="E439" i="15" s="1"/>
  <c r="D453" i="15"/>
  <c r="B453" i="15"/>
  <c r="B439" i="15" s="1"/>
  <c r="B440" i="15" s="1"/>
  <c r="E448" i="15"/>
  <c r="D448" i="15"/>
  <c r="C448" i="15"/>
  <c r="C453" i="15" s="1"/>
  <c r="C439" i="15" s="1"/>
  <c r="C440" i="15" s="1"/>
  <c r="B448" i="15"/>
  <c r="D439" i="15"/>
  <c r="E431" i="15"/>
  <c r="E417" i="15" s="1"/>
  <c r="C431" i="15"/>
  <c r="C417" i="15" s="1"/>
  <c r="C418" i="15" s="1"/>
  <c r="B431" i="15"/>
  <c r="B417" i="15" s="1"/>
  <c r="E426" i="15"/>
  <c r="D426" i="15"/>
  <c r="D431" i="15" s="1"/>
  <c r="D417" i="15" s="1"/>
  <c r="C426" i="15"/>
  <c r="B426" i="15"/>
  <c r="E408" i="15"/>
  <c r="B408" i="15"/>
  <c r="E403" i="15"/>
  <c r="D403" i="15"/>
  <c r="D408" i="15" s="1"/>
  <c r="D394" i="15" s="1"/>
  <c r="C403" i="15"/>
  <c r="C408" i="15" s="1"/>
  <c r="C394" i="15" s="1"/>
  <c r="B403" i="15"/>
  <c r="E394" i="15"/>
  <c r="B394" i="15"/>
  <c r="D385" i="15"/>
  <c r="C385" i="15"/>
  <c r="E380" i="15"/>
  <c r="E385" i="15" s="1"/>
  <c r="E371" i="15" s="1"/>
  <c r="D380" i="15"/>
  <c r="C380" i="15"/>
  <c r="B380" i="15"/>
  <c r="B385" i="15" s="1"/>
  <c r="B371" i="15" s="1"/>
  <c r="D371" i="15"/>
  <c r="C371" i="15"/>
  <c r="E362" i="15"/>
  <c r="B362" i="15"/>
  <c r="E357" i="15"/>
  <c r="D357" i="15"/>
  <c r="D362" i="15" s="1"/>
  <c r="D348" i="15" s="1"/>
  <c r="C357" i="15"/>
  <c r="C362" i="15" s="1"/>
  <c r="C348" i="15" s="1"/>
  <c r="B357" i="15"/>
  <c r="E348" i="15"/>
  <c r="B348" i="15"/>
  <c r="E334" i="15"/>
  <c r="E339" i="15" s="1"/>
  <c r="E321" i="15" s="1"/>
  <c r="D334" i="15"/>
  <c r="C334" i="15"/>
  <c r="C339" i="15" s="1"/>
  <c r="C321" i="15" s="1"/>
  <c r="B334" i="15"/>
  <c r="B339" i="15" s="1"/>
  <c r="B321" i="15" s="1"/>
  <c r="B322" i="15" s="1"/>
  <c r="E329" i="15"/>
  <c r="D329" i="15"/>
  <c r="D339" i="15" s="1"/>
  <c r="D321" i="15" s="1"/>
  <c r="C329" i="15"/>
  <c r="B329" i="15"/>
  <c r="E323" i="15"/>
  <c r="D323" i="15"/>
  <c r="C323" i="15"/>
  <c r="E307" i="15"/>
  <c r="E312" i="15" s="1"/>
  <c r="E294" i="15" s="1"/>
  <c r="D307" i="15"/>
  <c r="D312" i="15" s="1"/>
  <c r="D294" i="15" s="1"/>
  <c r="C307" i="15"/>
  <c r="B307" i="15"/>
  <c r="B312" i="15" s="1"/>
  <c r="B294" i="15" s="1"/>
  <c r="B295" i="15" s="1"/>
  <c r="E302" i="15"/>
  <c r="D302" i="15"/>
  <c r="C302" i="15"/>
  <c r="C312" i="15" s="1"/>
  <c r="C294" i="15" s="1"/>
  <c r="B302" i="15"/>
  <c r="B787" i="15" s="1"/>
  <c r="E280" i="15"/>
  <c r="E283" i="15" s="1"/>
  <c r="D280" i="15"/>
  <c r="D283" i="15" s="1"/>
  <c r="C280" i="15"/>
  <c r="B280" i="15"/>
  <c r="B283" i="15" s="1"/>
  <c r="B284" i="15" s="1"/>
  <c r="E277" i="15"/>
  <c r="D277" i="15"/>
  <c r="C277" i="15"/>
  <c r="C283" i="15" s="1"/>
  <c r="B277" i="15"/>
  <c r="E274" i="15"/>
  <c r="D274" i="15"/>
  <c r="C274" i="15"/>
  <c r="B274" i="15"/>
  <c r="E271" i="15"/>
  <c r="D271" i="15"/>
  <c r="C271" i="15"/>
  <c r="B271" i="15"/>
  <c r="E268" i="15"/>
  <c r="E254" i="15" s="1"/>
  <c r="D268" i="15"/>
  <c r="C268" i="15"/>
  <c r="B268" i="15"/>
  <c r="E265" i="15"/>
  <c r="D265" i="15"/>
  <c r="C265" i="15"/>
  <c r="B265" i="15"/>
  <c r="E262" i="15"/>
  <c r="D262" i="15"/>
  <c r="D254" i="15" s="1"/>
  <c r="C262" i="15"/>
  <c r="B262" i="15"/>
  <c r="B254" i="15" s="1"/>
  <c r="E243" i="15"/>
  <c r="E246" i="15" s="1"/>
  <c r="D243" i="15"/>
  <c r="D246" i="15" s="1"/>
  <c r="D247" i="15" s="1"/>
  <c r="C243" i="15"/>
  <c r="B243" i="15"/>
  <c r="B246" i="15" s="1"/>
  <c r="B247" i="15" s="1"/>
  <c r="E240" i="15"/>
  <c r="D240" i="15"/>
  <c r="C240" i="15"/>
  <c r="C246" i="15" s="1"/>
  <c r="B240" i="15"/>
  <c r="E237" i="15"/>
  <c r="D237" i="15"/>
  <c r="C237" i="15"/>
  <c r="B237" i="15"/>
  <c r="E234" i="15"/>
  <c r="D234" i="15"/>
  <c r="C234" i="15"/>
  <c r="B234" i="15"/>
  <c r="E231" i="15"/>
  <c r="D231" i="15"/>
  <c r="C231" i="15"/>
  <c r="B231" i="15"/>
  <c r="E228" i="15"/>
  <c r="D228" i="15"/>
  <c r="C228" i="15"/>
  <c r="C217" i="15" s="1"/>
  <c r="B228" i="15"/>
  <c r="E225" i="15"/>
  <c r="E217" i="15" s="1"/>
  <c r="D225" i="15"/>
  <c r="C225" i="15"/>
  <c r="B225" i="15"/>
  <c r="E219" i="15"/>
  <c r="D219" i="15"/>
  <c r="C219" i="15"/>
  <c r="D218" i="15"/>
  <c r="D217" i="15"/>
  <c r="B217" i="15"/>
  <c r="B218" i="15" s="1"/>
  <c r="C209" i="15"/>
  <c r="C210" i="15" s="1"/>
  <c r="E206" i="15"/>
  <c r="E209" i="15" s="1"/>
  <c r="E210" i="15" s="1"/>
  <c r="D206" i="15"/>
  <c r="D209" i="15" s="1"/>
  <c r="C206" i="15"/>
  <c r="B206" i="15"/>
  <c r="E203" i="15"/>
  <c r="D203" i="15"/>
  <c r="C203" i="15"/>
  <c r="B203" i="15"/>
  <c r="B209" i="15" s="1"/>
  <c r="B210" i="15" s="1"/>
  <c r="E200" i="15"/>
  <c r="D200" i="15"/>
  <c r="C200" i="15"/>
  <c r="B200" i="15"/>
  <c r="E197" i="15"/>
  <c r="D197" i="15"/>
  <c r="C197" i="15"/>
  <c r="B197" i="15"/>
  <c r="E194" i="15"/>
  <c r="D194" i="15"/>
  <c r="C194" i="15"/>
  <c r="B194" i="15"/>
  <c r="E191" i="15"/>
  <c r="D191" i="15"/>
  <c r="C191" i="15"/>
  <c r="B191" i="15"/>
  <c r="E188" i="15"/>
  <c r="D188" i="15"/>
  <c r="D180" i="15" s="1"/>
  <c r="C188" i="15"/>
  <c r="B188" i="15"/>
  <c r="B180" i="15" s="1"/>
  <c r="E182" i="15"/>
  <c r="D182" i="15"/>
  <c r="C182" i="15"/>
  <c r="C181" i="15"/>
  <c r="E180" i="15"/>
  <c r="E181" i="15" s="1"/>
  <c r="C180" i="15"/>
  <c r="E169" i="15"/>
  <c r="D169" i="15"/>
  <c r="D172" i="15" s="1"/>
  <c r="C169" i="15"/>
  <c r="C172" i="15" s="1"/>
  <c r="B169" i="15"/>
  <c r="E166" i="15"/>
  <c r="E172" i="15" s="1"/>
  <c r="D166" i="15"/>
  <c r="C166" i="15"/>
  <c r="B166" i="15"/>
  <c r="B172" i="15" s="1"/>
  <c r="B173" i="15" s="1"/>
  <c r="E163" i="15"/>
  <c r="D163" i="15"/>
  <c r="C163" i="15"/>
  <c r="B163" i="15"/>
  <c r="E160" i="15"/>
  <c r="D160" i="15"/>
  <c r="C160" i="15"/>
  <c r="B160" i="15"/>
  <c r="E157" i="15"/>
  <c r="D157" i="15"/>
  <c r="C157" i="15"/>
  <c r="B157" i="15"/>
  <c r="E154" i="15"/>
  <c r="E143" i="15" s="1"/>
  <c r="D154" i="15"/>
  <c r="C154" i="15"/>
  <c r="B154" i="15"/>
  <c r="E151" i="15"/>
  <c r="D151" i="15"/>
  <c r="D143" i="15" s="1"/>
  <c r="C151" i="15"/>
  <c r="C143" i="15" s="1"/>
  <c r="B151" i="15"/>
  <c r="B143" i="15"/>
  <c r="E132" i="15"/>
  <c r="D132" i="15"/>
  <c r="D135" i="15" s="1"/>
  <c r="D136" i="15" s="1"/>
  <c r="C132" i="15"/>
  <c r="C135" i="15" s="1"/>
  <c r="E129" i="15"/>
  <c r="D129" i="15"/>
  <c r="C129" i="15"/>
  <c r="E126" i="15"/>
  <c r="D126" i="15"/>
  <c r="C126" i="15"/>
  <c r="E123" i="15"/>
  <c r="D123" i="15"/>
  <c r="C123" i="15"/>
  <c r="E120" i="15"/>
  <c r="E135" i="15" s="1"/>
  <c r="D120" i="15"/>
  <c r="C120" i="15"/>
  <c r="B120" i="15"/>
  <c r="B135" i="15" s="1"/>
  <c r="B136" i="15" s="1"/>
  <c r="E117" i="15"/>
  <c r="D117" i="15"/>
  <c r="C117" i="15"/>
  <c r="C106" i="15" s="1"/>
  <c r="E114" i="15"/>
  <c r="D114" i="15"/>
  <c r="C114" i="15"/>
  <c r="E108" i="15"/>
  <c r="D108" i="15"/>
  <c r="C108" i="15"/>
  <c r="B107" i="15"/>
  <c r="D106" i="15"/>
  <c r="D107" i="15" s="1"/>
  <c r="B106" i="15"/>
  <c r="E95" i="15"/>
  <c r="E98" i="15" s="1"/>
  <c r="E99" i="15" s="1"/>
  <c r="D95" i="15"/>
  <c r="C95" i="15"/>
  <c r="C98" i="15" s="1"/>
  <c r="B95" i="15"/>
  <c r="B98" i="15" s="1"/>
  <c r="E92" i="15"/>
  <c r="D92" i="15"/>
  <c r="D98" i="15" s="1"/>
  <c r="C92" i="15"/>
  <c r="B92" i="15"/>
  <c r="E89" i="15"/>
  <c r="D89" i="15"/>
  <c r="C89" i="15"/>
  <c r="B89" i="15"/>
  <c r="B69" i="15" s="1"/>
  <c r="B70" i="15" s="1"/>
  <c r="E86" i="15"/>
  <c r="D86" i="15"/>
  <c r="C86" i="15"/>
  <c r="B86" i="15"/>
  <c r="E83" i="15"/>
  <c r="D83" i="15"/>
  <c r="C83" i="15"/>
  <c r="B83" i="15"/>
  <c r="E80" i="15"/>
  <c r="D80" i="15"/>
  <c r="D69" i="15" s="1"/>
  <c r="D70" i="15" s="1"/>
  <c r="C80" i="15"/>
  <c r="B80" i="15"/>
  <c r="E77" i="15"/>
  <c r="D77" i="15"/>
  <c r="C77" i="15"/>
  <c r="C69" i="15" s="1"/>
  <c r="C70" i="15" s="1"/>
  <c r="B77" i="15"/>
  <c r="E69" i="15"/>
  <c r="E70" i="15" s="1"/>
  <c r="E58" i="15"/>
  <c r="D58" i="15"/>
  <c r="D61" i="15" s="1"/>
  <c r="C58" i="15"/>
  <c r="B58" i="15"/>
  <c r="E55" i="15"/>
  <c r="E61" i="15" s="1"/>
  <c r="D55" i="15"/>
  <c r="C55" i="15"/>
  <c r="C61" i="15" s="1"/>
  <c r="B55" i="15"/>
  <c r="B61" i="15" s="1"/>
  <c r="E52" i="15"/>
  <c r="D52" i="15"/>
  <c r="C52" i="15"/>
  <c r="B52" i="15"/>
  <c r="E49" i="15"/>
  <c r="D49" i="15"/>
  <c r="C49" i="15"/>
  <c r="B49" i="15"/>
  <c r="E46" i="15"/>
  <c r="D46" i="15"/>
  <c r="C46" i="15"/>
  <c r="B46" i="15"/>
  <c r="E43" i="15"/>
  <c r="D43" i="15"/>
  <c r="C43" i="15"/>
  <c r="B43" i="15"/>
  <c r="E40" i="15"/>
  <c r="D40" i="15"/>
  <c r="C40" i="15"/>
  <c r="B40" i="15"/>
  <c r="E34" i="15"/>
  <c r="D34" i="15"/>
  <c r="C34" i="15"/>
  <c r="E811" i="16"/>
  <c r="C811" i="16"/>
  <c r="C810" i="16" s="1"/>
  <c r="B811" i="16"/>
  <c r="B810" i="16" s="1"/>
  <c r="E810" i="16"/>
  <c r="C806" i="16"/>
  <c r="C805" i="16" s="1"/>
  <c r="B806" i="16"/>
  <c r="B805" i="16" s="1"/>
  <c r="E802" i="16"/>
  <c r="D802" i="16"/>
  <c r="C802" i="16"/>
  <c r="B802" i="16"/>
  <c r="E799" i="16"/>
  <c r="D799" i="16"/>
  <c r="C799" i="16"/>
  <c r="B799" i="16"/>
  <c r="E796" i="16"/>
  <c r="D796" i="16"/>
  <c r="C796" i="16"/>
  <c r="B796" i="16"/>
  <c r="E792" i="16"/>
  <c r="D792" i="16"/>
  <c r="C792" i="16"/>
  <c r="B792" i="16"/>
  <c r="E791" i="16"/>
  <c r="E790" i="16" s="1"/>
  <c r="D791" i="16"/>
  <c r="D790" i="16" s="1"/>
  <c r="C791" i="16"/>
  <c r="C790" i="16" s="1"/>
  <c r="B791" i="16"/>
  <c r="B790" i="16" s="1"/>
  <c r="E789" i="16"/>
  <c r="D789" i="16"/>
  <c r="C789" i="16"/>
  <c r="B789" i="16"/>
  <c r="E788" i="16"/>
  <c r="E787" i="16" s="1"/>
  <c r="D788" i="16"/>
  <c r="C788" i="16"/>
  <c r="B788" i="16"/>
  <c r="B787" i="16" s="1"/>
  <c r="D787" i="16"/>
  <c r="C787" i="16"/>
  <c r="E786" i="16"/>
  <c r="D786" i="16"/>
  <c r="C786" i="16"/>
  <c r="B786" i="16"/>
  <c r="E785" i="16"/>
  <c r="E784" i="16" s="1"/>
  <c r="D785" i="16"/>
  <c r="D784" i="16" s="1"/>
  <c r="C785" i="16"/>
  <c r="C784" i="16" s="1"/>
  <c r="C783" i="16" s="1"/>
  <c r="B785" i="16"/>
  <c r="B784" i="16" s="1"/>
  <c r="E775" i="16"/>
  <c r="D775" i="16"/>
  <c r="C775" i="16"/>
  <c r="B775" i="16"/>
  <c r="E770" i="16"/>
  <c r="E780" i="16" s="1"/>
  <c r="D770" i="16"/>
  <c r="D780" i="16" s="1"/>
  <c r="C770" i="16"/>
  <c r="C780" i="16" s="1"/>
  <c r="B770" i="16"/>
  <c r="B780" i="16" s="1"/>
  <c r="E765" i="16"/>
  <c r="D765" i="16"/>
  <c r="C765" i="16"/>
  <c r="E764" i="16"/>
  <c r="D764" i="16"/>
  <c r="C764" i="16"/>
  <c r="E763" i="16"/>
  <c r="D763" i="16"/>
  <c r="C763" i="16"/>
  <c r="C766" i="16" s="1"/>
  <c r="B763" i="16"/>
  <c r="E750" i="16"/>
  <c r="D750" i="16"/>
  <c r="C750" i="16"/>
  <c r="B750" i="16"/>
  <c r="E745" i="16"/>
  <c r="E755" i="16" s="1"/>
  <c r="D745" i="16"/>
  <c r="D755" i="16" s="1"/>
  <c r="C745" i="16"/>
  <c r="C755" i="16" s="1"/>
  <c r="B745" i="16"/>
  <c r="B755" i="16" s="1"/>
  <c r="E740" i="16"/>
  <c r="D740" i="16"/>
  <c r="C740" i="16"/>
  <c r="E739" i="16"/>
  <c r="D739" i="16"/>
  <c r="C739" i="16"/>
  <c r="E738" i="16"/>
  <c r="E741" i="16" s="1"/>
  <c r="D738" i="16"/>
  <c r="C738" i="16"/>
  <c r="B738" i="16"/>
  <c r="E725" i="16"/>
  <c r="D725" i="16"/>
  <c r="C725" i="16"/>
  <c r="B725" i="16"/>
  <c r="E720" i="16"/>
  <c r="E730" i="16" s="1"/>
  <c r="D720" i="16"/>
  <c r="D730" i="16" s="1"/>
  <c r="C720" i="16"/>
  <c r="C730" i="16" s="1"/>
  <c r="B720" i="16"/>
  <c r="B730" i="16" s="1"/>
  <c r="E715" i="16"/>
  <c r="D715" i="16"/>
  <c r="C715" i="16"/>
  <c r="E714" i="16"/>
  <c r="D714" i="16"/>
  <c r="C714" i="16"/>
  <c r="E713" i="16"/>
  <c r="D713" i="16"/>
  <c r="C713" i="16"/>
  <c r="B713" i="16"/>
  <c r="E700" i="16"/>
  <c r="D700" i="16"/>
  <c r="C700" i="16"/>
  <c r="B700" i="16"/>
  <c r="E695" i="16"/>
  <c r="E705" i="16" s="1"/>
  <c r="E687" i="16" s="1"/>
  <c r="E690" i="16" s="1"/>
  <c r="D695" i="16"/>
  <c r="D705" i="16" s="1"/>
  <c r="C695" i="16"/>
  <c r="C705" i="16" s="1"/>
  <c r="B695" i="16"/>
  <c r="B705" i="16" s="1"/>
  <c r="D690" i="16"/>
  <c r="C690" i="16"/>
  <c r="E689" i="16"/>
  <c r="D689" i="16"/>
  <c r="C689" i="16"/>
  <c r="D688" i="16"/>
  <c r="C688" i="16"/>
  <c r="C691" i="16" s="1"/>
  <c r="B688" i="16"/>
  <c r="E675" i="16"/>
  <c r="D675" i="16"/>
  <c r="C675" i="16"/>
  <c r="B675" i="16"/>
  <c r="E670" i="16"/>
  <c r="E680" i="16" s="1"/>
  <c r="E662" i="16" s="1"/>
  <c r="E665" i="16" s="1"/>
  <c r="D670" i="16"/>
  <c r="D680" i="16" s="1"/>
  <c r="C670" i="16"/>
  <c r="C680" i="16" s="1"/>
  <c r="B670" i="16"/>
  <c r="B680" i="16" s="1"/>
  <c r="D665" i="16"/>
  <c r="C665" i="16"/>
  <c r="E664" i="16"/>
  <c r="D664" i="16"/>
  <c r="C664" i="16"/>
  <c r="D663" i="16"/>
  <c r="E666" i="16" s="1"/>
  <c r="C663" i="16"/>
  <c r="C666" i="16" s="1"/>
  <c r="B663" i="16"/>
  <c r="E650" i="16"/>
  <c r="D650" i="16"/>
  <c r="C650" i="16"/>
  <c r="B650" i="16"/>
  <c r="E645" i="16"/>
  <c r="E655" i="16" s="1"/>
  <c r="E637" i="16" s="1"/>
  <c r="E640" i="16" s="1"/>
  <c r="D645" i="16"/>
  <c r="D655" i="16" s="1"/>
  <c r="C645" i="16"/>
  <c r="C655" i="16" s="1"/>
  <c r="B645" i="16"/>
  <c r="B655" i="16" s="1"/>
  <c r="D640" i="16"/>
  <c r="C640" i="16"/>
  <c r="E639" i="16"/>
  <c r="D639" i="16"/>
  <c r="C639" i="16"/>
  <c r="D638" i="16"/>
  <c r="C638" i="16"/>
  <c r="C641" i="16" s="1"/>
  <c r="B638" i="16"/>
  <c r="E625" i="16"/>
  <c r="D625" i="16"/>
  <c r="C625" i="16"/>
  <c r="B625" i="16"/>
  <c r="E620" i="16"/>
  <c r="E630" i="16" s="1"/>
  <c r="E612" i="16" s="1"/>
  <c r="E615" i="16" s="1"/>
  <c r="D620" i="16"/>
  <c r="D630" i="16" s="1"/>
  <c r="C620" i="16"/>
  <c r="C630" i="16" s="1"/>
  <c r="B620" i="16"/>
  <c r="B630" i="16" s="1"/>
  <c r="D615" i="16"/>
  <c r="C615" i="16"/>
  <c r="E614" i="16"/>
  <c r="D614" i="16"/>
  <c r="C614" i="16"/>
  <c r="D613" i="16"/>
  <c r="D616" i="16" s="1"/>
  <c r="C613" i="16"/>
  <c r="B613" i="16"/>
  <c r="E600" i="16"/>
  <c r="D600" i="16"/>
  <c r="C600" i="16"/>
  <c r="B600" i="16"/>
  <c r="E595" i="16"/>
  <c r="D595" i="16"/>
  <c r="D605" i="16" s="1"/>
  <c r="C595" i="16"/>
  <c r="C605" i="16" s="1"/>
  <c r="B595" i="16"/>
  <c r="B605" i="16" s="1"/>
  <c r="D590" i="16"/>
  <c r="C590" i="16"/>
  <c r="E589" i="16"/>
  <c r="D589" i="16"/>
  <c r="C589" i="16"/>
  <c r="D588" i="16"/>
  <c r="E591" i="16" s="1"/>
  <c r="C588" i="16"/>
  <c r="C591" i="16" s="1"/>
  <c r="B588" i="16"/>
  <c r="E575" i="16"/>
  <c r="D575" i="16"/>
  <c r="C575" i="16"/>
  <c r="B575" i="16"/>
  <c r="E570" i="16"/>
  <c r="E580" i="16" s="1"/>
  <c r="E562" i="16" s="1"/>
  <c r="E565" i="16" s="1"/>
  <c r="D570" i="16"/>
  <c r="D580" i="16" s="1"/>
  <c r="C570" i="16"/>
  <c r="C580" i="16" s="1"/>
  <c r="B570" i="16"/>
  <c r="B580" i="16" s="1"/>
  <c r="D565" i="16"/>
  <c r="C565" i="16"/>
  <c r="E564" i="16"/>
  <c r="D564" i="16"/>
  <c r="C564" i="16"/>
  <c r="D563" i="16"/>
  <c r="D566" i="16" s="1"/>
  <c r="C563" i="16"/>
  <c r="B563" i="16"/>
  <c r="E550" i="16"/>
  <c r="D550" i="16"/>
  <c r="C550" i="16"/>
  <c r="B550" i="16"/>
  <c r="E545" i="16"/>
  <c r="E555" i="16" s="1"/>
  <c r="E537" i="16" s="1"/>
  <c r="E540" i="16" s="1"/>
  <c r="D545" i="16"/>
  <c r="D555" i="16" s="1"/>
  <c r="C545" i="16"/>
  <c r="C555" i="16" s="1"/>
  <c r="B545" i="16"/>
  <c r="B555" i="16" s="1"/>
  <c r="D540" i="16"/>
  <c r="C540" i="16"/>
  <c r="E539" i="16"/>
  <c r="D539" i="16"/>
  <c r="C539" i="16"/>
  <c r="D538" i="16"/>
  <c r="E541" i="16" s="1"/>
  <c r="C538" i="16"/>
  <c r="C541" i="16" s="1"/>
  <c r="B538" i="16"/>
  <c r="E524" i="16"/>
  <c r="D524" i="16"/>
  <c r="C524" i="16"/>
  <c r="B524" i="16"/>
  <c r="E519" i="16"/>
  <c r="D519" i="16"/>
  <c r="D529" i="16" s="1"/>
  <c r="C519" i="16"/>
  <c r="C529" i="16" s="1"/>
  <c r="B519" i="16"/>
  <c r="B529" i="16" s="1"/>
  <c r="D514" i="16"/>
  <c r="C514" i="16"/>
  <c r="E513" i="16"/>
  <c r="D513" i="16"/>
  <c r="C513" i="16"/>
  <c r="D512" i="16"/>
  <c r="E515" i="16" s="1"/>
  <c r="C512" i="16"/>
  <c r="B512" i="16"/>
  <c r="E498" i="16"/>
  <c r="D498" i="16"/>
  <c r="C498" i="16"/>
  <c r="B498" i="16"/>
  <c r="E493" i="16"/>
  <c r="E503" i="16" s="1"/>
  <c r="E485" i="16" s="1"/>
  <c r="E488" i="16" s="1"/>
  <c r="D493" i="16"/>
  <c r="D503" i="16" s="1"/>
  <c r="C493" i="16"/>
  <c r="C503" i="16" s="1"/>
  <c r="B493" i="16"/>
  <c r="B503" i="16" s="1"/>
  <c r="D488" i="16"/>
  <c r="C488" i="16"/>
  <c r="E487" i="16"/>
  <c r="D487" i="16"/>
  <c r="C487" i="16"/>
  <c r="D486" i="16"/>
  <c r="E489" i="16" s="1"/>
  <c r="C486" i="16"/>
  <c r="C489" i="16" s="1"/>
  <c r="B486" i="16"/>
  <c r="E472" i="16"/>
  <c r="D472" i="16"/>
  <c r="C472" i="16"/>
  <c r="B472" i="16"/>
  <c r="E467" i="16"/>
  <c r="E477" i="16" s="1"/>
  <c r="E459" i="16" s="1"/>
  <c r="E462" i="16" s="1"/>
  <c r="D467" i="16"/>
  <c r="D477" i="16" s="1"/>
  <c r="C467" i="16"/>
  <c r="C477" i="16" s="1"/>
  <c r="B467" i="16"/>
  <c r="B477" i="16" s="1"/>
  <c r="D462" i="16"/>
  <c r="C462" i="16"/>
  <c r="E461" i="16"/>
  <c r="D461" i="16"/>
  <c r="C461" i="16"/>
  <c r="D460" i="16"/>
  <c r="E463" i="16" s="1"/>
  <c r="C460" i="16"/>
  <c r="C463" i="16" s="1"/>
  <c r="B460" i="16"/>
  <c r="E446" i="16"/>
  <c r="D446" i="16"/>
  <c r="C446" i="16"/>
  <c r="B446" i="16"/>
  <c r="E441" i="16"/>
  <c r="D441" i="16"/>
  <c r="D451" i="16" s="1"/>
  <c r="D811" i="16" s="1"/>
  <c r="D810" i="16" s="1"/>
  <c r="C441" i="16"/>
  <c r="C451" i="16" s="1"/>
  <c r="B441" i="16"/>
  <c r="B451" i="16" s="1"/>
  <c r="D436" i="16"/>
  <c r="C436" i="16"/>
  <c r="E435" i="16"/>
  <c r="D435" i="16"/>
  <c r="C435" i="16"/>
  <c r="D434" i="16"/>
  <c r="C434" i="16"/>
  <c r="C437" i="16" s="1"/>
  <c r="B434" i="16"/>
  <c r="E420" i="16"/>
  <c r="D420" i="16"/>
  <c r="C420" i="16"/>
  <c r="B420" i="16"/>
  <c r="E415" i="16"/>
  <c r="E425" i="16" s="1"/>
  <c r="D415" i="16"/>
  <c r="D425" i="16" s="1"/>
  <c r="C415" i="16"/>
  <c r="C425" i="16" s="1"/>
  <c r="B415" i="16"/>
  <c r="B425" i="16" s="1"/>
  <c r="E410" i="16"/>
  <c r="D410" i="16"/>
  <c r="C410" i="16"/>
  <c r="E409" i="16"/>
  <c r="D409" i="16"/>
  <c r="C409" i="16"/>
  <c r="E408" i="16"/>
  <c r="D408" i="16"/>
  <c r="C408" i="16"/>
  <c r="C411" i="16" s="1"/>
  <c r="B408" i="16"/>
  <c r="E393" i="16"/>
  <c r="D393" i="16"/>
  <c r="C393" i="16"/>
  <c r="B393" i="16"/>
  <c r="E388" i="16"/>
  <c r="E398" i="16" s="1"/>
  <c r="E380" i="16" s="1"/>
  <c r="D388" i="16"/>
  <c r="D398" i="16" s="1"/>
  <c r="D380" i="16" s="1"/>
  <c r="C388" i="16"/>
  <c r="C398" i="16" s="1"/>
  <c r="B388" i="16"/>
  <c r="B398" i="16" s="1"/>
  <c r="C383" i="16"/>
  <c r="E382" i="16"/>
  <c r="D382" i="16"/>
  <c r="C382" i="16"/>
  <c r="C381" i="16"/>
  <c r="C384" i="16" s="1"/>
  <c r="E367" i="16"/>
  <c r="D367" i="16"/>
  <c r="C367" i="16"/>
  <c r="B367" i="16"/>
  <c r="E362" i="16"/>
  <c r="E372" i="16" s="1"/>
  <c r="D362" i="16"/>
  <c r="D372" i="16" s="1"/>
  <c r="C362" i="16"/>
  <c r="C372" i="16" s="1"/>
  <c r="B362" i="16"/>
  <c r="B372" i="16" s="1"/>
  <c r="E357" i="16"/>
  <c r="D357" i="16"/>
  <c r="C357" i="16"/>
  <c r="E356" i="16"/>
  <c r="D356" i="16"/>
  <c r="C356" i="16"/>
  <c r="E355" i="16"/>
  <c r="D355" i="16"/>
  <c r="C355" i="16"/>
  <c r="B355" i="16"/>
  <c r="E342" i="16"/>
  <c r="D342" i="16"/>
  <c r="C342" i="16"/>
  <c r="B342" i="16"/>
  <c r="E337" i="16"/>
  <c r="E347" i="16" s="1"/>
  <c r="E329" i="16" s="1"/>
  <c r="D337" i="16"/>
  <c r="D347" i="16" s="1"/>
  <c r="C337" i="16"/>
  <c r="C347" i="16" s="1"/>
  <c r="B337" i="16"/>
  <c r="B347" i="16" s="1"/>
  <c r="D332" i="16"/>
  <c r="C332" i="16"/>
  <c r="E331" i="16"/>
  <c r="D331" i="16"/>
  <c r="C331" i="16"/>
  <c r="D330" i="16"/>
  <c r="C330" i="16"/>
  <c r="B330" i="16"/>
  <c r="E317" i="16"/>
  <c r="D317" i="16"/>
  <c r="C317" i="16"/>
  <c r="B317" i="16"/>
  <c r="E312" i="16"/>
  <c r="E322" i="16" s="1"/>
  <c r="E304" i="16" s="1"/>
  <c r="D312" i="16"/>
  <c r="D322" i="16" s="1"/>
  <c r="C312" i="16"/>
  <c r="C322" i="16" s="1"/>
  <c r="B312" i="16"/>
  <c r="B322" i="16" s="1"/>
  <c r="D307" i="16"/>
  <c r="C307" i="16"/>
  <c r="E306" i="16"/>
  <c r="D306" i="16"/>
  <c r="C306" i="16"/>
  <c r="D305" i="16"/>
  <c r="C305" i="16"/>
  <c r="B305" i="16"/>
  <c r="E292" i="16"/>
  <c r="D292" i="16"/>
  <c r="C292" i="16"/>
  <c r="B292" i="16"/>
  <c r="E287" i="16"/>
  <c r="E297" i="16" s="1"/>
  <c r="D287" i="16"/>
  <c r="C287" i="16"/>
  <c r="C297" i="16" s="1"/>
  <c r="B287" i="16"/>
  <c r="B297" i="16" s="1"/>
  <c r="D282" i="16"/>
  <c r="C282" i="16"/>
  <c r="E281" i="16"/>
  <c r="D281" i="16"/>
  <c r="C281" i="16"/>
  <c r="D280" i="16"/>
  <c r="C280" i="16"/>
  <c r="B280" i="16"/>
  <c r="E279" i="16"/>
  <c r="E282" i="16" s="1"/>
  <c r="E262" i="16"/>
  <c r="D262" i="16"/>
  <c r="C262" i="16"/>
  <c r="B262" i="16"/>
  <c r="E257" i="16"/>
  <c r="E267" i="16" s="1"/>
  <c r="E249" i="16" s="1"/>
  <c r="D257" i="16"/>
  <c r="D267" i="16" s="1"/>
  <c r="D249" i="16" s="1"/>
  <c r="C257" i="16"/>
  <c r="C267" i="16" s="1"/>
  <c r="B257" i="16"/>
  <c r="B267" i="16" s="1"/>
  <c r="C252" i="16"/>
  <c r="E251" i="16"/>
  <c r="D251" i="16"/>
  <c r="C251" i="16"/>
  <c r="C250" i="16"/>
  <c r="B250" i="16"/>
  <c r="E236" i="16"/>
  <c r="D236" i="16"/>
  <c r="C236" i="16"/>
  <c r="B236" i="16"/>
  <c r="E231" i="16"/>
  <c r="E241" i="16" s="1"/>
  <c r="E223" i="16" s="1"/>
  <c r="D231" i="16"/>
  <c r="D241" i="16" s="1"/>
  <c r="D223" i="16" s="1"/>
  <c r="C231" i="16"/>
  <c r="C241" i="16" s="1"/>
  <c r="B231" i="16"/>
  <c r="B241" i="16" s="1"/>
  <c r="C226" i="16"/>
  <c r="E225" i="16"/>
  <c r="D225" i="16"/>
  <c r="C225" i="16"/>
  <c r="C224" i="16"/>
  <c r="B224" i="16"/>
  <c r="E197" i="16"/>
  <c r="E212" i="16" s="1"/>
  <c r="E213" i="16" s="1"/>
  <c r="D197" i="16"/>
  <c r="D212" i="16" s="1"/>
  <c r="D213" i="16" s="1"/>
  <c r="C197" i="16"/>
  <c r="C212" i="16" s="1"/>
  <c r="C213" i="16" s="1"/>
  <c r="B197" i="16"/>
  <c r="B212" i="16" s="1"/>
  <c r="B213" i="16" s="1"/>
  <c r="E186" i="16"/>
  <c r="D186" i="16"/>
  <c r="C186" i="16"/>
  <c r="E185" i="16"/>
  <c r="D185" i="16"/>
  <c r="C185" i="16"/>
  <c r="E184" i="16"/>
  <c r="D184" i="16"/>
  <c r="D187" i="16" s="1"/>
  <c r="C184" i="16"/>
  <c r="C187" i="16" s="1"/>
  <c r="E157" i="16"/>
  <c r="E175" i="16" s="1"/>
  <c r="E176" i="16" s="1"/>
  <c r="D157" i="16"/>
  <c r="D175" i="16" s="1"/>
  <c r="D176" i="16" s="1"/>
  <c r="C157" i="16"/>
  <c r="B157" i="16"/>
  <c r="E154" i="16"/>
  <c r="D154" i="16"/>
  <c r="C154" i="16"/>
  <c r="C175" i="16" s="1"/>
  <c r="C176" i="16" s="1"/>
  <c r="B154" i="16"/>
  <c r="E149" i="16"/>
  <c r="D149" i="16"/>
  <c r="C149" i="16"/>
  <c r="E148" i="16"/>
  <c r="D148" i="16"/>
  <c r="C148" i="16"/>
  <c r="E147" i="16"/>
  <c r="D147" i="16"/>
  <c r="C147" i="16"/>
  <c r="B147" i="16"/>
  <c r="E123" i="16"/>
  <c r="E138" i="16" s="1"/>
  <c r="E139" i="16" s="1"/>
  <c r="D123" i="16"/>
  <c r="D138" i="16" s="1"/>
  <c r="D139" i="16" s="1"/>
  <c r="C123" i="16"/>
  <c r="C138" i="16" s="1"/>
  <c r="C139" i="16" s="1"/>
  <c r="B123" i="16"/>
  <c r="B138" i="16" s="1"/>
  <c r="B139" i="16" s="1"/>
  <c r="E112" i="16"/>
  <c r="D112" i="16"/>
  <c r="C112" i="16"/>
  <c r="E111" i="16"/>
  <c r="D111" i="16"/>
  <c r="C111" i="16"/>
  <c r="E110" i="16"/>
  <c r="D110" i="16"/>
  <c r="D113" i="16" s="1"/>
  <c r="C110" i="16"/>
  <c r="B110" i="16"/>
  <c r="E86" i="16"/>
  <c r="E101" i="16" s="1"/>
  <c r="E102" i="16" s="1"/>
  <c r="D86" i="16"/>
  <c r="D101" i="16" s="1"/>
  <c r="D102" i="16" s="1"/>
  <c r="C86" i="16"/>
  <c r="C101" i="16" s="1"/>
  <c r="C102" i="16" s="1"/>
  <c r="B86" i="16"/>
  <c r="B101" i="16" s="1"/>
  <c r="B102" i="16" s="1"/>
  <c r="E75" i="16"/>
  <c r="D75" i="16"/>
  <c r="C75" i="16"/>
  <c r="E74" i="16"/>
  <c r="D74" i="16"/>
  <c r="C74" i="16"/>
  <c r="E73" i="16"/>
  <c r="D73" i="16"/>
  <c r="C73" i="16"/>
  <c r="C76" i="16" s="1"/>
  <c r="B73" i="16"/>
  <c r="D61" i="16"/>
  <c r="E61" i="16" s="1"/>
  <c r="E64" i="16" s="1"/>
  <c r="E46" i="16"/>
  <c r="D46" i="16"/>
  <c r="C46" i="16"/>
  <c r="B46" i="16"/>
  <c r="E43" i="16"/>
  <c r="D43" i="16"/>
  <c r="C43" i="16"/>
  <c r="B43" i="16"/>
  <c r="E38" i="16"/>
  <c r="D38" i="16"/>
  <c r="C38" i="16"/>
  <c r="E37" i="16"/>
  <c r="D37" i="16"/>
  <c r="C37" i="16"/>
  <c r="E36" i="16"/>
  <c r="D36" i="16"/>
  <c r="D39" i="16" s="1"/>
  <c r="C36" i="16"/>
  <c r="B36" i="16"/>
  <c r="E529" i="16" l="1"/>
  <c r="E511" i="16" s="1"/>
  <c r="E514" i="16" s="1"/>
  <c r="D716" i="16"/>
  <c r="C283" i="16"/>
  <c r="C358" i="16"/>
  <c r="D411" i="16"/>
  <c r="E150" i="16"/>
  <c r="D766" i="16"/>
  <c r="D150" i="16"/>
  <c r="E187" i="16"/>
  <c r="D283" i="16"/>
  <c r="D308" i="16"/>
  <c r="D333" i="16"/>
  <c r="E411" i="16"/>
  <c r="E566" i="16"/>
  <c r="C741" i="16"/>
  <c r="B783" i="16"/>
  <c r="E451" i="16"/>
  <c r="E433" i="16" s="1"/>
  <c r="E436" i="16" s="1"/>
  <c r="E76" i="16"/>
  <c r="E806" i="16"/>
  <c r="E805" i="16" s="1"/>
  <c r="E783" i="16" s="1"/>
  <c r="E358" i="16"/>
  <c r="C64" i="16"/>
  <c r="B64" i="16"/>
  <c r="B65" i="16" s="1"/>
  <c r="E39" i="16"/>
  <c r="D76" i="16"/>
  <c r="C113" i="16"/>
  <c r="C227" i="16"/>
  <c r="E280" i="16"/>
  <c r="E283" i="16" s="1"/>
  <c r="D806" i="16"/>
  <c r="D805" i="16" s="1"/>
  <c r="D783" i="16" s="1"/>
  <c r="D358" i="16"/>
  <c r="C566" i="16"/>
  <c r="E605" i="16"/>
  <c r="E587" i="16" s="1"/>
  <c r="E590" i="16" s="1"/>
  <c r="D641" i="16"/>
  <c r="D691" i="16"/>
  <c r="C716" i="16"/>
  <c r="D741" i="16"/>
  <c r="E113" i="16"/>
  <c r="C150" i="16"/>
  <c r="D515" i="16"/>
  <c r="E616" i="16"/>
  <c r="B175" i="16"/>
  <c r="B176" i="16" s="1"/>
  <c r="E766" i="16"/>
  <c r="D64" i="16"/>
  <c r="D65" i="16" s="1"/>
  <c r="C39" i="16"/>
  <c r="C253" i="16"/>
  <c r="D297" i="16"/>
  <c r="C308" i="16"/>
  <c r="C333" i="16"/>
  <c r="D437" i="16"/>
  <c r="D489" i="16"/>
  <c r="C515" i="16"/>
  <c r="D591" i="16"/>
  <c r="C616" i="16"/>
  <c r="E691" i="16"/>
  <c r="E716" i="16"/>
  <c r="C246" i="13"/>
  <c r="C264" i="13"/>
  <c r="D363" i="13"/>
  <c r="E470" i="13"/>
  <c r="C68" i="13"/>
  <c r="C69" i="13" s="1"/>
  <c r="B179" i="13"/>
  <c r="B180" i="13" s="1"/>
  <c r="C183" i="13" s="1"/>
  <c r="E363" i="13"/>
  <c r="C444" i="13"/>
  <c r="C426" i="13" s="1"/>
  <c r="C445" i="13" s="1"/>
  <c r="E496" i="13"/>
  <c r="E478" i="13" s="1"/>
  <c r="C418" i="13"/>
  <c r="D264" i="13"/>
  <c r="D304" i="13"/>
  <c r="E304" i="13" s="1"/>
  <c r="E307" i="13" s="1"/>
  <c r="E278" i="13" s="1"/>
  <c r="E308" i="13" s="1"/>
  <c r="E418" i="13"/>
  <c r="D444" i="13"/>
  <c r="B105" i="13"/>
  <c r="B108" i="13" s="1"/>
  <c r="E445" i="13"/>
  <c r="D496" i="13"/>
  <c r="C105" i="13"/>
  <c r="C60" i="13"/>
  <c r="D60" i="13"/>
  <c r="C261" i="13"/>
  <c r="C530" i="13" s="1"/>
  <c r="E264" i="13"/>
  <c r="C363" i="13"/>
  <c r="C345" i="13" s="1"/>
  <c r="C346" i="13" s="1"/>
  <c r="E400" i="13"/>
  <c r="E401" i="13" s="1"/>
  <c r="B418" i="13"/>
  <c r="B419" i="13" s="1"/>
  <c r="E426" i="13"/>
  <c r="D470" i="13"/>
  <c r="B527" i="13"/>
  <c r="B500" i="13" s="1"/>
  <c r="B532" i="13" s="1"/>
  <c r="E72" i="13"/>
  <c r="D345" i="13"/>
  <c r="D346" i="13" s="1"/>
  <c r="D364" i="13"/>
  <c r="E452" i="13"/>
  <c r="E471" i="13" s="1"/>
  <c r="D478" i="13"/>
  <c r="D497" i="13" s="1"/>
  <c r="B219" i="13"/>
  <c r="B238" i="13"/>
  <c r="B278" i="13"/>
  <c r="B308" i="13" s="1"/>
  <c r="E345" i="13"/>
  <c r="E346" i="13" s="1"/>
  <c r="D179" i="13"/>
  <c r="D222" i="13"/>
  <c r="D220" i="13"/>
  <c r="D223" i="13" s="1"/>
  <c r="B181" i="13"/>
  <c r="B182" i="13" s="1"/>
  <c r="B183" i="13" s="1"/>
  <c r="B371" i="13"/>
  <c r="B372" i="13" s="1"/>
  <c r="D426" i="13"/>
  <c r="D445" i="13" s="1"/>
  <c r="B497" i="13"/>
  <c r="B478" i="13"/>
  <c r="B31" i="13"/>
  <c r="B34" i="13" s="1"/>
  <c r="B319" i="13"/>
  <c r="B320" i="13" s="1"/>
  <c r="C371" i="13"/>
  <c r="C390" i="13" s="1"/>
  <c r="E238" i="13"/>
  <c r="E219" i="13"/>
  <c r="D371" i="13"/>
  <c r="D390" i="13" s="1"/>
  <c r="C319" i="13"/>
  <c r="C338" i="13" s="1"/>
  <c r="C172" i="13"/>
  <c r="C142" i="13"/>
  <c r="B245" i="13"/>
  <c r="B246" i="13" s="1"/>
  <c r="C278" i="13"/>
  <c r="C308" i="13" s="1"/>
  <c r="D319" i="13"/>
  <c r="D338" i="13" s="1"/>
  <c r="B346" i="13"/>
  <c r="B364" i="13"/>
  <c r="E371" i="13"/>
  <c r="E372" i="13" s="1"/>
  <c r="D108" i="13"/>
  <c r="D106" i="13"/>
  <c r="E135" i="13"/>
  <c r="D142" i="13"/>
  <c r="D172" i="13" s="1"/>
  <c r="E319" i="13"/>
  <c r="E338" i="13" s="1"/>
  <c r="C452" i="13"/>
  <c r="C455" i="13" s="1"/>
  <c r="C31" i="13"/>
  <c r="C61" i="13" s="1"/>
  <c r="D68" i="13"/>
  <c r="E71" i="13" s="1"/>
  <c r="C238" i="13"/>
  <c r="C222" i="13"/>
  <c r="D452" i="13"/>
  <c r="B135" i="13"/>
  <c r="E57" i="13"/>
  <c r="E519" i="13" s="1"/>
  <c r="C179" i="13"/>
  <c r="C209" i="13" s="1"/>
  <c r="B68" i="13"/>
  <c r="D71" i="13" s="1"/>
  <c r="E179" i="13"/>
  <c r="E209" i="13" s="1"/>
  <c r="D519" i="13"/>
  <c r="B106" i="13"/>
  <c r="B109" i="13" s="1"/>
  <c r="B142" i="13"/>
  <c r="D238" i="13"/>
  <c r="D262" i="13"/>
  <c r="E68" i="13"/>
  <c r="E98" i="13" s="1"/>
  <c r="C260" i="13"/>
  <c r="E262" i="13"/>
  <c r="C400" i="13"/>
  <c r="C419" i="13" s="1"/>
  <c r="C478" i="13"/>
  <c r="D481" i="13" s="1"/>
  <c r="E106" i="13"/>
  <c r="E142" i="13"/>
  <c r="E172" i="13" s="1"/>
  <c r="E32" i="15"/>
  <c r="C173" i="15"/>
  <c r="D221" i="15"/>
  <c r="E136" i="15"/>
  <c r="D173" i="15"/>
  <c r="B181" i="15"/>
  <c r="C183" i="15"/>
  <c r="C220" i="15"/>
  <c r="C218" i="15"/>
  <c r="C221" i="15" s="1"/>
  <c r="D220" i="15"/>
  <c r="C247" i="15"/>
  <c r="D322" i="15"/>
  <c r="D325" i="15" s="1"/>
  <c r="D324" i="15"/>
  <c r="E764" i="15"/>
  <c r="E765" i="15" s="1"/>
  <c r="E763" i="15"/>
  <c r="E797" i="15" s="1"/>
  <c r="C645" i="15"/>
  <c r="C643" i="15"/>
  <c r="D32" i="15"/>
  <c r="C107" i="15"/>
  <c r="C110" i="15" s="1"/>
  <c r="C109" i="15"/>
  <c r="C136" i="15"/>
  <c r="D181" i="15"/>
  <c r="D184" i="15" s="1"/>
  <c r="D183" i="15"/>
  <c r="D210" i="15"/>
  <c r="E284" i="15"/>
  <c r="C764" i="15"/>
  <c r="D284" i="15"/>
  <c r="D99" i="15"/>
  <c r="E184" i="15"/>
  <c r="C322" i="15"/>
  <c r="C325" i="15" s="1"/>
  <c r="C324" i="15"/>
  <c r="D664" i="15"/>
  <c r="D666" i="15"/>
  <c r="D687" i="15"/>
  <c r="D685" i="15"/>
  <c r="C184" i="15"/>
  <c r="E664" i="15"/>
  <c r="E667" i="15" s="1"/>
  <c r="E666" i="15"/>
  <c r="C706" i="15"/>
  <c r="D709" i="15" s="1"/>
  <c r="D708" i="15"/>
  <c r="B32" i="15"/>
  <c r="B33" i="15" s="1"/>
  <c r="C32" i="15"/>
  <c r="C62" i="15" s="1"/>
  <c r="B99" i="15"/>
  <c r="E173" i="15"/>
  <c r="E324" i="15"/>
  <c r="E322" i="15"/>
  <c r="E325" i="15" s="1"/>
  <c r="B764" i="15"/>
  <c r="B797" i="15" s="1"/>
  <c r="C99" i="15"/>
  <c r="E218" i="15"/>
  <c r="E221" i="15" s="1"/>
  <c r="E220" i="15"/>
  <c r="E247" i="15"/>
  <c r="C623" i="15"/>
  <c r="C621" i="15"/>
  <c r="C624" i="15" s="1"/>
  <c r="D764" i="15"/>
  <c r="D765" i="15" s="1"/>
  <c r="D763" i="15"/>
  <c r="C666" i="15"/>
  <c r="C664" i="15"/>
  <c r="C667" i="15" s="1"/>
  <c r="E709" i="15"/>
  <c r="C254" i="15"/>
  <c r="C284" i="15" s="1"/>
  <c r="E106" i="15"/>
  <c r="D109" i="15"/>
  <c r="E183" i="15"/>
  <c r="E224" i="16"/>
  <c r="E226" i="16"/>
  <c r="E305" i="16"/>
  <c r="E308" i="16" s="1"/>
  <c r="E307" i="16"/>
  <c r="D226" i="16"/>
  <c r="D224" i="16"/>
  <c r="D227" i="16" s="1"/>
  <c r="E381" i="16"/>
  <c r="E383" i="16"/>
  <c r="E65" i="16"/>
  <c r="C782" i="16"/>
  <c r="C815" i="16" s="1"/>
  <c r="D250" i="16"/>
  <c r="D253" i="16" s="1"/>
  <c r="D252" i="16"/>
  <c r="E330" i="16"/>
  <c r="E333" i="16" s="1"/>
  <c r="E332" i="16"/>
  <c r="E250" i="16"/>
  <c r="E253" i="16" s="1"/>
  <c r="E252" i="16"/>
  <c r="D381" i="16"/>
  <c r="D384" i="16" s="1"/>
  <c r="D383" i="16"/>
  <c r="E641" i="16"/>
  <c r="D666" i="16"/>
  <c r="E437" i="16"/>
  <c r="D463" i="16"/>
  <c r="C65" i="16"/>
  <c r="D541" i="16"/>
  <c r="E783" i="12"/>
  <c r="D783" i="12"/>
  <c r="C783" i="12"/>
  <c r="B783" i="12"/>
  <c r="E782" i="12"/>
  <c r="D782" i="12"/>
  <c r="C782" i="12"/>
  <c r="B782" i="12"/>
  <c r="E781" i="12"/>
  <c r="D781" i="12"/>
  <c r="C781" i="12"/>
  <c r="B781" i="12"/>
  <c r="E780" i="12"/>
  <c r="E779" i="12" s="1"/>
  <c r="D780" i="12"/>
  <c r="D779" i="12" s="1"/>
  <c r="C780" i="12"/>
  <c r="C779" i="12" s="1"/>
  <c r="B780" i="12"/>
  <c r="E778" i="12"/>
  <c r="D778" i="12"/>
  <c r="C778" i="12"/>
  <c r="B778" i="12"/>
  <c r="E777" i="12"/>
  <c r="D777" i="12"/>
  <c r="C777" i="12"/>
  <c r="B777" i="12"/>
  <c r="E776" i="12"/>
  <c r="D776" i="12"/>
  <c r="C776" i="12"/>
  <c r="B776" i="12"/>
  <c r="E775" i="12"/>
  <c r="E774" i="12" s="1"/>
  <c r="D775" i="12"/>
  <c r="C775" i="12"/>
  <c r="C774" i="12" s="1"/>
  <c r="B775" i="12"/>
  <c r="B774" i="12" s="1"/>
  <c r="D774" i="12"/>
  <c r="E773" i="12"/>
  <c r="D773" i="12"/>
  <c r="C773" i="12"/>
  <c r="B773" i="12"/>
  <c r="E772" i="12"/>
  <c r="D772" i="12"/>
  <c r="C772" i="12"/>
  <c r="B772" i="12"/>
  <c r="C771" i="12"/>
  <c r="B771" i="12"/>
  <c r="E770" i="12"/>
  <c r="D770" i="12"/>
  <c r="C770" i="12"/>
  <c r="B770" i="12"/>
  <c r="E769" i="12"/>
  <c r="E768" i="12" s="1"/>
  <c r="D769" i="12"/>
  <c r="D768" i="12" s="1"/>
  <c r="C769" i="12"/>
  <c r="C768" i="12" s="1"/>
  <c r="B769" i="12"/>
  <c r="B768" i="12" s="1"/>
  <c r="E767" i="12"/>
  <c r="D767" i="12"/>
  <c r="C767" i="12"/>
  <c r="B767" i="12"/>
  <c r="E766" i="12"/>
  <c r="E765" i="12" s="1"/>
  <c r="D766" i="12"/>
  <c r="D765" i="12" s="1"/>
  <c r="C766" i="12"/>
  <c r="B766" i="12"/>
  <c r="C765" i="12"/>
  <c r="E764" i="12"/>
  <c r="D764" i="12"/>
  <c r="C764" i="12"/>
  <c r="B764" i="12"/>
  <c r="E763" i="12"/>
  <c r="E762" i="12" s="1"/>
  <c r="D763" i="12"/>
  <c r="C763" i="12"/>
  <c r="C762" i="12" s="1"/>
  <c r="B763" i="12"/>
  <c r="B762" i="12" s="1"/>
  <c r="D762" i="12"/>
  <c r="E761" i="12"/>
  <c r="D761" i="12"/>
  <c r="C761" i="12"/>
  <c r="B761" i="12"/>
  <c r="E760" i="12"/>
  <c r="D760" i="12"/>
  <c r="D759" i="12" s="1"/>
  <c r="C760" i="12"/>
  <c r="B760" i="12"/>
  <c r="B759" i="12" s="1"/>
  <c r="E759" i="12"/>
  <c r="C759" i="12"/>
  <c r="E758" i="12"/>
  <c r="D758" i="12"/>
  <c r="C758" i="12"/>
  <c r="B758" i="12"/>
  <c r="E757" i="12"/>
  <c r="E756" i="12" s="1"/>
  <c r="D757" i="12"/>
  <c r="C757" i="12"/>
  <c r="C756" i="12" s="1"/>
  <c r="B757" i="12"/>
  <c r="B756" i="12" s="1"/>
  <c r="D756" i="12"/>
  <c r="E755" i="12"/>
  <c r="D755" i="12"/>
  <c r="C755" i="12"/>
  <c r="B755" i="12"/>
  <c r="E754" i="12"/>
  <c r="D754" i="12"/>
  <c r="D753" i="12" s="1"/>
  <c r="C754" i="12"/>
  <c r="C753" i="12" s="1"/>
  <c r="B754" i="12"/>
  <c r="B753" i="12" s="1"/>
  <c r="E753" i="12"/>
  <c r="E748" i="12"/>
  <c r="E730" i="12" s="1"/>
  <c r="E743" i="12"/>
  <c r="D743" i="12"/>
  <c r="C743" i="12"/>
  <c r="B743" i="12"/>
  <c r="D738" i="12"/>
  <c r="C738" i="12"/>
  <c r="B738" i="12"/>
  <c r="D717" i="12"/>
  <c r="C717" i="12"/>
  <c r="B717" i="12"/>
  <c r="E712" i="12"/>
  <c r="D712" i="12"/>
  <c r="D722" i="12" s="1"/>
  <c r="D704" i="12" s="1"/>
  <c r="D705" i="12" s="1"/>
  <c r="C712" i="12"/>
  <c r="C722" i="12" s="1"/>
  <c r="C704" i="12" s="1"/>
  <c r="C705" i="12" s="1"/>
  <c r="B712" i="12"/>
  <c r="B722" i="12" s="1"/>
  <c r="E691" i="12"/>
  <c r="D691" i="12"/>
  <c r="D696" i="12" s="1"/>
  <c r="D678" i="12" s="1"/>
  <c r="C691" i="12"/>
  <c r="B691" i="12"/>
  <c r="C686" i="12"/>
  <c r="C696" i="12" s="1"/>
  <c r="C678" i="12" s="1"/>
  <c r="C679" i="12" s="1"/>
  <c r="B686" i="12"/>
  <c r="E665" i="12"/>
  <c r="E670" i="12" s="1"/>
  <c r="E652" i="12" s="1"/>
  <c r="D665" i="12"/>
  <c r="D670" i="12" s="1"/>
  <c r="D652" i="12" s="1"/>
  <c r="C665" i="12"/>
  <c r="C670" i="12" s="1"/>
  <c r="C652" i="12" s="1"/>
  <c r="C653" i="12" s="1"/>
  <c r="B665" i="12"/>
  <c r="B670" i="12" s="1"/>
  <c r="C660" i="12"/>
  <c r="B660" i="12"/>
  <c r="E639" i="12"/>
  <c r="D639" i="12"/>
  <c r="C639" i="12"/>
  <c r="B639" i="12"/>
  <c r="E634" i="12"/>
  <c r="E644" i="12" s="1"/>
  <c r="E626" i="12" s="1"/>
  <c r="D634" i="12"/>
  <c r="D644" i="12" s="1"/>
  <c r="D626" i="12" s="1"/>
  <c r="C634" i="12"/>
  <c r="C644" i="12" s="1"/>
  <c r="C626" i="12" s="1"/>
  <c r="B634" i="12"/>
  <c r="B644" i="12" s="1"/>
  <c r="D618" i="12"/>
  <c r="D600" i="12" s="1"/>
  <c r="D603" i="12" s="1"/>
  <c r="D613" i="12"/>
  <c r="D602" i="12"/>
  <c r="E588" i="12"/>
  <c r="D588" i="12"/>
  <c r="C588" i="12"/>
  <c r="B588" i="12"/>
  <c r="E583" i="12"/>
  <c r="E593" i="12" s="1"/>
  <c r="E575" i="12" s="1"/>
  <c r="D583" i="12"/>
  <c r="D593" i="12" s="1"/>
  <c r="D575" i="12" s="1"/>
  <c r="C583" i="12"/>
  <c r="C593" i="12" s="1"/>
  <c r="C575" i="12" s="1"/>
  <c r="B583" i="12"/>
  <c r="B593" i="12" s="1"/>
  <c r="B575" i="12" s="1"/>
  <c r="B576" i="12" s="1"/>
  <c r="E577" i="12"/>
  <c r="D577" i="12"/>
  <c r="C577" i="12"/>
  <c r="E550" i="12"/>
  <c r="E565" i="12" s="1"/>
  <c r="D550" i="12"/>
  <c r="D565" i="12" s="1"/>
  <c r="C550" i="12"/>
  <c r="C565" i="12" s="1"/>
  <c r="B550" i="12"/>
  <c r="B565" i="12" s="1"/>
  <c r="E538" i="12"/>
  <c r="D538" i="12"/>
  <c r="C538" i="12"/>
  <c r="D525" i="12"/>
  <c r="E525" i="12" s="1"/>
  <c r="E513" i="12"/>
  <c r="D513" i="12"/>
  <c r="C513" i="12"/>
  <c r="B513" i="12"/>
  <c r="E510" i="12"/>
  <c r="D510" i="12"/>
  <c r="C510" i="12"/>
  <c r="B510" i="12"/>
  <c r="E507" i="12"/>
  <c r="D507" i="12"/>
  <c r="C507" i="12"/>
  <c r="B507" i="12"/>
  <c r="E501" i="12"/>
  <c r="D501" i="12"/>
  <c r="C501" i="12"/>
  <c r="E478" i="12"/>
  <c r="D478" i="12"/>
  <c r="C478" i="12"/>
  <c r="B478" i="12"/>
  <c r="E473" i="12"/>
  <c r="E483" i="12" s="1"/>
  <c r="D473" i="12"/>
  <c r="D483" i="12" s="1"/>
  <c r="C473" i="12"/>
  <c r="C483" i="12" s="1"/>
  <c r="B473" i="12"/>
  <c r="E467" i="12"/>
  <c r="D467" i="12"/>
  <c r="C467" i="12"/>
  <c r="E452" i="12"/>
  <c r="D452" i="12"/>
  <c r="C452" i="12"/>
  <c r="B452" i="12"/>
  <c r="E447" i="12"/>
  <c r="E457" i="12" s="1"/>
  <c r="D447" i="12"/>
  <c r="D457" i="12" s="1"/>
  <c r="C447" i="12"/>
  <c r="C457" i="12" s="1"/>
  <c r="C439" i="12" s="1"/>
  <c r="B447" i="12"/>
  <c r="B457" i="12" s="1"/>
  <c r="E425" i="12"/>
  <c r="D425" i="12"/>
  <c r="C425" i="12"/>
  <c r="C430" i="12" s="1"/>
  <c r="B425" i="12"/>
  <c r="B430" i="12" s="1"/>
  <c r="B412" i="12" s="1"/>
  <c r="B413" i="12" s="1"/>
  <c r="E420" i="12"/>
  <c r="E430" i="12" s="1"/>
  <c r="D420" i="12"/>
  <c r="D430" i="12" s="1"/>
  <c r="E414" i="12"/>
  <c r="D414" i="12"/>
  <c r="C414" i="12"/>
  <c r="C399" i="12"/>
  <c r="B399" i="12"/>
  <c r="B404" i="12" s="1"/>
  <c r="B386" i="12" s="1"/>
  <c r="B387" i="12" s="1"/>
  <c r="C394" i="12"/>
  <c r="E388" i="12"/>
  <c r="D388" i="12"/>
  <c r="C388" i="12"/>
  <c r="E386" i="12"/>
  <c r="E405" i="12" s="1"/>
  <c r="D386" i="12"/>
  <c r="D405" i="12" s="1"/>
  <c r="E378" i="12"/>
  <c r="E360" i="12" s="1"/>
  <c r="E379" i="12" s="1"/>
  <c r="B378" i="12"/>
  <c r="E373" i="12"/>
  <c r="D373" i="12"/>
  <c r="D378" i="12" s="1"/>
  <c r="C373" i="12"/>
  <c r="C368" i="12"/>
  <c r="C378" i="12" s="1"/>
  <c r="C360" i="12" s="1"/>
  <c r="C361" i="12" s="1"/>
  <c r="E347" i="12"/>
  <c r="E352" i="12" s="1"/>
  <c r="E353" i="12" s="1"/>
  <c r="D347" i="12"/>
  <c r="D352" i="12" s="1"/>
  <c r="D353" i="12" s="1"/>
  <c r="C347" i="12"/>
  <c r="B347" i="12"/>
  <c r="B352" i="12" s="1"/>
  <c r="B334" i="12" s="1"/>
  <c r="B335" i="12" s="1"/>
  <c r="C342" i="12"/>
  <c r="C352" i="12" s="1"/>
  <c r="C353" i="12" s="1"/>
  <c r="E321" i="12"/>
  <c r="D321" i="12"/>
  <c r="C321" i="12"/>
  <c r="B321" i="12"/>
  <c r="E316" i="12"/>
  <c r="E326" i="12" s="1"/>
  <c r="D316" i="12"/>
  <c r="D326" i="12" s="1"/>
  <c r="C316" i="12"/>
  <c r="C326" i="12" s="1"/>
  <c r="B316" i="12"/>
  <c r="B326" i="12" s="1"/>
  <c r="B308" i="12" s="1"/>
  <c r="B309" i="12" s="1"/>
  <c r="E310" i="12"/>
  <c r="D310" i="12"/>
  <c r="C310" i="12"/>
  <c r="E295" i="12"/>
  <c r="D295" i="12"/>
  <c r="C295" i="12"/>
  <c r="B295" i="12"/>
  <c r="E290" i="12"/>
  <c r="E300" i="12" s="1"/>
  <c r="E301" i="12" s="1"/>
  <c r="D290" i="12"/>
  <c r="D300" i="12" s="1"/>
  <c r="D301" i="12" s="1"/>
  <c r="C290" i="12"/>
  <c r="C300" i="12" s="1"/>
  <c r="B290" i="12"/>
  <c r="B300" i="12" s="1"/>
  <c r="B282" i="12" s="1"/>
  <c r="B283" i="12" s="1"/>
  <c r="E285" i="12"/>
  <c r="E284" i="12"/>
  <c r="D284" i="12"/>
  <c r="C284" i="12"/>
  <c r="E283" i="12"/>
  <c r="D283" i="12"/>
  <c r="E269" i="12"/>
  <c r="D269" i="12"/>
  <c r="C269" i="12"/>
  <c r="B269" i="12"/>
  <c r="E264" i="12"/>
  <c r="E274" i="12" s="1"/>
  <c r="D264" i="12"/>
  <c r="D274" i="12" s="1"/>
  <c r="C264" i="12"/>
  <c r="C274" i="12" s="1"/>
  <c r="B264" i="12"/>
  <c r="B274" i="12" s="1"/>
  <c r="B256" i="12" s="1"/>
  <c r="B257" i="12" s="1"/>
  <c r="E258" i="12"/>
  <c r="D258" i="12"/>
  <c r="C258" i="12"/>
  <c r="E231" i="12"/>
  <c r="E246" i="12" s="1"/>
  <c r="D231" i="12"/>
  <c r="D246" i="12" s="1"/>
  <c r="C231" i="12"/>
  <c r="C246" i="12" s="1"/>
  <c r="C217" i="12" s="1"/>
  <c r="C218" i="12" s="1"/>
  <c r="B231" i="12"/>
  <c r="B246" i="12" s="1"/>
  <c r="E219" i="12"/>
  <c r="D219" i="12"/>
  <c r="C219" i="12"/>
  <c r="E194" i="12"/>
  <c r="E209" i="12" s="1"/>
  <c r="D194" i="12"/>
  <c r="D209" i="12" s="1"/>
  <c r="C194" i="12"/>
  <c r="C209" i="12" s="1"/>
  <c r="C180" i="12" s="1"/>
  <c r="C181" i="12" s="1"/>
  <c r="B194" i="12"/>
  <c r="B209" i="12" s="1"/>
  <c r="E182" i="12"/>
  <c r="D182" i="12"/>
  <c r="C182" i="12"/>
  <c r="E157" i="12"/>
  <c r="D157" i="12"/>
  <c r="C157" i="12"/>
  <c r="B157" i="12"/>
  <c r="E154" i="12"/>
  <c r="D154" i="12"/>
  <c r="C154" i="12"/>
  <c r="B154" i="12"/>
  <c r="E151" i="12"/>
  <c r="D151" i="12"/>
  <c r="C151" i="12"/>
  <c r="B151" i="12"/>
  <c r="E145" i="12"/>
  <c r="D145" i="12"/>
  <c r="C145" i="12"/>
  <c r="E120" i="12"/>
  <c r="E135" i="12" s="1"/>
  <c r="D120" i="12"/>
  <c r="D135" i="12" s="1"/>
  <c r="C120" i="12"/>
  <c r="C135" i="12" s="1"/>
  <c r="B120" i="12"/>
  <c r="B135" i="12" s="1"/>
  <c r="E108" i="12"/>
  <c r="D108" i="12"/>
  <c r="C108" i="12"/>
  <c r="E83" i="12"/>
  <c r="D83" i="12"/>
  <c r="C83" i="12"/>
  <c r="B83" i="12"/>
  <c r="E80" i="12"/>
  <c r="D80" i="12"/>
  <c r="C80" i="12"/>
  <c r="B80" i="12"/>
  <c r="E77" i="12"/>
  <c r="D77" i="12"/>
  <c r="C77" i="12"/>
  <c r="B77" i="12"/>
  <c r="E71" i="12"/>
  <c r="D71" i="12"/>
  <c r="C71" i="12"/>
  <c r="D58" i="12"/>
  <c r="D771" i="12" s="1"/>
  <c r="E46" i="12"/>
  <c r="D46" i="12"/>
  <c r="C46" i="12"/>
  <c r="C61" i="12" s="1"/>
  <c r="B46" i="12"/>
  <c r="B61" i="12" s="1"/>
  <c r="E34" i="12"/>
  <c r="D34" i="12"/>
  <c r="C34" i="12"/>
  <c r="D782" i="16" l="1"/>
  <c r="E782" i="16"/>
  <c r="E815" i="16" s="1"/>
  <c r="E384" i="16"/>
  <c r="E227" i="16"/>
  <c r="D815" i="16"/>
  <c r="B782" i="16"/>
  <c r="B815" i="16" s="1"/>
  <c r="D98" i="13"/>
  <c r="E182" i="13"/>
  <c r="D471" i="13"/>
  <c r="C499" i="13"/>
  <c r="E497" i="13"/>
  <c r="D307" i="13"/>
  <c r="B209" i="13"/>
  <c r="E109" i="13"/>
  <c r="C182" i="13"/>
  <c r="C364" i="13"/>
  <c r="D31" i="13"/>
  <c r="D61" i="13" s="1"/>
  <c r="E60" i="13"/>
  <c r="E499" i="13" s="1"/>
  <c r="C108" i="13"/>
  <c r="C106" i="13"/>
  <c r="D109" i="13" s="1"/>
  <c r="E419" i="13"/>
  <c r="C135" i="13"/>
  <c r="D135" i="13"/>
  <c r="C98" i="13"/>
  <c r="B172" i="12"/>
  <c r="C404" i="12"/>
  <c r="B696" i="12"/>
  <c r="B678" i="12" s="1"/>
  <c r="B679" i="12" s="1"/>
  <c r="C98" i="12"/>
  <c r="C69" i="12" s="1"/>
  <c r="E98" i="12"/>
  <c r="B483" i="12"/>
  <c r="E58" i="12"/>
  <c r="E61" i="12" s="1"/>
  <c r="E286" i="12"/>
  <c r="E528" i="12"/>
  <c r="E566" i="12"/>
  <c r="E536" i="12"/>
  <c r="E537" i="12" s="1"/>
  <c r="E136" i="12"/>
  <c r="E106" i="12"/>
  <c r="E107" i="12" s="1"/>
  <c r="D61" i="12"/>
  <c r="B98" i="12"/>
  <c r="E172" i="12"/>
  <c r="E143" i="12" s="1"/>
  <c r="D748" i="12"/>
  <c r="D730" i="12" s="1"/>
  <c r="D731" i="12" s="1"/>
  <c r="B765" i="12"/>
  <c r="C247" i="12"/>
  <c r="C752" i="12"/>
  <c r="C210" i="12"/>
  <c r="B528" i="12"/>
  <c r="D172" i="12"/>
  <c r="D98" i="12"/>
  <c r="D69" i="12" s="1"/>
  <c r="C172" i="12"/>
  <c r="E387" i="12"/>
  <c r="C528" i="12"/>
  <c r="D528" i="12"/>
  <c r="D499" i="12" s="1"/>
  <c r="D529" i="12" s="1"/>
  <c r="B748" i="12"/>
  <c r="C748" i="12"/>
  <c r="C730" i="12" s="1"/>
  <c r="C731" i="12" s="1"/>
  <c r="B779" i="12"/>
  <c r="C145" i="13"/>
  <c r="B145" i="13"/>
  <c r="B143" i="13"/>
  <c r="C109" i="13"/>
  <c r="D320" i="13"/>
  <c r="D322" i="13"/>
  <c r="C320" i="13"/>
  <c r="C323" i="13" s="1"/>
  <c r="C322" i="13"/>
  <c r="D209" i="13"/>
  <c r="C403" i="13"/>
  <c r="C401" i="13"/>
  <c r="C471" i="13"/>
  <c r="B390" i="13"/>
  <c r="B281" i="13"/>
  <c r="B279" i="13"/>
  <c r="B282" i="13" s="1"/>
  <c r="E531" i="13"/>
  <c r="E261" i="13"/>
  <c r="E260" i="13" s="1"/>
  <c r="E31" i="13"/>
  <c r="E34" i="13" s="1"/>
  <c r="C529" i="13"/>
  <c r="C259" i="13"/>
  <c r="C281" i="13"/>
  <c r="C279" i="13"/>
  <c r="C372" i="13"/>
  <c r="C375" i="13" s="1"/>
  <c r="C374" i="13"/>
  <c r="B61" i="13"/>
  <c r="B220" i="13"/>
  <c r="B222" i="13"/>
  <c r="B69" i="13"/>
  <c r="C71" i="13"/>
  <c r="B71" i="13"/>
  <c r="D32" i="13"/>
  <c r="D34" i="13"/>
  <c r="C32" i="13"/>
  <c r="E322" i="13"/>
  <c r="E320" i="13"/>
  <c r="E323" i="13" s="1"/>
  <c r="E390" i="13"/>
  <c r="B264" i="13"/>
  <c r="C497" i="13"/>
  <c r="B172" i="13"/>
  <c r="D531" i="13"/>
  <c r="D261" i="13"/>
  <c r="C180" i="13"/>
  <c r="D183" i="13" s="1"/>
  <c r="D182" i="13"/>
  <c r="E279" i="13"/>
  <c r="D372" i="13"/>
  <c r="D375" i="13" s="1"/>
  <c r="D374" i="13"/>
  <c r="B338" i="13"/>
  <c r="B98" i="13"/>
  <c r="C34" i="13"/>
  <c r="B32" i="13"/>
  <c r="C143" i="13"/>
  <c r="D145" i="13"/>
  <c r="E222" i="13"/>
  <c r="E220" i="13"/>
  <c r="E223" i="13" s="1"/>
  <c r="E364" i="13"/>
  <c r="D688" i="15"/>
  <c r="E688" i="15"/>
  <c r="D797" i="15"/>
  <c r="B62" i="15"/>
  <c r="C797" i="15"/>
  <c r="C765" i="15"/>
  <c r="D110" i="15"/>
  <c r="C33" i="15"/>
  <c r="C36" i="15" s="1"/>
  <c r="C35" i="15"/>
  <c r="D33" i="15"/>
  <c r="D35" i="15"/>
  <c r="E107" i="15"/>
  <c r="E110" i="15" s="1"/>
  <c r="E109" i="15"/>
  <c r="D667" i="15"/>
  <c r="D62" i="15"/>
  <c r="E33" i="15"/>
  <c r="E36" i="15" s="1"/>
  <c r="E35" i="15"/>
  <c r="E62" i="15"/>
  <c r="E217" i="12"/>
  <c r="E247" i="12" s="1"/>
  <c r="E256" i="12"/>
  <c r="E275" i="12" s="1"/>
  <c r="C308" i="12"/>
  <c r="C499" i="12"/>
  <c r="D627" i="12"/>
  <c r="B730" i="12"/>
  <c r="B731" i="12" s="1"/>
  <c r="D412" i="12"/>
  <c r="D431" i="12" s="1"/>
  <c r="E499" i="12"/>
  <c r="E529" i="12" s="1"/>
  <c r="B32" i="12"/>
  <c r="B33" i="12" s="1"/>
  <c r="E69" i="12"/>
  <c r="D360" i="12"/>
  <c r="D361" i="12" s="1"/>
  <c r="C536" i="12"/>
  <c r="C566" i="12" s="1"/>
  <c r="C106" i="12"/>
  <c r="C136" i="12"/>
  <c r="D536" i="12"/>
  <c r="D566" i="12"/>
  <c r="C578" i="12"/>
  <c r="C576" i="12"/>
  <c r="C579" i="12" s="1"/>
  <c r="D106" i="12"/>
  <c r="D136" i="12"/>
  <c r="C386" i="12"/>
  <c r="B465" i="12"/>
  <c r="B466" i="12" s="1"/>
  <c r="D578" i="12"/>
  <c r="D576" i="12"/>
  <c r="C143" i="12"/>
  <c r="D308" i="12"/>
  <c r="B180" i="12"/>
  <c r="B181" i="12" s="1"/>
  <c r="B210" i="12"/>
  <c r="E412" i="12"/>
  <c r="E431" i="12" s="1"/>
  <c r="E32" i="12"/>
  <c r="E62" i="12" s="1"/>
  <c r="D143" i="12"/>
  <c r="D180" i="12"/>
  <c r="D210" i="12" s="1"/>
  <c r="B217" i="12"/>
  <c r="B247" i="12" s="1"/>
  <c r="C282" i="12"/>
  <c r="C465" i="12"/>
  <c r="C484" i="12" s="1"/>
  <c r="E576" i="12"/>
  <c r="E578" i="12"/>
  <c r="D752" i="12"/>
  <c r="B626" i="12"/>
  <c r="B645" i="12" s="1"/>
  <c r="C32" i="12"/>
  <c r="B439" i="12"/>
  <c r="B440" i="12" s="1"/>
  <c r="E627" i="12"/>
  <c r="E308" i="12"/>
  <c r="B69" i="12"/>
  <c r="B70" i="12" s="1"/>
  <c r="C275" i="12"/>
  <c r="C256" i="12"/>
  <c r="D465" i="12"/>
  <c r="D484" i="12" s="1"/>
  <c r="B143" i="12"/>
  <c r="B144" i="12" s="1"/>
  <c r="C184" i="12"/>
  <c r="D217" i="12"/>
  <c r="D247" i="12"/>
  <c r="D256" i="12"/>
  <c r="E484" i="12"/>
  <c r="E465" i="12"/>
  <c r="B499" i="12"/>
  <c r="B500" i="12" s="1"/>
  <c r="C627" i="12"/>
  <c r="C412" i="12"/>
  <c r="C431" i="12" s="1"/>
  <c r="D601" i="12"/>
  <c r="D604" i="12" s="1"/>
  <c r="E180" i="12"/>
  <c r="E210" i="12" s="1"/>
  <c r="C183" i="12"/>
  <c r="E361" i="12"/>
  <c r="D389" i="12"/>
  <c r="E539" i="12"/>
  <c r="B697" i="12"/>
  <c r="E771" i="12"/>
  <c r="E752" i="12" s="1"/>
  <c r="D32" i="12"/>
  <c r="C379" i="12"/>
  <c r="E389" i="12"/>
  <c r="B652" i="12"/>
  <c r="B653" i="12" s="1"/>
  <c r="B704" i="12"/>
  <c r="B705" i="12" s="1"/>
  <c r="D387" i="12"/>
  <c r="B536" i="12"/>
  <c r="B537" i="12" s="1"/>
  <c r="B106" i="12"/>
  <c r="B107" i="12" s="1"/>
  <c r="D35" i="13" l="1"/>
  <c r="E61" i="13"/>
  <c r="C282" i="13"/>
  <c r="D278" i="13"/>
  <c r="D308" i="13" s="1"/>
  <c r="D499" i="13"/>
  <c r="E751" i="12"/>
  <c r="E784" i="12" s="1"/>
  <c r="B566" i="12"/>
  <c r="B752" i="12"/>
  <c r="D751" i="12"/>
  <c r="D579" i="12"/>
  <c r="D379" i="12"/>
  <c r="B671" i="12"/>
  <c r="B529" i="12"/>
  <c r="B136" i="12"/>
  <c r="B484" i="12"/>
  <c r="D146" i="13"/>
  <c r="B72" i="13"/>
  <c r="C72" i="13"/>
  <c r="D72" i="13"/>
  <c r="C258" i="13"/>
  <c r="C257" i="13" s="1"/>
  <c r="C528" i="13"/>
  <c r="C527" i="13" s="1"/>
  <c r="B35" i="13"/>
  <c r="C35" i="13"/>
  <c r="D323" i="13"/>
  <c r="C223" i="13"/>
  <c r="B223" i="13"/>
  <c r="C146" i="13"/>
  <c r="B146" i="13"/>
  <c r="D530" i="13"/>
  <c r="D260" i="13"/>
  <c r="E35" i="13"/>
  <c r="E529" i="13"/>
  <c r="E259" i="13"/>
  <c r="D36" i="15"/>
  <c r="C33" i="12"/>
  <c r="C36" i="12" s="1"/>
  <c r="C35" i="12"/>
  <c r="C309" i="12"/>
  <c r="C312" i="12" s="1"/>
  <c r="C311" i="12"/>
  <c r="C751" i="12"/>
  <c r="C784" i="12" s="1"/>
  <c r="C70" i="12"/>
  <c r="C73" i="12" s="1"/>
  <c r="C72" i="12"/>
  <c r="C99" i="12"/>
  <c r="B749" i="12"/>
  <c r="C466" i="12"/>
  <c r="C469" i="12" s="1"/>
  <c r="C468" i="12"/>
  <c r="D146" i="12"/>
  <c r="D144" i="12"/>
  <c r="C537" i="12"/>
  <c r="C540" i="12" s="1"/>
  <c r="C539" i="12"/>
  <c r="E259" i="12"/>
  <c r="E257" i="12"/>
  <c r="E181" i="12"/>
  <c r="E183" i="12"/>
  <c r="E466" i="12"/>
  <c r="E468" i="12"/>
  <c r="B173" i="12"/>
  <c r="B99" i="12"/>
  <c r="B458" i="12"/>
  <c r="B751" i="12"/>
  <c r="B784" i="12" s="1"/>
  <c r="B627" i="12"/>
  <c r="C283" i="12"/>
  <c r="D285" i="12"/>
  <c r="C285" i="12"/>
  <c r="D173" i="12"/>
  <c r="D309" i="12"/>
  <c r="D312" i="12" s="1"/>
  <c r="D311" i="12"/>
  <c r="C500" i="12"/>
  <c r="C503" i="12" s="1"/>
  <c r="C502" i="12"/>
  <c r="B62" i="12"/>
  <c r="E500" i="12"/>
  <c r="E502" i="12"/>
  <c r="D35" i="12"/>
  <c r="D33" i="12"/>
  <c r="D62" i="12"/>
  <c r="D784" i="12"/>
  <c r="C301" i="12"/>
  <c r="E35" i="12"/>
  <c r="E33" i="12"/>
  <c r="D327" i="12"/>
  <c r="D537" i="12"/>
  <c r="D539" i="12"/>
  <c r="D413" i="12"/>
  <c r="D415" i="12"/>
  <c r="C529" i="12"/>
  <c r="E218" i="12"/>
  <c r="E220" i="12"/>
  <c r="D70" i="12"/>
  <c r="D73" i="12" s="1"/>
  <c r="D72" i="12"/>
  <c r="E146" i="12"/>
  <c r="E144" i="12"/>
  <c r="D218" i="12"/>
  <c r="D221" i="12" s="1"/>
  <c r="D220" i="12"/>
  <c r="E173" i="12"/>
  <c r="D181" i="12"/>
  <c r="D184" i="12" s="1"/>
  <c r="D183" i="12"/>
  <c r="D107" i="12"/>
  <c r="E109" i="12"/>
  <c r="D109" i="12"/>
  <c r="C327" i="12"/>
  <c r="B723" i="12"/>
  <c r="D500" i="12"/>
  <c r="D502" i="12"/>
  <c r="D259" i="12"/>
  <c r="D257" i="12"/>
  <c r="D466" i="12"/>
  <c r="D468" i="12"/>
  <c r="E309" i="12"/>
  <c r="E311" i="12"/>
  <c r="C146" i="12"/>
  <c r="C144" i="12"/>
  <c r="C147" i="12" s="1"/>
  <c r="C387" i="12"/>
  <c r="C390" i="12" s="1"/>
  <c r="C389" i="12"/>
  <c r="E72" i="12"/>
  <c r="E70" i="12"/>
  <c r="C413" i="12"/>
  <c r="C416" i="12" s="1"/>
  <c r="C415" i="12"/>
  <c r="D275" i="12"/>
  <c r="C257" i="12"/>
  <c r="C260" i="12" s="1"/>
  <c r="C259" i="12"/>
  <c r="E327" i="12"/>
  <c r="C62" i="12"/>
  <c r="E579" i="12"/>
  <c r="C220" i="12"/>
  <c r="B218" i="12"/>
  <c r="C221" i="12" s="1"/>
  <c r="E413" i="12"/>
  <c r="E415" i="12"/>
  <c r="C173" i="12"/>
  <c r="C405" i="12"/>
  <c r="C107" i="12"/>
  <c r="C110" i="12" s="1"/>
  <c r="C109" i="12"/>
  <c r="E99" i="12"/>
  <c r="E390" i="12"/>
  <c r="D99" i="12"/>
  <c r="E281" i="13" l="1"/>
  <c r="D279" i="13"/>
  <c r="D281" i="13"/>
  <c r="D36" i="12"/>
  <c r="D260" i="12"/>
  <c r="E184" i="12"/>
  <c r="E147" i="12"/>
  <c r="E36" i="12"/>
  <c r="E503" i="12"/>
  <c r="D529" i="13"/>
  <c r="D259" i="13"/>
  <c r="C526" i="13"/>
  <c r="C256" i="13"/>
  <c r="E258" i="13"/>
  <c r="E257" i="13" s="1"/>
  <c r="E528" i="13"/>
  <c r="E527" i="13" s="1"/>
  <c r="D110" i="12"/>
  <c r="E110" i="12"/>
  <c r="E312" i="12"/>
  <c r="E73" i="12"/>
  <c r="D416" i="12"/>
  <c r="E260" i="12"/>
  <c r="D469" i="12"/>
  <c r="D147" i="12"/>
  <c r="E416" i="12"/>
  <c r="D503" i="12"/>
  <c r="E221" i="12"/>
  <c r="E469" i="12"/>
  <c r="D390" i="12"/>
  <c r="C286" i="12"/>
  <c r="D286" i="12"/>
  <c r="D540" i="12"/>
  <c r="E540" i="12"/>
  <c r="E282" i="13" l="1"/>
  <c r="D282" i="13"/>
  <c r="E256" i="13"/>
  <c r="E526" i="13"/>
  <c r="C255" i="13"/>
  <c r="C525" i="13"/>
  <c r="D528" i="13"/>
  <c r="D527" i="13" s="1"/>
  <c r="D258" i="13"/>
  <c r="D257" i="13" s="1"/>
  <c r="E2727" i="19"/>
  <c r="D2727" i="19"/>
  <c r="C2727" i="19"/>
  <c r="E2726" i="19"/>
  <c r="D2726" i="19"/>
  <c r="C2726" i="19"/>
  <c r="B2726" i="19"/>
  <c r="E2725" i="19"/>
  <c r="D2725" i="19"/>
  <c r="E2722" i="19"/>
  <c r="D2722" i="19"/>
  <c r="C2722" i="19"/>
  <c r="B2722" i="19"/>
  <c r="E2721" i="19"/>
  <c r="D2721" i="19"/>
  <c r="C2721" i="19"/>
  <c r="B2721" i="19"/>
  <c r="E2720" i="19"/>
  <c r="D2720" i="19"/>
  <c r="C2720" i="19"/>
  <c r="B2701" i="19"/>
  <c r="B2700" i="19" s="1"/>
  <c r="B2698" i="19"/>
  <c r="B2697" i="19" s="1"/>
  <c r="E2688" i="19"/>
  <c r="D2688" i="19"/>
  <c r="C2688" i="19"/>
  <c r="B2688" i="19"/>
  <c r="E2684" i="19"/>
  <c r="E2719" i="19" s="1"/>
  <c r="E2718" i="19" s="1"/>
  <c r="D2684" i="19"/>
  <c r="D2719" i="19" s="1"/>
  <c r="D2718" i="19" s="1"/>
  <c r="C2684" i="19"/>
  <c r="C2719" i="19" s="1"/>
  <c r="C2718" i="19" s="1"/>
  <c r="B2684" i="19"/>
  <c r="B2683" i="19" s="1"/>
  <c r="B2693" i="19" s="1"/>
  <c r="E2683" i="19"/>
  <c r="E2693" i="19" s="1"/>
  <c r="D2683" i="19"/>
  <c r="D2693" i="19" s="1"/>
  <c r="C2683" i="19"/>
  <c r="C2693" i="19" s="1"/>
  <c r="E2678" i="19"/>
  <c r="D2678" i="19"/>
  <c r="C2678" i="19"/>
  <c r="B2678" i="19"/>
  <c r="E2677" i="19"/>
  <c r="D2677" i="19"/>
  <c r="C2677" i="19"/>
  <c r="B2677" i="19"/>
  <c r="E2676" i="19"/>
  <c r="D2676" i="19"/>
  <c r="D2679" i="19" s="1"/>
  <c r="C2676" i="19"/>
  <c r="B2676" i="19"/>
  <c r="B2679" i="19" s="1"/>
  <c r="E2661" i="19"/>
  <c r="D2661" i="19"/>
  <c r="C2661" i="19"/>
  <c r="D2660" i="19"/>
  <c r="B2660" i="19"/>
  <c r="E2655" i="19"/>
  <c r="D2655" i="19"/>
  <c r="C2655" i="19"/>
  <c r="B2655" i="19"/>
  <c r="B2665" i="19" s="1"/>
  <c r="E2650" i="19"/>
  <c r="D2650" i="19"/>
  <c r="C2650" i="19"/>
  <c r="B2650" i="19"/>
  <c r="E2649" i="19"/>
  <c r="D2649" i="19"/>
  <c r="C2649" i="19"/>
  <c r="B2649" i="19"/>
  <c r="E2648" i="19"/>
  <c r="D2648" i="19"/>
  <c r="C2648" i="19"/>
  <c r="B2648" i="19"/>
  <c r="B2651" i="19" s="1"/>
  <c r="D2636" i="19"/>
  <c r="D2635" i="19" s="1"/>
  <c r="C2636" i="19"/>
  <c r="C2635" i="19" s="1"/>
  <c r="B2636" i="19"/>
  <c r="B2635" i="19" s="1"/>
  <c r="E2635" i="19"/>
  <c r="E2630" i="19"/>
  <c r="D2630" i="19"/>
  <c r="C2630" i="19"/>
  <c r="B2630" i="19"/>
  <c r="D2625" i="19"/>
  <c r="C2625" i="19"/>
  <c r="B2625" i="19"/>
  <c r="E2624" i="19"/>
  <c r="D2624" i="19"/>
  <c r="C2624" i="19"/>
  <c r="B2624" i="19"/>
  <c r="D2623" i="19"/>
  <c r="D2626" i="19" s="1"/>
  <c r="C2623" i="19"/>
  <c r="C2626" i="19" s="1"/>
  <c r="B2623" i="19"/>
  <c r="B2626" i="19" s="1"/>
  <c r="D2611" i="19"/>
  <c r="D2610" i="19" s="1"/>
  <c r="C2611" i="19"/>
  <c r="C2610" i="19" s="1"/>
  <c r="B2611" i="19"/>
  <c r="E2610" i="19"/>
  <c r="E2605" i="19"/>
  <c r="E2615" i="19" s="1"/>
  <c r="E2597" i="19" s="1"/>
  <c r="D2605" i="19"/>
  <c r="C2605" i="19"/>
  <c r="B2605" i="19"/>
  <c r="D2600" i="19"/>
  <c r="C2600" i="19"/>
  <c r="B2600" i="19"/>
  <c r="E2599" i="19"/>
  <c r="D2599" i="19"/>
  <c r="C2599" i="19"/>
  <c r="B2599" i="19"/>
  <c r="D2598" i="19"/>
  <c r="C2598" i="19"/>
  <c r="B2598" i="19"/>
  <c r="B2601" i="19" s="1"/>
  <c r="D2586" i="19"/>
  <c r="D2585" i="19" s="1"/>
  <c r="D2590" i="19" s="1"/>
  <c r="C2586" i="19"/>
  <c r="C2585" i="19" s="1"/>
  <c r="B2586" i="19"/>
  <c r="B2585" i="19" s="1"/>
  <c r="E2585" i="19"/>
  <c r="E2580" i="19"/>
  <c r="D2580" i="19"/>
  <c r="C2580" i="19"/>
  <c r="B2580" i="19"/>
  <c r="D2575" i="19"/>
  <c r="C2575" i="19"/>
  <c r="B2575" i="19"/>
  <c r="E2574" i="19"/>
  <c r="D2574" i="19"/>
  <c r="C2574" i="19"/>
  <c r="B2574" i="19"/>
  <c r="D2573" i="19"/>
  <c r="D2576" i="19" s="1"/>
  <c r="C2573" i="19"/>
  <c r="C2576" i="19" s="1"/>
  <c r="B2573" i="19"/>
  <c r="B2576" i="19" s="1"/>
  <c r="D2561" i="19"/>
  <c r="D2560" i="19" s="1"/>
  <c r="C2561" i="19"/>
  <c r="C2560" i="19" s="1"/>
  <c r="B2561" i="19"/>
  <c r="B2560" i="19" s="1"/>
  <c r="E2560" i="19"/>
  <c r="E2555" i="19"/>
  <c r="E2565" i="19" s="1"/>
  <c r="E2547" i="19" s="1"/>
  <c r="D2555" i="19"/>
  <c r="C2555" i="19"/>
  <c r="B2555" i="19"/>
  <c r="D2550" i="19"/>
  <c r="C2550" i="19"/>
  <c r="B2550" i="19"/>
  <c r="E2549" i="19"/>
  <c r="D2549" i="19"/>
  <c r="C2549" i="19"/>
  <c r="B2549" i="19"/>
  <c r="D2548" i="19"/>
  <c r="C2548" i="19"/>
  <c r="B2548" i="19"/>
  <c r="B2551" i="19" s="1"/>
  <c r="D2536" i="19"/>
  <c r="D2535" i="19" s="1"/>
  <c r="C2536" i="19"/>
  <c r="C2535" i="19" s="1"/>
  <c r="B2536" i="19"/>
  <c r="B2535" i="19" s="1"/>
  <c r="E2535" i="19"/>
  <c r="E2530" i="19"/>
  <c r="D2530" i="19"/>
  <c r="C2530" i="19"/>
  <c r="B2530" i="19"/>
  <c r="D2525" i="19"/>
  <c r="C2525" i="19"/>
  <c r="B2525" i="19"/>
  <c r="E2524" i="19"/>
  <c r="D2524" i="19"/>
  <c r="C2524" i="19"/>
  <c r="B2524" i="19"/>
  <c r="D2523" i="19"/>
  <c r="D2526" i="19" s="1"/>
  <c r="C2523" i="19"/>
  <c r="B2523" i="19"/>
  <c r="B2526" i="19" s="1"/>
  <c r="D2511" i="19"/>
  <c r="D2510" i="19" s="1"/>
  <c r="C2511" i="19"/>
  <c r="C2510" i="19" s="1"/>
  <c r="B2511" i="19"/>
  <c r="B2510" i="19" s="1"/>
  <c r="E2510" i="19"/>
  <c r="E2505" i="19"/>
  <c r="E2515" i="19" s="1"/>
  <c r="E2497" i="19" s="1"/>
  <c r="D2505" i="19"/>
  <c r="C2505" i="19"/>
  <c r="B2505" i="19"/>
  <c r="D2500" i="19"/>
  <c r="C2500" i="19"/>
  <c r="B2500" i="19"/>
  <c r="E2499" i="19"/>
  <c r="D2499" i="19"/>
  <c r="C2499" i="19"/>
  <c r="B2499" i="19"/>
  <c r="D2498" i="19"/>
  <c r="C2498" i="19"/>
  <c r="B2498" i="19"/>
  <c r="B2501" i="19" s="1"/>
  <c r="D2486" i="19"/>
  <c r="D2485" i="19" s="1"/>
  <c r="C2486" i="19"/>
  <c r="C2485" i="19" s="1"/>
  <c r="B2486" i="19"/>
  <c r="B2485" i="19" s="1"/>
  <c r="E2485" i="19"/>
  <c r="E2480" i="19"/>
  <c r="D2480" i="19"/>
  <c r="C2480" i="19"/>
  <c r="B2480" i="19"/>
  <c r="D2475" i="19"/>
  <c r="C2475" i="19"/>
  <c r="B2475" i="19"/>
  <c r="E2474" i="19"/>
  <c r="D2474" i="19"/>
  <c r="C2474" i="19"/>
  <c r="B2474" i="19"/>
  <c r="D2473" i="19"/>
  <c r="C2473" i="19"/>
  <c r="B2473" i="19"/>
  <c r="B2476" i="19" s="1"/>
  <c r="D2461" i="19"/>
  <c r="D2460" i="19" s="1"/>
  <c r="C2461" i="19"/>
  <c r="C2460" i="19" s="1"/>
  <c r="B2461" i="19"/>
  <c r="B2460" i="19" s="1"/>
  <c r="E2460" i="19"/>
  <c r="E2455" i="19"/>
  <c r="E2465" i="19" s="1"/>
  <c r="E2447" i="19" s="1"/>
  <c r="D2455" i="19"/>
  <c r="C2455" i="19"/>
  <c r="B2455" i="19"/>
  <c r="D2450" i="19"/>
  <c r="C2450" i="19"/>
  <c r="B2450" i="19"/>
  <c r="E2449" i="19"/>
  <c r="D2449" i="19"/>
  <c r="C2449" i="19"/>
  <c r="B2449" i="19"/>
  <c r="D2448" i="19"/>
  <c r="C2448" i="19"/>
  <c r="B2448" i="19"/>
  <c r="B2451" i="19" s="1"/>
  <c r="D2436" i="19"/>
  <c r="D2435" i="19" s="1"/>
  <c r="C2436" i="19"/>
  <c r="C2435" i="19" s="1"/>
  <c r="B2436" i="19"/>
  <c r="B2435" i="19" s="1"/>
  <c r="E2435" i="19"/>
  <c r="E2430" i="19"/>
  <c r="D2430" i="19"/>
  <c r="C2430" i="19"/>
  <c r="B2430" i="19"/>
  <c r="D2425" i="19"/>
  <c r="C2425" i="19"/>
  <c r="B2425" i="19"/>
  <c r="E2424" i="19"/>
  <c r="D2424" i="19"/>
  <c r="C2424" i="19"/>
  <c r="B2424" i="19"/>
  <c r="D2423" i="19"/>
  <c r="C2423" i="19"/>
  <c r="B2423" i="19"/>
  <c r="B2426" i="19" s="1"/>
  <c r="D2411" i="19"/>
  <c r="D2410" i="19" s="1"/>
  <c r="C2411" i="19"/>
  <c r="C2410" i="19" s="1"/>
  <c r="B2411" i="19"/>
  <c r="B2410" i="19" s="1"/>
  <c r="E2410" i="19"/>
  <c r="E2405" i="19"/>
  <c r="E2415" i="19" s="1"/>
  <c r="E2397" i="19" s="1"/>
  <c r="D2405" i="19"/>
  <c r="C2405" i="19"/>
  <c r="B2405" i="19"/>
  <c r="D2400" i="19"/>
  <c r="C2400" i="19"/>
  <c r="B2400" i="19"/>
  <c r="E2399" i="19"/>
  <c r="D2399" i="19"/>
  <c r="C2399" i="19"/>
  <c r="B2399" i="19"/>
  <c r="D2398" i="19"/>
  <c r="C2398" i="19"/>
  <c r="B2398" i="19"/>
  <c r="B2401" i="19" s="1"/>
  <c r="D2386" i="19"/>
  <c r="D2385" i="19" s="1"/>
  <c r="C2386" i="19"/>
  <c r="C2385" i="19" s="1"/>
  <c r="B2386" i="19"/>
  <c r="B2385" i="19" s="1"/>
  <c r="E2385" i="19"/>
  <c r="E2380" i="19"/>
  <c r="D2380" i="19"/>
  <c r="C2380" i="19"/>
  <c r="B2380" i="19"/>
  <c r="D2375" i="19"/>
  <c r="C2375" i="19"/>
  <c r="B2375" i="19"/>
  <c r="E2374" i="19"/>
  <c r="D2374" i="19"/>
  <c r="C2374" i="19"/>
  <c r="B2374" i="19"/>
  <c r="D2373" i="19"/>
  <c r="C2373" i="19"/>
  <c r="C2376" i="19" s="1"/>
  <c r="B2373" i="19"/>
  <c r="B2376" i="19" s="1"/>
  <c r="D2361" i="19"/>
  <c r="D2360" i="19" s="1"/>
  <c r="C2361" i="19"/>
  <c r="C2360" i="19" s="1"/>
  <c r="B2361" i="19"/>
  <c r="B2360" i="19" s="1"/>
  <c r="E2360" i="19"/>
  <c r="E2355" i="19"/>
  <c r="E2365" i="19" s="1"/>
  <c r="E2347" i="19" s="1"/>
  <c r="D2355" i="19"/>
  <c r="C2355" i="19"/>
  <c r="B2355" i="19"/>
  <c r="B2365" i="19" s="1"/>
  <c r="D2350" i="19"/>
  <c r="C2350" i="19"/>
  <c r="B2350" i="19"/>
  <c r="E2349" i="19"/>
  <c r="D2349" i="19"/>
  <c r="C2349" i="19"/>
  <c r="B2349" i="19"/>
  <c r="D2348" i="19"/>
  <c r="C2348" i="19"/>
  <c r="B2348" i="19"/>
  <c r="B2351" i="19" s="1"/>
  <c r="D2336" i="19"/>
  <c r="D2335" i="19" s="1"/>
  <c r="C2336" i="19"/>
  <c r="C2335" i="19" s="1"/>
  <c r="B2336" i="19"/>
  <c r="B2335" i="19" s="1"/>
  <c r="E2335" i="19"/>
  <c r="E2330" i="19"/>
  <c r="D2330" i="19"/>
  <c r="C2330" i="19"/>
  <c r="B2330" i="19"/>
  <c r="D2325" i="19"/>
  <c r="C2325" i="19"/>
  <c r="B2325" i="19"/>
  <c r="E2324" i="19"/>
  <c r="D2324" i="19"/>
  <c r="C2324" i="19"/>
  <c r="B2324" i="19"/>
  <c r="D2323" i="19"/>
  <c r="D2326" i="19" s="1"/>
  <c r="C2323" i="19"/>
  <c r="C2326" i="19" s="1"/>
  <c r="B2323" i="19"/>
  <c r="B2326" i="19" s="1"/>
  <c r="D2311" i="19"/>
  <c r="D2310" i="19" s="1"/>
  <c r="C2311" i="19"/>
  <c r="C2310" i="19" s="1"/>
  <c r="B2311" i="19"/>
  <c r="B2310" i="19" s="1"/>
  <c r="E2310" i="19"/>
  <c r="E2305" i="19"/>
  <c r="E2315" i="19" s="1"/>
  <c r="E2297" i="19" s="1"/>
  <c r="D2305" i="19"/>
  <c r="C2305" i="19"/>
  <c r="B2305" i="19"/>
  <c r="B2315" i="19" s="1"/>
  <c r="D2300" i="19"/>
  <c r="C2300" i="19"/>
  <c r="B2300" i="19"/>
  <c r="E2299" i="19"/>
  <c r="D2299" i="19"/>
  <c r="C2299" i="19"/>
  <c r="B2299" i="19"/>
  <c r="D2298" i="19"/>
  <c r="C2298" i="19"/>
  <c r="B2298" i="19"/>
  <c r="B2301" i="19" s="1"/>
  <c r="C2286" i="19"/>
  <c r="C2285" i="19" s="1"/>
  <c r="B2286" i="19"/>
  <c r="B2285" i="19" s="1"/>
  <c r="E2285" i="19"/>
  <c r="D2285" i="19"/>
  <c r="D2290" i="19" s="1"/>
  <c r="D2272" i="19" s="1"/>
  <c r="E2280" i="19"/>
  <c r="D2280" i="19"/>
  <c r="C2280" i="19"/>
  <c r="B2280" i="19"/>
  <c r="C2275" i="19"/>
  <c r="B2275" i="19"/>
  <c r="E2274" i="19"/>
  <c r="D2274" i="19"/>
  <c r="C2274" i="19"/>
  <c r="B2274" i="19"/>
  <c r="C2273" i="19"/>
  <c r="B2273" i="19"/>
  <c r="B2276" i="19" s="1"/>
  <c r="E2255" i="19"/>
  <c r="D2255" i="19"/>
  <c r="D2254" i="19" s="1"/>
  <c r="E2254" i="19"/>
  <c r="C2254" i="19"/>
  <c r="B2254" i="19"/>
  <c r="E2249" i="19"/>
  <c r="D2249" i="19"/>
  <c r="C2249" i="19"/>
  <c r="C2259" i="19" s="1"/>
  <c r="C2241" i="19" s="1"/>
  <c r="C2695" i="19" s="1"/>
  <c r="B2249" i="19"/>
  <c r="B2259" i="19" s="1"/>
  <c r="B2241" i="19" s="1"/>
  <c r="E2244" i="19"/>
  <c r="E2243" i="19"/>
  <c r="D2243" i="19"/>
  <c r="C2243" i="19"/>
  <c r="B2243" i="19"/>
  <c r="E2242" i="19"/>
  <c r="D2242" i="19"/>
  <c r="C2230" i="19"/>
  <c r="C2229" i="19" s="1"/>
  <c r="B2230" i="19"/>
  <c r="B2229" i="19" s="1"/>
  <c r="E2229" i="19"/>
  <c r="E2224" i="19"/>
  <c r="E2234" i="19" s="1"/>
  <c r="D2224" i="19"/>
  <c r="D2234" i="19" s="1"/>
  <c r="C2224" i="19"/>
  <c r="B2224" i="19"/>
  <c r="B2220" i="19"/>
  <c r="E2219" i="19"/>
  <c r="D2219" i="19"/>
  <c r="C2219" i="19"/>
  <c r="B2219" i="19"/>
  <c r="E2218" i="19"/>
  <c r="D2218" i="19"/>
  <c r="C2218" i="19"/>
  <c r="B2218" i="19"/>
  <c r="E2217" i="19"/>
  <c r="D2217" i="19"/>
  <c r="D2220" i="19" s="1"/>
  <c r="C2217" i="19"/>
  <c r="C2220" i="19" s="1"/>
  <c r="D2205" i="19"/>
  <c r="D2204" i="19" s="1"/>
  <c r="C2205" i="19"/>
  <c r="C2204" i="19" s="1"/>
  <c r="B2205" i="19"/>
  <c r="E2204" i="19"/>
  <c r="B2204" i="19"/>
  <c r="E2199" i="19"/>
  <c r="D2199" i="19"/>
  <c r="C2199" i="19"/>
  <c r="B2199" i="19"/>
  <c r="B2209" i="19" s="1"/>
  <c r="B2195" i="19"/>
  <c r="E2194" i="19"/>
  <c r="D2194" i="19"/>
  <c r="C2194" i="19"/>
  <c r="B2194" i="19"/>
  <c r="E2193" i="19"/>
  <c r="D2193" i="19"/>
  <c r="C2193" i="19"/>
  <c r="B2193" i="19"/>
  <c r="E2192" i="19"/>
  <c r="D2192" i="19"/>
  <c r="C2192" i="19"/>
  <c r="C2195" i="19" s="1"/>
  <c r="C2180" i="19"/>
  <c r="C2179" i="19" s="1"/>
  <c r="B2180" i="19"/>
  <c r="B2179" i="19" s="1"/>
  <c r="E2179" i="19"/>
  <c r="E2174" i="19"/>
  <c r="E2184" i="19" s="1"/>
  <c r="D2174" i="19"/>
  <c r="D2184" i="19" s="1"/>
  <c r="C2174" i="19"/>
  <c r="B2174" i="19"/>
  <c r="B2170" i="19"/>
  <c r="E2169" i="19"/>
  <c r="D2169" i="19"/>
  <c r="C2169" i="19"/>
  <c r="B2169" i="19"/>
  <c r="E2168" i="19"/>
  <c r="D2168" i="19"/>
  <c r="C2168" i="19"/>
  <c r="B2168" i="19"/>
  <c r="E2167" i="19"/>
  <c r="D2167" i="19"/>
  <c r="C2167" i="19"/>
  <c r="C2170" i="19" s="1"/>
  <c r="D2159" i="19"/>
  <c r="C2155" i="19"/>
  <c r="C2154" i="19" s="1"/>
  <c r="B2155" i="19"/>
  <c r="E2154" i="19"/>
  <c r="E2159" i="19" s="1"/>
  <c r="B2154" i="19"/>
  <c r="E2149" i="19"/>
  <c r="D2149" i="19"/>
  <c r="C2149" i="19"/>
  <c r="B2149" i="19"/>
  <c r="B2159" i="19" s="1"/>
  <c r="B2145" i="19"/>
  <c r="E2144" i="19"/>
  <c r="D2144" i="19"/>
  <c r="C2144" i="19"/>
  <c r="B2144" i="19"/>
  <c r="E2143" i="19"/>
  <c r="D2143" i="19"/>
  <c r="C2143" i="19"/>
  <c r="B2143" i="19"/>
  <c r="E2142" i="19"/>
  <c r="D2142" i="19"/>
  <c r="D2145" i="19" s="1"/>
  <c r="C2142" i="19"/>
  <c r="C2145" i="19" s="1"/>
  <c r="D2130" i="19"/>
  <c r="D2129" i="19" s="1"/>
  <c r="C2130" i="19"/>
  <c r="C2129" i="19" s="1"/>
  <c r="B2130" i="19"/>
  <c r="B2129" i="19" s="1"/>
  <c r="E2129" i="19"/>
  <c r="E2124" i="19"/>
  <c r="D2124" i="19"/>
  <c r="C2124" i="19"/>
  <c r="C2134" i="19" s="1"/>
  <c r="B2124" i="19"/>
  <c r="B2120" i="19"/>
  <c r="E2119" i="19"/>
  <c r="D2119" i="19"/>
  <c r="C2119" i="19"/>
  <c r="B2119" i="19"/>
  <c r="E2118" i="19"/>
  <c r="D2118" i="19"/>
  <c r="C2118" i="19"/>
  <c r="B2118" i="19"/>
  <c r="E2117" i="19"/>
  <c r="D2117" i="19"/>
  <c r="C2117" i="19"/>
  <c r="E2091" i="19"/>
  <c r="D2091" i="19"/>
  <c r="D2090" i="19" s="1"/>
  <c r="D2105" i="19" s="1"/>
  <c r="D2106" i="19" s="1"/>
  <c r="C2091" i="19"/>
  <c r="C2090" i="19" s="1"/>
  <c r="C2105" i="19" s="1"/>
  <c r="C2106" i="19" s="1"/>
  <c r="B2091" i="19"/>
  <c r="B2090" i="19" s="1"/>
  <c r="B2105" i="19" s="1"/>
  <c r="B2106" i="19" s="1"/>
  <c r="E2090" i="19"/>
  <c r="E2105" i="19" s="1"/>
  <c r="E2106" i="19" s="1"/>
  <c r="E2079" i="19"/>
  <c r="D2079" i="19"/>
  <c r="C2079" i="19"/>
  <c r="B2079" i="19"/>
  <c r="E2078" i="19"/>
  <c r="D2078" i="19"/>
  <c r="C2078" i="19"/>
  <c r="B2078" i="19"/>
  <c r="E2077" i="19"/>
  <c r="E2080" i="19" s="1"/>
  <c r="D2077" i="19"/>
  <c r="D2080" i="19" s="1"/>
  <c r="C2077" i="19"/>
  <c r="B2077" i="19"/>
  <c r="B2080" i="19" s="1"/>
  <c r="B2068" i="19"/>
  <c r="B2069" i="19" s="1"/>
  <c r="E2050" i="19"/>
  <c r="E2701" i="19" s="1"/>
  <c r="E2700" i="19" s="1"/>
  <c r="D2050" i="19"/>
  <c r="D2701" i="19" s="1"/>
  <c r="D2700" i="19" s="1"/>
  <c r="C2050" i="19"/>
  <c r="C2701" i="19" s="1"/>
  <c r="C2700" i="19" s="1"/>
  <c r="E2047" i="19"/>
  <c r="E2698" i="19" s="1"/>
  <c r="E2697" i="19" s="1"/>
  <c r="D2047" i="19"/>
  <c r="D2698" i="19" s="1"/>
  <c r="D2697" i="19" s="1"/>
  <c r="C2047" i="19"/>
  <c r="C2698" i="19" s="1"/>
  <c r="C2697" i="19" s="1"/>
  <c r="E2042" i="19"/>
  <c r="D2042" i="19"/>
  <c r="C2042" i="19"/>
  <c r="B2042" i="19"/>
  <c r="E2041" i="19"/>
  <c r="D2041" i="19"/>
  <c r="C2041" i="19"/>
  <c r="B2041" i="19"/>
  <c r="E2040" i="19"/>
  <c r="D2040" i="19"/>
  <c r="D2043" i="19" s="1"/>
  <c r="C2040" i="19"/>
  <c r="B2040" i="19"/>
  <c r="B2043" i="19" s="1"/>
  <c r="E2017" i="19"/>
  <c r="D2017" i="19"/>
  <c r="D2016" i="19" s="1"/>
  <c r="C2017" i="19"/>
  <c r="C2016" i="19" s="1"/>
  <c r="B2017" i="19"/>
  <c r="E2016" i="19"/>
  <c r="E2031" i="19" s="1"/>
  <c r="E2032" i="19" s="1"/>
  <c r="B2016" i="19"/>
  <c r="B2031" i="19" s="1"/>
  <c r="B2032" i="19" s="1"/>
  <c r="E2005" i="19"/>
  <c r="D2005" i="19"/>
  <c r="C2005" i="19"/>
  <c r="B2005" i="19"/>
  <c r="E2004" i="19"/>
  <c r="D2004" i="19"/>
  <c r="C2004" i="19"/>
  <c r="B2004" i="19"/>
  <c r="E2003" i="19"/>
  <c r="D2003" i="19"/>
  <c r="C2003" i="19"/>
  <c r="B2003" i="19"/>
  <c r="B2006" i="19" s="1"/>
  <c r="E1980" i="19"/>
  <c r="D1980" i="19"/>
  <c r="D1979" i="19" s="1"/>
  <c r="D1994" i="19" s="1"/>
  <c r="D1995" i="19" s="1"/>
  <c r="C1980" i="19"/>
  <c r="B1980" i="19"/>
  <c r="B1979" i="19" s="1"/>
  <c r="B1994" i="19" s="1"/>
  <c r="B1995" i="19" s="1"/>
  <c r="E1979" i="19"/>
  <c r="E1994" i="19" s="1"/>
  <c r="E1995" i="19" s="1"/>
  <c r="C1979" i="19"/>
  <c r="C1994" i="19" s="1"/>
  <c r="C1995" i="19" s="1"/>
  <c r="E1966" i="19"/>
  <c r="D1966" i="19"/>
  <c r="C1966" i="19"/>
  <c r="B1966" i="19"/>
  <c r="E1965" i="19"/>
  <c r="D1965" i="19"/>
  <c r="C1965" i="19"/>
  <c r="B1965" i="19"/>
  <c r="E1964" i="19"/>
  <c r="E1967" i="19" s="1"/>
  <c r="D1964" i="19"/>
  <c r="C1964" i="19"/>
  <c r="B1964" i="19"/>
  <c r="B1967" i="19" s="1"/>
  <c r="B1949" i="19"/>
  <c r="B1945" i="19" s="1"/>
  <c r="E1945" i="19"/>
  <c r="D1945" i="19"/>
  <c r="E1940" i="19"/>
  <c r="E1950" i="19" s="1"/>
  <c r="D1940" i="19"/>
  <c r="C1940" i="19"/>
  <c r="B1940" i="19"/>
  <c r="E1935" i="19"/>
  <c r="D1935" i="19"/>
  <c r="C1935" i="19"/>
  <c r="B1935" i="19"/>
  <c r="E1934" i="19"/>
  <c r="D1934" i="19"/>
  <c r="C1934" i="19"/>
  <c r="B1934" i="19"/>
  <c r="E1933" i="19"/>
  <c r="D1933" i="19"/>
  <c r="C1933" i="19"/>
  <c r="B1933" i="19"/>
  <c r="B1936" i="19" s="1"/>
  <c r="B1922" i="19"/>
  <c r="B1920" i="19" s="1"/>
  <c r="E1920" i="19"/>
  <c r="D1920" i="19"/>
  <c r="E1915" i="19"/>
  <c r="D1915" i="19"/>
  <c r="D1925" i="19" s="1"/>
  <c r="C1915" i="19"/>
  <c r="C1925" i="19" s="1"/>
  <c r="B1915" i="19"/>
  <c r="E1910" i="19"/>
  <c r="D1910" i="19"/>
  <c r="C1910" i="19"/>
  <c r="B1910" i="19"/>
  <c r="E1909" i="19"/>
  <c r="D1909" i="19"/>
  <c r="C1909" i="19"/>
  <c r="B1909" i="19"/>
  <c r="E1908" i="19"/>
  <c r="D1908" i="19"/>
  <c r="C1908" i="19"/>
  <c r="C1911" i="19" s="1"/>
  <c r="B1908" i="19"/>
  <c r="B1911" i="19" s="1"/>
  <c r="E1894" i="19"/>
  <c r="D1894" i="19"/>
  <c r="C1894" i="19"/>
  <c r="B1894" i="19"/>
  <c r="E1889" i="19"/>
  <c r="E1899" i="19" s="1"/>
  <c r="D1889" i="19"/>
  <c r="D1899" i="19" s="1"/>
  <c r="C1889" i="19"/>
  <c r="C1899" i="19" s="1"/>
  <c r="B1889" i="19"/>
  <c r="B1899" i="19" s="1"/>
  <c r="E1884" i="19"/>
  <c r="D1884" i="19"/>
  <c r="C1884" i="19"/>
  <c r="B1884" i="19"/>
  <c r="E1883" i="19"/>
  <c r="D1883" i="19"/>
  <c r="C1883" i="19"/>
  <c r="B1883" i="19"/>
  <c r="E1882" i="19"/>
  <c r="D1882" i="19"/>
  <c r="C1882" i="19"/>
  <c r="B1882" i="19"/>
  <c r="B1885" i="19" s="1"/>
  <c r="C1871" i="19"/>
  <c r="C2725" i="19" s="1"/>
  <c r="B1871" i="19"/>
  <c r="B2725" i="19" s="1"/>
  <c r="E1869" i="19"/>
  <c r="D1869" i="19"/>
  <c r="C1869" i="19"/>
  <c r="E1864" i="19"/>
  <c r="D1864" i="19"/>
  <c r="C1864" i="19"/>
  <c r="B1864" i="19"/>
  <c r="E1859" i="19"/>
  <c r="D1859" i="19"/>
  <c r="C1859" i="19"/>
  <c r="B1859" i="19"/>
  <c r="E1858" i="19"/>
  <c r="D1858" i="19"/>
  <c r="C1858" i="19"/>
  <c r="B1858" i="19"/>
  <c r="E1857" i="19"/>
  <c r="E1860" i="19" s="1"/>
  <c r="D1857" i="19"/>
  <c r="D1860" i="19" s="1"/>
  <c r="C1857" i="19"/>
  <c r="B1857" i="19"/>
  <c r="B1860" i="19" s="1"/>
  <c r="E1842" i="19"/>
  <c r="D1842" i="19"/>
  <c r="C1842" i="19"/>
  <c r="B1842" i="19"/>
  <c r="B1841" i="19" s="1"/>
  <c r="E1841" i="19"/>
  <c r="E1846" i="19" s="1"/>
  <c r="D1841" i="19"/>
  <c r="C1841" i="19"/>
  <c r="E1836" i="19"/>
  <c r="D1836" i="19"/>
  <c r="D1846" i="19" s="1"/>
  <c r="C1836" i="19"/>
  <c r="B1836" i="19"/>
  <c r="B1846" i="19" s="1"/>
  <c r="E1831" i="19"/>
  <c r="D1831" i="19"/>
  <c r="C1831" i="19"/>
  <c r="B1831" i="19"/>
  <c r="E1830" i="19"/>
  <c r="D1830" i="19"/>
  <c r="C1830" i="19"/>
  <c r="B1830" i="19"/>
  <c r="E1829" i="19"/>
  <c r="D1829" i="19"/>
  <c r="C1829" i="19"/>
  <c r="B1829" i="19"/>
  <c r="E1817" i="19"/>
  <c r="D1817" i="19"/>
  <c r="C1817" i="19"/>
  <c r="C1816" i="19" s="1"/>
  <c r="B1817" i="19"/>
  <c r="B1816" i="19" s="1"/>
  <c r="E1816" i="19"/>
  <c r="D1816" i="19"/>
  <c r="E1811" i="19"/>
  <c r="D1811" i="19"/>
  <c r="C1811" i="19"/>
  <c r="B1811" i="19"/>
  <c r="E1806" i="19"/>
  <c r="D1806" i="19"/>
  <c r="C1806" i="19"/>
  <c r="B1806" i="19"/>
  <c r="E1805" i="19"/>
  <c r="D1805" i="19"/>
  <c r="C1805" i="19"/>
  <c r="B1805" i="19"/>
  <c r="E1804" i="19"/>
  <c r="E1807" i="19" s="1"/>
  <c r="D1804" i="19"/>
  <c r="D1807" i="19" s="1"/>
  <c r="C1804" i="19"/>
  <c r="B1804" i="19"/>
  <c r="E1792" i="19"/>
  <c r="E1791" i="19" s="1"/>
  <c r="D1792" i="19"/>
  <c r="C1792" i="19"/>
  <c r="B1792" i="19"/>
  <c r="B1791" i="19" s="1"/>
  <c r="D1791" i="19"/>
  <c r="C1791" i="19"/>
  <c r="E1786" i="19"/>
  <c r="D1786" i="19"/>
  <c r="D1796" i="19" s="1"/>
  <c r="C1786" i="19"/>
  <c r="B1786" i="19"/>
  <c r="E1782" i="19"/>
  <c r="E1781" i="19"/>
  <c r="D1781" i="19"/>
  <c r="C1781" i="19"/>
  <c r="B1781" i="19"/>
  <c r="E1780" i="19"/>
  <c r="D1780" i="19"/>
  <c r="C1780" i="19"/>
  <c r="B1780" i="19"/>
  <c r="E1779" i="19"/>
  <c r="D1779" i="19"/>
  <c r="C1779" i="19"/>
  <c r="B1779" i="19"/>
  <c r="B1782" i="19" s="1"/>
  <c r="E1767" i="19"/>
  <c r="D1767" i="19"/>
  <c r="C1767" i="19"/>
  <c r="B1767" i="19"/>
  <c r="B1766" i="19" s="1"/>
  <c r="E1766" i="19"/>
  <c r="D1766" i="19"/>
  <c r="C1766" i="19"/>
  <c r="E1761" i="19"/>
  <c r="D1761" i="19"/>
  <c r="D1771" i="19" s="1"/>
  <c r="C1761" i="19"/>
  <c r="B1761" i="19"/>
  <c r="E1757" i="19"/>
  <c r="E1756" i="19"/>
  <c r="D1756" i="19"/>
  <c r="C1756" i="19"/>
  <c r="B1756" i="19"/>
  <c r="E1755" i="19"/>
  <c r="D1755" i="19"/>
  <c r="C1755" i="19"/>
  <c r="B1755" i="19"/>
  <c r="E1754" i="19"/>
  <c r="D1754" i="19"/>
  <c r="C1754" i="19"/>
  <c r="B1754" i="19"/>
  <c r="B1757" i="19" s="1"/>
  <c r="E1742" i="19"/>
  <c r="D1742" i="19"/>
  <c r="C1742" i="19"/>
  <c r="C1741" i="19" s="1"/>
  <c r="B1742" i="19"/>
  <c r="B1741" i="19" s="1"/>
  <c r="E1741" i="19"/>
  <c r="D1741" i="19"/>
  <c r="E1736" i="19"/>
  <c r="D1736" i="19"/>
  <c r="C1736" i="19"/>
  <c r="B1736" i="19"/>
  <c r="E1731" i="19"/>
  <c r="D1731" i="19"/>
  <c r="C1731" i="19"/>
  <c r="B1731" i="19"/>
  <c r="E1730" i="19"/>
  <c r="D1730" i="19"/>
  <c r="C1730" i="19"/>
  <c r="B1730" i="19"/>
  <c r="E1729" i="19"/>
  <c r="E1732" i="19" s="1"/>
  <c r="D1729" i="19"/>
  <c r="D1732" i="19" s="1"/>
  <c r="C1729" i="19"/>
  <c r="B1729" i="19"/>
  <c r="E1717" i="19"/>
  <c r="E1716" i="19" s="1"/>
  <c r="D1717" i="19"/>
  <c r="D1716" i="19" s="1"/>
  <c r="C1717" i="19"/>
  <c r="C1716" i="19" s="1"/>
  <c r="B1717" i="19"/>
  <c r="B1716" i="19"/>
  <c r="E1711" i="19"/>
  <c r="D1711" i="19"/>
  <c r="C1711" i="19"/>
  <c r="B1711" i="19"/>
  <c r="E1706" i="19"/>
  <c r="D1706" i="19"/>
  <c r="C1706" i="19"/>
  <c r="B1706" i="19"/>
  <c r="E1705" i="19"/>
  <c r="D1705" i="19"/>
  <c r="C1705" i="19"/>
  <c r="B1705" i="19"/>
  <c r="E1704" i="19"/>
  <c r="D1704" i="19"/>
  <c r="C1704" i="19"/>
  <c r="B1704" i="19"/>
  <c r="B1707" i="19" s="1"/>
  <c r="E1692" i="19"/>
  <c r="D1692" i="19"/>
  <c r="C1692" i="19"/>
  <c r="C1691" i="19" s="1"/>
  <c r="B1692" i="19"/>
  <c r="B1691" i="19" s="1"/>
  <c r="E1691" i="19"/>
  <c r="D1691" i="19"/>
  <c r="E1686" i="19"/>
  <c r="D1686" i="19"/>
  <c r="C1686" i="19"/>
  <c r="B1686" i="19"/>
  <c r="E1681" i="19"/>
  <c r="D1681" i="19"/>
  <c r="C1681" i="19"/>
  <c r="B1681" i="19"/>
  <c r="E1680" i="19"/>
  <c r="D1680" i="19"/>
  <c r="C1680" i="19"/>
  <c r="B1680" i="19"/>
  <c r="E1679" i="19"/>
  <c r="D1679" i="19"/>
  <c r="D1682" i="19" s="1"/>
  <c r="C1679" i="19"/>
  <c r="C1682" i="19" s="1"/>
  <c r="B1679" i="19"/>
  <c r="B1682" i="19" s="1"/>
  <c r="E1667" i="19"/>
  <c r="E1666" i="19" s="1"/>
  <c r="D1667" i="19"/>
  <c r="D1666" i="19" s="1"/>
  <c r="D1671" i="19" s="1"/>
  <c r="C1667" i="19"/>
  <c r="C1666" i="19" s="1"/>
  <c r="B1667" i="19"/>
  <c r="B1666" i="19"/>
  <c r="E1661" i="19"/>
  <c r="D1661" i="19"/>
  <c r="C1661" i="19"/>
  <c r="B1661" i="19"/>
  <c r="E1656" i="19"/>
  <c r="D1656" i="19"/>
  <c r="C1656" i="19"/>
  <c r="B1656" i="19"/>
  <c r="E1655" i="19"/>
  <c r="D1655" i="19"/>
  <c r="C1655" i="19"/>
  <c r="B1655" i="19"/>
  <c r="E1654" i="19"/>
  <c r="D1654" i="19"/>
  <c r="C1654" i="19"/>
  <c r="B1654" i="19"/>
  <c r="B1657" i="19" s="1"/>
  <c r="E1642" i="19"/>
  <c r="D1642" i="19"/>
  <c r="C1642" i="19"/>
  <c r="C1641" i="19" s="1"/>
  <c r="B1642" i="19"/>
  <c r="B1641" i="19" s="1"/>
  <c r="E1641" i="19"/>
  <c r="D1641" i="19"/>
  <c r="E1636" i="19"/>
  <c r="D1636" i="19"/>
  <c r="C1636" i="19"/>
  <c r="B1636" i="19"/>
  <c r="E1631" i="19"/>
  <c r="D1631" i="19"/>
  <c r="C1631" i="19"/>
  <c r="B1631" i="19"/>
  <c r="E1630" i="19"/>
  <c r="D1630" i="19"/>
  <c r="C1630" i="19"/>
  <c r="B1630" i="19"/>
  <c r="E1629" i="19"/>
  <c r="D1629" i="19"/>
  <c r="C1629" i="19"/>
  <c r="C1632" i="19" s="1"/>
  <c r="B1629" i="19"/>
  <c r="B1632" i="19" s="1"/>
  <c r="E1617" i="19"/>
  <c r="E1616" i="19" s="1"/>
  <c r="D1617" i="19"/>
  <c r="D1616" i="19" s="1"/>
  <c r="D1621" i="19" s="1"/>
  <c r="C1617" i="19"/>
  <c r="C1616" i="19" s="1"/>
  <c r="B1617" i="19"/>
  <c r="B1616" i="19"/>
  <c r="E1611" i="19"/>
  <c r="D1611" i="19"/>
  <c r="C1611" i="19"/>
  <c r="B1611" i="19"/>
  <c r="E1606" i="19"/>
  <c r="D1606" i="19"/>
  <c r="C1606" i="19"/>
  <c r="B1606" i="19"/>
  <c r="E1605" i="19"/>
  <c r="D1605" i="19"/>
  <c r="C1605" i="19"/>
  <c r="B1605" i="19"/>
  <c r="E1604" i="19"/>
  <c r="D1604" i="19"/>
  <c r="C1604" i="19"/>
  <c r="B1604" i="19"/>
  <c r="B1607" i="19" s="1"/>
  <c r="E1592" i="19"/>
  <c r="D1592" i="19"/>
  <c r="C1592" i="19"/>
  <c r="C1591" i="19" s="1"/>
  <c r="B1592" i="19"/>
  <c r="B1591" i="19" s="1"/>
  <c r="E1591" i="19"/>
  <c r="D1591" i="19"/>
  <c r="E1586" i="19"/>
  <c r="D1586" i="19"/>
  <c r="C1586" i="19"/>
  <c r="B1586" i="19"/>
  <c r="E1581" i="19"/>
  <c r="D1581" i="19"/>
  <c r="C1581" i="19"/>
  <c r="B1581" i="19"/>
  <c r="E1580" i="19"/>
  <c r="D1580" i="19"/>
  <c r="C1580" i="19"/>
  <c r="B1580" i="19"/>
  <c r="E1579" i="19"/>
  <c r="D1579" i="19"/>
  <c r="D1582" i="19" s="1"/>
  <c r="C1579" i="19"/>
  <c r="B1579" i="19"/>
  <c r="B1582" i="19" s="1"/>
  <c r="E1567" i="19"/>
  <c r="E1566" i="19" s="1"/>
  <c r="D1567" i="19"/>
  <c r="D1566" i="19" s="1"/>
  <c r="C1567" i="19"/>
  <c r="C1566" i="19" s="1"/>
  <c r="B1567" i="19"/>
  <c r="B1566" i="19"/>
  <c r="E1561" i="19"/>
  <c r="D1561" i="19"/>
  <c r="C1561" i="19"/>
  <c r="B1561" i="19"/>
  <c r="E1556" i="19"/>
  <c r="D1556" i="19"/>
  <c r="C1556" i="19"/>
  <c r="B1556" i="19"/>
  <c r="E1555" i="19"/>
  <c r="D1555" i="19"/>
  <c r="C1555" i="19"/>
  <c r="B1555" i="19"/>
  <c r="E1554" i="19"/>
  <c r="E1557" i="19" s="1"/>
  <c r="D1554" i="19"/>
  <c r="C1554" i="19"/>
  <c r="B1554" i="19"/>
  <c r="B1557" i="19" s="1"/>
  <c r="E1542" i="19"/>
  <c r="D1542" i="19"/>
  <c r="C1542" i="19"/>
  <c r="C1541" i="19" s="1"/>
  <c r="B1542" i="19"/>
  <c r="B1541" i="19" s="1"/>
  <c r="B1546" i="19" s="1"/>
  <c r="E1541" i="19"/>
  <c r="E1546" i="19" s="1"/>
  <c r="D1541" i="19"/>
  <c r="E1536" i="19"/>
  <c r="D1536" i="19"/>
  <c r="C1536" i="19"/>
  <c r="B1536" i="19"/>
  <c r="E1531" i="19"/>
  <c r="D1531" i="19"/>
  <c r="C1531" i="19"/>
  <c r="B1531" i="19"/>
  <c r="E1530" i="19"/>
  <c r="D1530" i="19"/>
  <c r="C1530" i="19"/>
  <c r="B1530" i="19"/>
  <c r="E1529" i="19"/>
  <c r="D1529" i="19"/>
  <c r="C1529" i="19"/>
  <c r="C1532" i="19" s="1"/>
  <c r="B1529" i="19"/>
  <c r="B1532" i="19" s="1"/>
  <c r="E1517" i="19"/>
  <c r="E1516" i="19" s="1"/>
  <c r="D1517" i="19"/>
  <c r="D1516" i="19" s="1"/>
  <c r="C1517" i="19"/>
  <c r="C1516" i="19" s="1"/>
  <c r="B1517" i="19"/>
  <c r="B1516" i="19" s="1"/>
  <c r="E1511" i="19"/>
  <c r="D1511" i="19"/>
  <c r="C1511" i="19"/>
  <c r="B1511" i="19"/>
  <c r="E1506" i="19"/>
  <c r="D1506" i="19"/>
  <c r="C1506" i="19"/>
  <c r="B1506" i="19"/>
  <c r="E1505" i="19"/>
  <c r="D1505" i="19"/>
  <c r="C1505" i="19"/>
  <c r="B1505" i="19"/>
  <c r="E1504" i="19"/>
  <c r="D1504" i="19"/>
  <c r="C1504" i="19"/>
  <c r="B1504" i="19"/>
  <c r="B1507" i="19" s="1"/>
  <c r="E1492" i="19"/>
  <c r="D1492" i="19"/>
  <c r="C1492" i="19"/>
  <c r="C1491" i="19" s="1"/>
  <c r="B1492" i="19"/>
  <c r="E1491" i="19"/>
  <c r="D1491" i="19"/>
  <c r="B1491" i="19"/>
  <c r="E1486" i="19"/>
  <c r="D1486" i="19"/>
  <c r="C1486" i="19"/>
  <c r="B1486" i="19"/>
  <c r="E1481" i="19"/>
  <c r="D1481" i="19"/>
  <c r="C1481" i="19"/>
  <c r="B1481" i="19"/>
  <c r="E1480" i="19"/>
  <c r="D1480" i="19"/>
  <c r="C1480" i="19"/>
  <c r="B1480" i="19"/>
  <c r="E1479" i="19"/>
  <c r="E1482" i="19" s="1"/>
  <c r="D1479" i="19"/>
  <c r="C1479" i="19"/>
  <c r="B1479" i="19"/>
  <c r="B1482" i="19" s="1"/>
  <c r="E1467" i="19"/>
  <c r="E1466" i="19" s="1"/>
  <c r="E1471" i="19" s="1"/>
  <c r="D1467" i="19"/>
  <c r="D1466" i="19" s="1"/>
  <c r="C1467" i="19"/>
  <c r="C1466" i="19" s="1"/>
  <c r="B1467" i="19"/>
  <c r="B1466" i="19" s="1"/>
  <c r="E1461" i="19"/>
  <c r="D1461" i="19"/>
  <c r="D1471" i="19" s="1"/>
  <c r="C1461" i="19"/>
  <c r="B1461" i="19"/>
  <c r="E1456" i="19"/>
  <c r="D1456" i="19"/>
  <c r="C1456" i="19"/>
  <c r="B1456" i="19"/>
  <c r="E1455" i="19"/>
  <c r="D1455" i="19"/>
  <c r="C1455" i="19"/>
  <c r="B1455" i="19"/>
  <c r="E1454" i="19"/>
  <c r="D1454" i="19"/>
  <c r="D1457" i="19" s="1"/>
  <c r="C1454" i="19"/>
  <c r="C1457" i="19" s="1"/>
  <c r="B1454" i="19"/>
  <c r="B1457" i="19" s="1"/>
  <c r="E1442" i="19"/>
  <c r="D1442" i="19"/>
  <c r="C1442" i="19"/>
  <c r="C1441" i="19" s="1"/>
  <c r="B1442" i="19"/>
  <c r="E1441" i="19"/>
  <c r="D1441" i="19"/>
  <c r="D1446" i="19" s="1"/>
  <c r="B1441" i="19"/>
  <c r="E1436" i="19"/>
  <c r="E1446" i="19" s="1"/>
  <c r="D1436" i="19"/>
  <c r="C1436" i="19"/>
  <c r="B1436" i="19"/>
  <c r="E1431" i="19"/>
  <c r="D1431" i="19"/>
  <c r="C1431" i="19"/>
  <c r="B1431" i="19"/>
  <c r="E1430" i="19"/>
  <c r="D1430" i="19"/>
  <c r="C1430" i="19"/>
  <c r="B1430" i="19"/>
  <c r="E1429" i="19"/>
  <c r="E1432" i="19" s="1"/>
  <c r="D1429" i="19"/>
  <c r="C1429" i="19"/>
  <c r="B1429" i="19"/>
  <c r="B1432" i="19" s="1"/>
  <c r="E1417" i="19"/>
  <c r="E1416" i="19" s="1"/>
  <c r="D1417" i="19"/>
  <c r="D1416" i="19" s="1"/>
  <c r="C1417" i="19"/>
  <c r="C1416" i="19" s="1"/>
  <c r="B1417" i="19"/>
  <c r="B1416" i="19" s="1"/>
  <c r="E1411" i="19"/>
  <c r="D1411" i="19"/>
  <c r="D1421" i="19" s="1"/>
  <c r="C1411" i="19"/>
  <c r="B1411" i="19"/>
  <c r="E1406" i="19"/>
  <c r="D1406" i="19"/>
  <c r="C1406" i="19"/>
  <c r="B1406" i="19"/>
  <c r="E1405" i="19"/>
  <c r="D1405" i="19"/>
  <c r="C1405" i="19"/>
  <c r="B1405" i="19"/>
  <c r="E1404" i="19"/>
  <c r="D1404" i="19"/>
  <c r="C1404" i="19"/>
  <c r="C1407" i="19" s="1"/>
  <c r="B1404" i="19"/>
  <c r="B1407" i="19" s="1"/>
  <c r="E1392" i="19"/>
  <c r="D1392" i="19"/>
  <c r="C1392" i="19"/>
  <c r="C1391" i="19" s="1"/>
  <c r="B1392" i="19"/>
  <c r="E1391" i="19"/>
  <c r="D1391" i="19"/>
  <c r="B1391" i="19"/>
  <c r="E1386" i="19"/>
  <c r="D1386" i="19"/>
  <c r="C1386" i="19"/>
  <c r="B1386" i="19"/>
  <c r="E1381" i="19"/>
  <c r="D1381" i="19"/>
  <c r="C1381" i="19"/>
  <c r="B1381" i="19"/>
  <c r="E1380" i="19"/>
  <c r="D1380" i="19"/>
  <c r="C1380" i="19"/>
  <c r="B1380" i="19"/>
  <c r="E1379" i="19"/>
  <c r="E1382" i="19" s="1"/>
  <c r="D1379" i="19"/>
  <c r="D1382" i="19" s="1"/>
  <c r="C1379" i="19"/>
  <c r="B1379" i="19"/>
  <c r="B1382" i="19" s="1"/>
  <c r="E1367" i="19"/>
  <c r="E1366" i="19" s="1"/>
  <c r="E1371" i="19" s="1"/>
  <c r="D1367" i="19"/>
  <c r="D1366" i="19" s="1"/>
  <c r="C1367" i="19"/>
  <c r="C1366" i="19" s="1"/>
  <c r="B1367" i="19"/>
  <c r="B1366" i="19" s="1"/>
  <c r="E1361" i="19"/>
  <c r="D1361" i="19"/>
  <c r="C1361" i="19"/>
  <c r="B1361" i="19"/>
  <c r="E1356" i="19"/>
  <c r="D1356" i="19"/>
  <c r="C1356" i="19"/>
  <c r="B1356" i="19"/>
  <c r="E1355" i="19"/>
  <c r="D1355" i="19"/>
  <c r="C1355" i="19"/>
  <c r="B1355" i="19"/>
  <c r="E1354" i="19"/>
  <c r="D1354" i="19"/>
  <c r="C1354" i="19"/>
  <c r="C1357" i="19" s="1"/>
  <c r="B1354" i="19"/>
  <c r="B1357" i="19" s="1"/>
  <c r="E1342" i="19"/>
  <c r="D1342" i="19"/>
  <c r="C1342" i="19"/>
  <c r="C1341" i="19" s="1"/>
  <c r="B1342" i="19"/>
  <c r="E1341" i="19"/>
  <c r="D1341" i="19"/>
  <c r="B1341" i="19"/>
  <c r="E1336" i="19"/>
  <c r="E1346" i="19" s="1"/>
  <c r="D1336" i="19"/>
  <c r="C1336" i="19"/>
  <c r="B1336" i="19"/>
  <c r="E1331" i="19"/>
  <c r="D1331" i="19"/>
  <c r="C1331" i="19"/>
  <c r="B1331" i="19"/>
  <c r="E1330" i="19"/>
  <c r="D1330" i="19"/>
  <c r="C1330" i="19"/>
  <c r="B1330" i="19"/>
  <c r="E1329" i="19"/>
  <c r="E1332" i="19" s="1"/>
  <c r="D1329" i="19"/>
  <c r="D1332" i="19" s="1"/>
  <c r="C1329" i="19"/>
  <c r="B1329" i="19"/>
  <c r="B1332" i="19" s="1"/>
  <c r="E1317" i="19"/>
  <c r="E1316" i="19" s="1"/>
  <c r="D1317" i="19"/>
  <c r="D1316" i="19" s="1"/>
  <c r="C1317" i="19"/>
  <c r="C1316" i="19" s="1"/>
  <c r="B1317" i="19"/>
  <c r="B1316" i="19" s="1"/>
  <c r="E1311" i="19"/>
  <c r="D1311" i="19"/>
  <c r="D1321" i="19" s="1"/>
  <c r="C1311" i="19"/>
  <c r="B1311" i="19"/>
  <c r="E1306" i="19"/>
  <c r="D1306" i="19"/>
  <c r="C1306" i="19"/>
  <c r="B1306" i="19"/>
  <c r="E1305" i="19"/>
  <c r="D1305" i="19"/>
  <c r="C1305" i="19"/>
  <c r="B1305" i="19"/>
  <c r="E1304" i="19"/>
  <c r="D1304" i="19"/>
  <c r="C1304" i="19"/>
  <c r="B1304" i="19"/>
  <c r="B1307" i="19" s="1"/>
  <c r="E1292" i="19"/>
  <c r="D1292" i="19"/>
  <c r="C1292" i="19"/>
  <c r="C1291" i="19" s="1"/>
  <c r="B1292" i="19"/>
  <c r="B1291" i="19" s="1"/>
  <c r="E1291" i="19"/>
  <c r="D1291" i="19"/>
  <c r="E1286" i="19"/>
  <c r="D1286" i="19"/>
  <c r="C1286" i="19"/>
  <c r="B1286" i="19"/>
  <c r="E1281" i="19"/>
  <c r="D1281" i="19"/>
  <c r="C1281" i="19"/>
  <c r="B1281" i="19"/>
  <c r="E1280" i="19"/>
  <c r="D1280" i="19"/>
  <c r="C1280" i="19"/>
  <c r="B1280" i="19"/>
  <c r="E1279" i="19"/>
  <c r="E1282" i="19" s="1"/>
  <c r="D1279" i="19"/>
  <c r="D1282" i="19" s="1"/>
  <c r="C1279" i="19"/>
  <c r="B1279" i="19"/>
  <c r="B1282" i="19" s="1"/>
  <c r="E1271" i="19"/>
  <c r="E1267" i="19"/>
  <c r="E1266" i="19" s="1"/>
  <c r="D1267" i="19"/>
  <c r="D1266" i="19" s="1"/>
  <c r="C1267" i="19"/>
  <c r="C1266" i="19" s="1"/>
  <c r="B1267" i="19"/>
  <c r="B1266" i="19" s="1"/>
  <c r="E1261" i="19"/>
  <c r="D1261" i="19"/>
  <c r="C1261" i="19"/>
  <c r="B1261" i="19"/>
  <c r="E1256" i="19"/>
  <c r="D1256" i="19"/>
  <c r="C1256" i="19"/>
  <c r="B1256" i="19"/>
  <c r="E1255" i="19"/>
  <c r="D1255" i="19"/>
  <c r="C1255" i="19"/>
  <c r="B1255" i="19"/>
  <c r="E1254" i="19"/>
  <c r="D1254" i="19"/>
  <c r="C1254" i="19"/>
  <c r="B1254" i="19"/>
  <c r="B1257" i="19" s="1"/>
  <c r="E1242" i="19"/>
  <c r="D1242" i="19"/>
  <c r="C1242" i="19"/>
  <c r="C1241" i="19" s="1"/>
  <c r="B1242" i="19"/>
  <c r="B1241" i="19" s="1"/>
  <c r="B1246" i="19" s="1"/>
  <c r="E1241" i="19"/>
  <c r="D1241" i="19"/>
  <c r="E1236" i="19"/>
  <c r="D1236" i="19"/>
  <c r="D1246" i="19" s="1"/>
  <c r="C1236" i="19"/>
  <c r="C1246" i="19" s="1"/>
  <c r="B1236" i="19"/>
  <c r="E1231" i="19"/>
  <c r="D1231" i="19"/>
  <c r="C1231" i="19"/>
  <c r="B1231" i="19"/>
  <c r="E1230" i="19"/>
  <c r="D1230" i="19"/>
  <c r="C1230" i="19"/>
  <c r="B1230" i="19"/>
  <c r="E1229" i="19"/>
  <c r="E1232" i="19" s="1"/>
  <c r="D1229" i="19"/>
  <c r="D1232" i="19" s="1"/>
  <c r="C1229" i="19"/>
  <c r="C1232" i="19" s="1"/>
  <c r="B1229" i="19"/>
  <c r="B1232" i="19" s="1"/>
  <c r="E1217" i="19"/>
  <c r="D1217" i="19"/>
  <c r="C1217" i="19"/>
  <c r="C1216" i="19" s="1"/>
  <c r="B1217" i="19"/>
  <c r="E1216" i="19"/>
  <c r="D1216" i="19"/>
  <c r="B1216" i="19"/>
  <c r="E1211" i="19"/>
  <c r="D1211" i="19"/>
  <c r="D1221" i="19" s="1"/>
  <c r="C1211" i="19"/>
  <c r="C1221" i="19" s="1"/>
  <c r="B1211" i="19"/>
  <c r="E1206" i="19"/>
  <c r="D1206" i="19"/>
  <c r="C1206" i="19"/>
  <c r="B1206" i="19"/>
  <c r="E1205" i="19"/>
  <c r="D1205" i="19"/>
  <c r="C1205" i="19"/>
  <c r="B1205" i="19"/>
  <c r="E1204" i="19"/>
  <c r="D1204" i="19"/>
  <c r="D1207" i="19" s="1"/>
  <c r="C1204" i="19"/>
  <c r="B1204" i="19"/>
  <c r="B1207" i="19" s="1"/>
  <c r="E1192" i="19"/>
  <c r="E1191" i="19" s="1"/>
  <c r="D1192" i="19"/>
  <c r="D1191" i="19" s="1"/>
  <c r="C1192" i="19"/>
  <c r="C1191" i="19" s="1"/>
  <c r="B1192" i="19"/>
  <c r="B1191" i="19" s="1"/>
  <c r="E1186" i="19"/>
  <c r="D1186" i="19"/>
  <c r="C1186" i="19"/>
  <c r="C1196" i="19" s="1"/>
  <c r="B1186" i="19"/>
  <c r="E1181" i="19"/>
  <c r="D1181" i="19"/>
  <c r="C1181" i="19"/>
  <c r="B1181" i="19"/>
  <c r="E1180" i="19"/>
  <c r="D1180" i="19"/>
  <c r="C1180" i="19"/>
  <c r="B1180" i="19"/>
  <c r="E1179" i="19"/>
  <c r="D1179" i="19"/>
  <c r="C1179" i="19"/>
  <c r="B1179" i="19"/>
  <c r="B1182" i="19" s="1"/>
  <c r="E1167" i="19"/>
  <c r="D1167" i="19"/>
  <c r="D1166" i="19" s="1"/>
  <c r="C1167" i="19"/>
  <c r="C1166" i="19" s="1"/>
  <c r="B1167" i="19"/>
  <c r="B1166" i="19" s="1"/>
  <c r="B1171" i="19" s="1"/>
  <c r="E1166" i="19"/>
  <c r="E1161" i="19"/>
  <c r="D1161" i="19"/>
  <c r="C1161" i="19"/>
  <c r="B1161" i="19"/>
  <c r="E1156" i="19"/>
  <c r="D1156" i="19"/>
  <c r="C1156" i="19"/>
  <c r="B1156" i="19"/>
  <c r="E1155" i="19"/>
  <c r="D1155" i="19"/>
  <c r="C1155" i="19"/>
  <c r="B1155" i="19"/>
  <c r="E1154" i="19"/>
  <c r="D1154" i="19"/>
  <c r="D1157" i="19" s="1"/>
  <c r="C1154" i="19"/>
  <c r="B1154" i="19"/>
  <c r="B1157" i="19" s="1"/>
  <c r="E1142" i="19"/>
  <c r="D1142" i="19"/>
  <c r="D1141" i="19" s="1"/>
  <c r="C1142" i="19"/>
  <c r="C1141" i="19" s="1"/>
  <c r="B1142" i="19"/>
  <c r="B1141" i="19" s="1"/>
  <c r="E1141" i="19"/>
  <c r="E1146" i="19" s="1"/>
  <c r="E1136" i="19"/>
  <c r="D1136" i="19"/>
  <c r="C1136" i="19"/>
  <c r="B1136" i="19"/>
  <c r="E1131" i="19"/>
  <c r="D1131" i="19"/>
  <c r="C1131" i="19"/>
  <c r="B1131" i="19"/>
  <c r="E1130" i="19"/>
  <c r="D1130" i="19"/>
  <c r="C1130" i="19"/>
  <c r="B1130" i="19"/>
  <c r="E1129" i="19"/>
  <c r="D1129" i="19"/>
  <c r="C1129" i="19"/>
  <c r="B1129" i="19"/>
  <c r="B1132" i="19" s="1"/>
  <c r="E1117" i="19"/>
  <c r="D1117" i="19"/>
  <c r="C1117" i="19"/>
  <c r="C1116" i="19" s="1"/>
  <c r="B1117" i="19"/>
  <c r="B1116" i="19" s="1"/>
  <c r="B1121" i="19" s="1"/>
  <c r="E1116" i="19"/>
  <c r="E1121" i="19" s="1"/>
  <c r="D1116" i="19"/>
  <c r="E1111" i="19"/>
  <c r="D1111" i="19"/>
  <c r="D1121" i="19" s="1"/>
  <c r="C1111" i="19"/>
  <c r="C1121" i="19" s="1"/>
  <c r="B1111" i="19"/>
  <c r="E1106" i="19"/>
  <c r="D1106" i="19"/>
  <c r="C1106" i="19"/>
  <c r="B1106" i="19"/>
  <c r="E1105" i="19"/>
  <c r="D1105" i="19"/>
  <c r="C1105" i="19"/>
  <c r="B1105" i="19"/>
  <c r="E1104" i="19"/>
  <c r="D1104" i="19"/>
  <c r="C1104" i="19"/>
  <c r="B1104" i="19"/>
  <c r="B1107" i="19" s="1"/>
  <c r="E1092" i="19"/>
  <c r="D1092" i="19"/>
  <c r="C1092" i="19"/>
  <c r="C1091" i="19" s="1"/>
  <c r="B1092" i="19"/>
  <c r="B1091" i="19" s="1"/>
  <c r="E1091" i="19"/>
  <c r="D1091" i="19"/>
  <c r="D1096" i="19" s="1"/>
  <c r="E1086" i="19"/>
  <c r="D1086" i="19"/>
  <c r="C1086" i="19"/>
  <c r="B1086" i="19"/>
  <c r="E1081" i="19"/>
  <c r="D1081" i="19"/>
  <c r="C1081" i="19"/>
  <c r="B1081" i="19"/>
  <c r="E1080" i="19"/>
  <c r="D1080" i="19"/>
  <c r="C1080" i="19"/>
  <c r="B1080" i="19"/>
  <c r="E1079" i="19"/>
  <c r="E1082" i="19" s="1"/>
  <c r="D1079" i="19"/>
  <c r="D1082" i="19" s="1"/>
  <c r="C1079" i="19"/>
  <c r="B1079" i="19"/>
  <c r="B1082" i="19" s="1"/>
  <c r="E1067" i="19"/>
  <c r="D1067" i="19"/>
  <c r="D1066" i="19" s="1"/>
  <c r="C1067" i="19"/>
  <c r="C1066" i="19" s="1"/>
  <c r="B1067" i="19"/>
  <c r="B1066" i="19" s="1"/>
  <c r="E1066" i="19"/>
  <c r="E1061" i="19"/>
  <c r="D1061" i="19"/>
  <c r="C1061" i="19"/>
  <c r="C1071" i="19" s="1"/>
  <c r="B1061" i="19"/>
  <c r="E1056" i="19"/>
  <c r="D1056" i="19"/>
  <c r="C1056" i="19"/>
  <c r="B1056" i="19"/>
  <c r="E1055" i="19"/>
  <c r="D1055" i="19"/>
  <c r="C1055" i="19"/>
  <c r="B1055" i="19"/>
  <c r="E1054" i="19"/>
  <c r="D1054" i="19"/>
  <c r="E1057" i="19" s="1"/>
  <c r="C1054" i="19"/>
  <c r="B1054" i="19"/>
  <c r="B1057" i="19" s="1"/>
  <c r="E1042" i="19"/>
  <c r="D1042" i="19"/>
  <c r="C1042" i="19"/>
  <c r="C1041" i="19" s="1"/>
  <c r="B1042" i="19"/>
  <c r="B1041" i="19" s="1"/>
  <c r="E1041" i="19"/>
  <c r="D1041" i="19"/>
  <c r="D1046" i="19" s="1"/>
  <c r="E1036" i="19"/>
  <c r="E1046" i="19" s="1"/>
  <c r="D1036" i="19"/>
  <c r="C1036" i="19"/>
  <c r="B1036" i="19"/>
  <c r="E1031" i="19"/>
  <c r="D1031" i="19"/>
  <c r="C1031" i="19"/>
  <c r="B1031" i="19"/>
  <c r="E1030" i="19"/>
  <c r="D1030" i="19"/>
  <c r="C1030" i="19"/>
  <c r="B1030" i="19"/>
  <c r="E1029" i="19"/>
  <c r="E1032" i="19" s="1"/>
  <c r="D1029" i="19"/>
  <c r="C1029" i="19"/>
  <c r="B1029" i="19"/>
  <c r="B1032" i="19" s="1"/>
  <c r="E1017" i="19"/>
  <c r="E1016" i="19" s="1"/>
  <c r="D1017" i="19"/>
  <c r="D1016" i="19" s="1"/>
  <c r="C1017" i="19"/>
  <c r="C1016" i="19" s="1"/>
  <c r="B1017" i="19"/>
  <c r="B1016" i="19" s="1"/>
  <c r="B1021" i="19" s="1"/>
  <c r="E1011" i="19"/>
  <c r="D1011" i="19"/>
  <c r="C1011" i="19"/>
  <c r="B1011" i="19"/>
  <c r="E1006" i="19"/>
  <c r="D1006" i="19"/>
  <c r="C1006" i="19"/>
  <c r="B1006" i="19"/>
  <c r="E1005" i="19"/>
  <c r="D1005" i="19"/>
  <c r="C1005" i="19"/>
  <c r="B1005" i="19"/>
  <c r="E1004" i="19"/>
  <c r="D1004" i="19"/>
  <c r="C1004" i="19"/>
  <c r="B1004" i="19"/>
  <c r="B1007" i="19" s="1"/>
  <c r="E992" i="19"/>
  <c r="D992" i="19"/>
  <c r="C992" i="19"/>
  <c r="C991" i="19" s="1"/>
  <c r="B992" i="19"/>
  <c r="B991" i="19" s="1"/>
  <c r="E991" i="19"/>
  <c r="D991" i="19"/>
  <c r="E986" i="19"/>
  <c r="E996" i="19" s="1"/>
  <c r="D986" i="19"/>
  <c r="D996" i="19" s="1"/>
  <c r="C986" i="19"/>
  <c r="B986" i="19"/>
  <c r="E981" i="19"/>
  <c r="D981" i="19"/>
  <c r="C981" i="19"/>
  <c r="B981" i="19"/>
  <c r="E980" i="19"/>
  <c r="D980" i="19"/>
  <c r="C980" i="19"/>
  <c r="B980" i="19"/>
  <c r="E979" i="19"/>
  <c r="E982" i="19" s="1"/>
  <c r="D979" i="19"/>
  <c r="D982" i="19" s="1"/>
  <c r="C979" i="19"/>
  <c r="C982" i="19" s="1"/>
  <c r="B979" i="19"/>
  <c r="B982" i="19" s="1"/>
  <c r="E967" i="19"/>
  <c r="D967" i="19"/>
  <c r="D966" i="19" s="1"/>
  <c r="C967" i="19"/>
  <c r="C966" i="19" s="1"/>
  <c r="B967" i="19"/>
  <c r="B966" i="19" s="1"/>
  <c r="E966" i="19"/>
  <c r="E961" i="19"/>
  <c r="D961" i="19"/>
  <c r="C961" i="19"/>
  <c r="B961" i="19"/>
  <c r="B971" i="19" s="1"/>
  <c r="E956" i="19"/>
  <c r="D956" i="19"/>
  <c r="C956" i="19"/>
  <c r="B956" i="19"/>
  <c r="E955" i="19"/>
  <c r="D955" i="19"/>
  <c r="C955" i="19"/>
  <c r="B955" i="19"/>
  <c r="E954" i="19"/>
  <c r="D954" i="19"/>
  <c r="D957" i="19" s="1"/>
  <c r="C954" i="19"/>
  <c r="B954" i="19"/>
  <c r="B957" i="19" s="1"/>
  <c r="E942" i="19"/>
  <c r="E941" i="19" s="1"/>
  <c r="D942" i="19"/>
  <c r="D941" i="19" s="1"/>
  <c r="C942" i="19"/>
  <c r="C941" i="19" s="1"/>
  <c r="B942" i="19"/>
  <c r="B941" i="19" s="1"/>
  <c r="E936" i="19"/>
  <c r="D936" i="19"/>
  <c r="C936" i="19"/>
  <c r="B936" i="19"/>
  <c r="E931" i="19"/>
  <c r="D931" i="19"/>
  <c r="C931" i="19"/>
  <c r="B931" i="19"/>
  <c r="E930" i="19"/>
  <c r="D930" i="19"/>
  <c r="C930" i="19"/>
  <c r="B930" i="19"/>
  <c r="E929" i="19"/>
  <c r="D929" i="19"/>
  <c r="C929" i="19"/>
  <c r="B929" i="19"/>
  <c r="B932" i="19" s="1"/>
  <c r="E917" i="19"/>
  <c r="E916" i="19" s="1"/>
  <c r="D917" i="19"/>
  <c r="D916" i="19" s="1"/>
  <c r="C917" i="19"/>
  <c r="C916" i="19" s="1"/>
  <c r="B917" i="19"/>
  <c r="B916" i="19" s="1"/>
  <c r="E911" i="19"/>
  <c r="D911" i="19"/>
  <c r="C911" i="19"/>
  <c r="C921" i="19" s="1"/>
  <c r="B911" i="19"/>
  <c r="E906" i="19"/>
  <c r="D906" i="19"/>
  <c r="C906" i="19"/>
  <c r="B906" i="19"/>
  <c r="E905" i="19"/>
  <c r="D905" i="19"/>
  <c r="C905" i="19"/>
  <c r="B905" i="19"/>
  <c r="E904" i="19"/>
  <c r="D904" i="19"/>
  <c r="C904" i="19"/>
  <c r="B904" i="19"/>
  <c r="B907" i="19" s="1"/>
  <c r="E892" i="19"/>
  <c r="D892" i="19"/>
  <c r="C892" i="19"/>
  <c r="C891" i="19" s="1"/>
  <c r="B892" i="19"/>
  <c r="B891" i="19" s="1"/>
  <c r="E891" i="19"/>
  <c r="D891" i="19"/>
  <c r="E886" i="19"/>
  <c r="D886" i="19"/>
  <c r="C886" i="19"/>
  <c r="C896" i="19" s="1"/>
  <c r="B886" i="19"/>
  <c r="E881" i="19"/>
  <c r="D881" i="19"/>
  <c r="C881" i="19"/>
  <c r="B881" i="19"/>
  <c r="E880" i="19"/>
  <c r="D880" i="19"/>
  <c r="C880" i="19"/>
  <c r="B880" i="19"/>
  <c r="E879" i="19"/>
  <c r="D879" i="19"/>
  <c r="D882" i="19" s="1"/>
  <c r="C879" i="19"/>
  <c r="B879" i="19"/>
  <c r="B882" i="19" s="1"/>
  <c r="E867" i="19"/>
  <c r="D867" i="19"/>
  <c r="D866" i="19" s="1"/>
  <c r="C867" i="19"/>
  <c r="C866" i="19" s="1"/>
  <c r="B867" i="19"/>
  <c r="B866" i="19" s="1"/>
  <c r="E866" i="19"/>
  <c r="E861" i="19"/>
  <c r="E871" i="19" s="1"/>
  <c r="D861" i="19"/>
  <c r="C861" i="19"/>
  <c r="B861" i="19"/>
  <c r="E856" i="19"/>
  <c r="D856" i="19"/>
  <c r="C856" i="19"/>
  <c r="B856" i="19"/>
  <c r="E855" i="19"/>
  <c r="D855" i="19"/>
  <c r="C855" i="19"/>
  <c r="B855" i="19"/>
  <c r="E854" i="19"/>
  <c r="E857" i="19" s="1"/>
  <c r="D854" i="19"/>
  <c r="C854" i="19"/>
  <c r="C857" i="19" s="1"/>
  <c r="B854" i="19"/>
  <c r="B857" i="19" s="1"/>
  <c r="E842" i="19"/>
  <c r="E841" i="19" s="1"/>
  <c r="D842" i="19"/>
  <c r="D841" i="19" s="1"/>
  <c r="C842" i="19"/>
  <c r="C841" i="19" s="1"/>
  <c r="B842" i="19"/>
  <c r="B841" i="19" s="1"/>
  <c r="E836" i="19"/>
  <c r="D836" i="19"/>
  <c r="C836" i="19"/>
  <c r="B836" i="19"/>
  <c r="E832" i="19"/>
  <c r="E831" i="19"/>
  <c r="D831" i="19"/>
  <c r="C831" i="19"/>
  <c r="B831" i="19"/>
  <c r="E830" i="19"/>
  <c r="D830" i="19"/>
  <c r="C830" i="19"/>
  <c r="B830" i="19"/>
  <c r="E829" i="19"/>
  <c r="D829" i="19"/>
  <c r="D832" i="19" s="1"/>
  <c r="C829" i="19"/>
  <c r="B829" i="19"/>
  <c r="B832" i="19" s="1"/>
  <c r="E817" i="19"/>
  <c r="E816" i="19" s="1"/>
  <c r="D817" i="19"/>
  <c r="C817" i="19"/>
  <c r="C816" i="19" s="1"/>
  <c r="B817" i="19"/>
  <c r="B816" i="19" s="1"/>
  <c r="D816" i="19"/>
  <c r="E811" i="19"/>
  <c r="D811" i="19"/>
  <c r="C811" i="19"/>
  <c r="B811" i="19"/>
  <c r="E806" i="19"/>
  <c r="D806" i="19"/>
  <c r="C806" i="19"/>
  <c r="B806" i="19"/>
  <c r="E805" i="19"/>
  <c r="D805" i="19"/>
  <c r="C805" i="19"/>
  <c r="B805" i="19"/>
  <c r="E804" i="19"/>
  <c r="D804" i="19"/>
  <c r="C804" i="19"/>
  <c r="B804" i="19"/>
  <c r="B807" i="19" s="1"/>
  <c r="E792" i="19"/>
  <c r="D792" i="19"/>
  <c r="C792" i="19"/>
  <c r="C791" i="19" s="1"/>
  <c r="B792" i="19"/>
  <c r="B791" i="19" s="1"/>
  <c r="E791" i="19"/>
  <c r="D791" i="19"/>
  <c r="E786" i="19"/>
  <c r="E796" i="19" s="1"/>
  <c r="D786" i="19"/>
  <c r="C786" i="19"/>
  <c r="B786" i="19"/>
  <c r="E781" i="19"/>
  <c r="D781" i="19"/>
  <c r="C781" i="19"/>
  <c r="B781" i="19"/>
  <c r="E780" i="19"/>
  <c r="D780" i="19"/>
  <c r="C780" i="19"/>
  <c r="B780" i="19"/>
  <c r="E779" i="19"/>
  <c r="E782" i="19" s="1"/>
  <c r="D779" i="19"/>
  <c r="C779" i="19"/>
  <c r="C782" i="19" s="1"/>
  <c r="B779" i="19"/>
  <c r="B782" i="19" s="1"/>
  <c r="E767" i="19"/>
  <c r="D767" i="19"/>
  <c r="D766" i="19" s="1"/>
  <c r="C767" i="19"/>
  <c r="C766" i="19" s="1"/>
  <c r="B767" i="19"/>
  <c r="B766" i="19" s="1"/>
  <c r="E766" i="19"/>
  <c r="E761" i="19"/>
  <c r="D761" i="19"/>
  <c r="C761" i="19"/>
  <c r="B761" i="19"/>
  <c r="B771" i="19" s="1"/>
  <c r="E756" i="19"/>
  <c r="D756" i="19"/>
  <c r="C756" i="19"/>
  <c r="B756" i="19"/>
  <c r="E755" i="19"/>
  <c r="D755" i="19"/>
  <c r="C755" i="19"/>
  <c r="B755" i="19"/>
  <c r="E754" i="19"/>
  <c r="D754" i="19"/>
  <c r="D757" i="19" s="1"/>
  <c r="C754" i="19"/>
  <c r="B754" i="19"/>
  <c r="B757" i="19" s="1"/>
  <c r="E742" i="19"/>
  <c r="E741" i="19" s="1"/>
  <c r="D742" i="19"/>
  <c r="D741" i="19" s="1"/>
  <c r="C742" i="19"/>
  <c r="C741" i="19" s="1"/>
  <c r="B742" i="19"/>
  <c r="B741" i="19" s="1"/>
  <c r="E736" i="19"/>
  <c r="E746" i="19" s="1"/>
  <c r="D736" i="19"/>
  <c r="C736" i="19"/>
  <c r="B736" i="19"/>
  <c r="E731" i="19"/>
  <c r="D731" i="19"/>
  <c r="C731" i="19"/>
  <c r="B731" i="19"/>
  <c r="E730" i="19"/>
  <c r="D730" i="19"/>
  <c r="C730" i="19"/>
  <c r="B730" i="19"/>
  <c r="E729" i="19"/>
  <c r="E732" i="19" s="1"/>
  <c r="D729" i="19"/>
  <c r="C729" i="19"/>
  <c r="D732" i="19" s="1"/>
  <c r="B729" i="19"/>
  <c r="B732" i="19" s="1"/>
  <c r="E717" i="19"/>
  <c r="E716" i="19" s="1"/>
  <c r="D717" i="19"/>
  <c r="D716" i="19" s="1"/>
  <c r="C717" i="19"/>
  <c r="C716" i="19" s="1"/>
  <c r="B717" i="19"/>
  <c r="B716" i="19" s="1"/>
  <c r="E711" i="19"/>
  <c r="E721" i="19" s="1"/>
  <c r="D711" i="19"/>
  <c r="C711" i="19"/>
  <c r="B711" i="19"/>
  <c r="E706" i="19"/>
  <c r="D706" i="19"/>
  <c r="C706" i="19"/>
  <c r="B706" i="19"/>
  <c r="E705" i="19"/>
  <c r="D705" i="19"/>
  <c r="C705" i="19"/>
  <c r="B705" i="19"/>
  <c r="E704" i="19"/>
  <c r="D704" i="19"/>
  <c r="C704" i="19"/>
  <c r="C707" i="19" s="1"/>
  <c r="B704" i="19"/>
  <c r="B707" i="19" s="1"/>
  <c r="E692" i="19"/>
  <c r="D692" i="19"/>
  <c r="C692" i="19"/>
  <c r="C691" i="19" s="1"/>
  <c r="B692" i="19"/>
  <c r="B691" i="19" s="1"/>
  <c r="E691" i="19"/>
  <c r="D691" i="19"/>
  <c r="E686" i="19"/>
  <c r="E696" i="19" s="1"/>
  <c r="D686" i="19"/>
  <c r="D696" i="19" s="1"/>
  <c r="C686" i="19"/>
  <c r="B686" i="19"/>
  <c r="E681" i="19"/>
  <c r="D681" i="19"/>
  <c r="C681" i="19"/>
  <c r="B681" i="19"/>
  <c r="E680" i="19"/>
  <c r="D680" i="19"/>
  <c r="C680" i="19"/>
  <c r="B680" i="19"/>
  <c r="E679" i="19"/>
  <c r="E682" i="19" s="1"/>
  <c r="D679" i="19"/>
  <c r="C679" i="19"/>
  <c r="C682" i="19" s="1"/>
  <c r="B679" i="19"/>
  <c r="B682" i="19" s="1"/>
  <c r="E667" i="19"/>
  <c r="E666" i="19" s="1"/>
  <c r="D667" i="19"/>
  <c r="D666" i="19" s="1"/>
  <c r="C667" i="19"/>
  <c r="C666" i="19" s="1"/>
  <c r="B667" i="19"/>
  <c r="B666" i="19" s="1"/>
  <c r="E661" i="19"/>
  <c r="D661" i="19"/>
  <c r="C661" i="19"/>
  <c r="B661" i="19"/>
  <c r="B671" i="19" s="1"/>
  <c r="E656" i="19"/>
  <c r="D656" i="19"/>
  <c r="C656" i="19"/>
  <c r="B656" i="19"/>
  <c r="E655" i="19"/>
  <c r="D655" i="19"/>
  <c r="C655" i="19"/>
  <c r="B655" i="19"/>
  <c r="E654" i="19"/>
  <c r="E657" i="19" s="1"/>
  <c r="D654" i="19"/>
  <c r="C654" i="19"/>
  <c r="C657" i="19" s="1"/>
  <c r="B654" i="19"/>
  <c r="B657" i="19" s="1"/>
  <c r="E642" i="19"/>
  <c r="E641" i="19" s="1"/>
  <c r="D642" i="19"/>
  <c r="D641" i="19" s="1"/>
  <c r="C642" i="19"/>
  <c r="C641" i="19" s="1"/>
  <c r="B642" i="19"/>
  <c r="B641" i="19" s="1"/>
  <c r="E636" i="19"/>
  <c r="E646" i="19" s="1"/>
  <c r="D636" i="19"/>
  <c r="D646" i="19" s="1"/>
  <c r="C636" i="19"/>
  <c r="C646" i="19" s="1"/>
  <c r="B636" i="19"/>
  <c r="B646" i="19" s="1"/>
  <c r="E631" i="19"/>
  <c r="D631" i="19"/>
  <c r="C631" i="19"/>
  <c r="B631" i="19"/>
  <c r="E630" i="19"/>
  <c r="D630" i="19"/>
  <c r="C630" i="19"/>
  <c r="B630" i="19"/>
  <c r="E629" i="19"/>
  <c r="E632" i="19" s="1"/>
  <c r="D629" i="19"/>
  <c r="C629" i="19"/>
  <c r="C632" i="19" s="1"/>
  <c r="B629" i="19"/>
  <c r="B632" i="19" s="1"/>
  <c r="E617" i="19"/>
  <c r="E616" i="19" s="1"/>
  <c r="D617" i="19"/>
  <c r="D616" i="19" s="1"/>
  <c r="C617" i="19"/>
  <c r="C616" i="19" s="1"/>
  <c r="B617" i="19"/>
  <c r="B616" i="19" s="1"/>
  <c r="E611" i="19"/>
  <c r="D611" i="19"/>
  <c r="C611" i="19"/>
  <c r="B611" i="19"/>
  <c r="B621" i="19" s="1"/>
  <c r="E606" i="19"/>
  <c r="D606" i="19"/>
  <c r="C606" i="19"/>
  <c r="B606" i="19"/>
  <c r="E605" i="19"/>
  <c r="D605" i="19"/>
  <c r="C605" i="19"/>
  <c r="B605" i="19"/>
  <c r="E604" i="19"/>
  <c r="E607" i="19" s="1"/>
  <c r="D604" i="19"/>
  <c r="C604" i="19"/>
  <c r="B604" i="19"/>
  <c r="B607" i="19" s="1"/>
  <c r="E592" i="19"/>
  <c r="E591" i="19" s="1"/>
  <c r="D592" i="19"/>
  <c r="D591" i="19" s="1"/>
  <c r="C592" i="19"/>
  <c r="C591" i="19" s="1"/>
  <c r="B592" i="19"/>
  <c r="B591" i="19" s="1"/>
  <c r="E586" i="19"/>
  <c r="E596" i="19" s="1"/>
  <c r="D586" i="19"/>
  <c r="D596" i="19" s="1"/>
  <c r="C586" i="19"/>
  <c r="C596" i="19" s="1"/>
  <c r="B586" i="19"/>
  <c r="E581" i="19"/>
  <c r="D581" i="19"/>
  <c r="C581" i="19"/>
  <c r="B581" i="19"/>
  <c r="E580" i="19"/>
  <c r="D580" i="19"/>
  <c r="C580" i="19"/>
  <c r="B580" i="19"/>
  <c r="E579" i="19"/>
  <c r="E582" i="19" s="1"/>
  <c r="D579" i="19"/>
  <c r="C579" i="19"/>
  <c r="B579" i="19"/>
  <c r="B582" i="19" s="1"/>
  <c r="E567" i="19"/>
  <c r="E566" i="19" s="1"/>
  <c r="D567" i="19"/>
  <c r="D566" i="19" s="1"/>
  <c r="C567" i="19"/>
  <c r="C566" i="19" s="1"/>
  <c r="B567" i="19"/>
  <c r="B566" i="19" s="1"/>
  <c r="E561" i="19"/>
  <c r="D561" i="19"/>
  <c r="C561" i="19"/>
  <c r="B561" i="19"/>
  <c r="B571" i="19" s="1"/>
  <c r="E556" i="19"/>
  <c r="D556" i="19"/>
  <c r="C556" i="19"/>
  <c r="B556" i="19"/>
  <c r="E555" i="19"/>
  <c r="D555" i="19"/>
  <c r="C555" i="19"/>
  <c r="B555" i="19"/>
  <c r="E554" i="19"/>
  <c r="E557" i="19" s="1"/>
  <c r="D554" i="19"/>
  <c r="C554" i="19"/>
  <c r="B554" i="19"/>
  <c r="B557" i="19" s="1"/>
  <c r="E542" i="19"/>
  <c r="E541" i="19" s="1"/>
  <c r="D542" i="19"/>
  <c r="D541" i="19" s="1"/>
  <c r="C542" i="19"/>
  <c r="C541" i="19" s="1"/>
  <c r="B542" i="19"/>
  <c r="B541" i="19" s="1"/>
  <c r="E536" i="19"/>
  <c r="E546" i="19" s="1"/>
  <c r="D536" i="19"/>
  <c r="D546" i="19" s="1"/>
  <c r="C536" i="19"/>
  <c r="C546" i="19" s="1"/>
  <c r="B536" i="19"/>
  <c r="E531" i="19"/>
  <c r="D531" i="19"/>
  <c r="C531" i="19"/>
  <c r="B531" i="19"/>
  <c r="E530" i="19"/>
  <c r="D530" i="19"/>
  <c r="C530" i="19"/>
  <c r="B530" i="19"/>
  <c r="E529" i="19"/>
  <c r="E532" i="19" s="1"/>
  <c r="D529" i="19"/>
  <c r="C529" i="19"/>
  <c r="B529" i="19"/>
  <c r="B532" i="19" s="1"/>
  <c r="E517" i="19"/>
  <c r="E516" i="19" s="1"/>
  <c r="D517" i="19"/>
  <c r="D516" i="19" s="1"/>
  <c r="C517" i="19"/>
  <c r="C516" i="19" s="1"/>
  <c r="B517" i="19"/>
  <c r="B516" i="19" s="1"/>
  <c r="E511" i="19"/>
  <c r="D511" i="19"/>
  <c r="C511" i="19"/>
  <c r="B511" i="19"/>
  <c r="B521" i="19" s="1"/>
  <c r="E506" i="19"/>
  <c r="D506" i="19"/>
  <c r="C506" i="19"/>
  <c r="B506" i="19"/>
  <c r="E505" i="19"/>
  <c r="D505" i="19"/>
  <c r="C505" i="19"/>
  <c r="B505" i="19"/>
  <c r="E504" i="19"/>
  <c r="E507" i="19" s="1"/>
  <c r="D504" i="19"/>
  <c r="C504" i="19"/>
  <c r="B504" i="19"/>
  <c r="B507" i="19" s="1"/>
  <c r="E492" i="19"/>
  <c r="E491" i="19" s="1"/>
  <c r="D492" i="19"/>
  <c r="D491" i="19" s="1"/>
  <c r="C492" i="19"/>
  <c r="C491" i="19" s="1"/>
  <c r="B492" i="19"/>
  <c r="B491" i="19" s="1"/>
  <c r="E486" i="19"/>
  <c r="E496" i="19" s="1"/>
  <c r="D486" i="19"/>
  <c r="D496" i="19" s="1"/>
  <c r="C486" i="19"/>
  <c r="C496" i="19" s="1"/>
  <c r="B486" i="19"/>
  <c r="E481" i="19"/>
  <c r="D481" i="19"/>
  <c r="C481" i="19"/>
  <c r="B481" i="19"/>
  <c r="E480" i="19"/>
  <c r="D480" i="19"/>
  <c r="C480" i="19"/>
  <c r="B480" i="19"/>
  <c r="E479" i="19"/>
  <c r="E482" i="19" s="1"/>
  <c r="D479" i="19"/>
  <c r="C479" i="19"/>
  <c r="B479" i="19"/>
  <c r="B482" i="19" s="1"/>
  <c r="E467" i="19"/>
  <c r="E466" i="19" s="1"/>
  <c r="D467" i="19"/>
  <c r="D466" i="19" s="1"/>
  <c r="C467" i="19"/>
  <c r="C466" i="19" s="1"/>
  <c r="B467" i="19"/>
  <c r="B466" i="19" s="1"/>
  <c r="E461" i="19"/>
  <c r="D461" i="19"/>
  <c r="C461" i="19"/>
  <c r="B461" i="19"/>
  <c r="B471" i="19" s="1"/>
  <c r="E456" i="19"/>
  <c r="D456" i="19"/>
  <c r="C456" i="19"/>
  <c r="B456" i="19"/>
  <c r="E455" i="19"/>
  <c r="D455" i="19"/>
  <c r="C455" i="19"/>
  <c r="B455" i="19"/>
  <c r="E454" i="19"/>
  <c r="E457" i="19" s="1"/>
  <c r="D454" i="19"/>
  <c r="C454" i="19"/>
  <c r="B454" i="19"/>
  <c r="B457" i="19" s="1"/>
  <c r="E442" i="19"/>
  <c r="E441" i="19" s="1"/>
  <c r="D442" i="19"/>
  <c r="D441" i="19" s="1"/>
  <c r="C442" i="19"/>
  <c r="C441" i="19" s="1"/>
  <c r="B442" i="19"/>
  <c r="B441" i="19" s="1"/>
  <c r="E436" i="19"/>
  <c r="D436" i="19"/>
  <c r="D446" i="19" s="1"/>
  <c r="C436" i="19"/>
  <c r="C446" i="19" s="1"/>
  <c r="B436" i="19"/>
  <c r="E431" i="19"/>
  <c r="D431" i="19"/>
  <c r="C431" i="19"/>
  <c r="B431" i="19"/>
  <c r="E430" i="19"/>
  <c r="D430" i="19"/>
  <c r="C430" i="19"/>
  <c r="B430" i="19"/>
  <c r="E429" i="19"/>
  <c r="E432" i="19" s="1"/>
  <c r="D429" i="19"/>
  <c r="C429" i="19"/>
  <c r="B429" i="19"/>
  <c r="B432" i="19" s="1"/>
  <c r="E417" i="19"/>
  <c r="E416" i="19" s="1"/>
  <c r="D417" i="19"/>
  <c r="D416" i="19" s="1"/>
  <c r="C417" i="19"/>
  <c r="C416" i="19" s="1"/>
  <c r="B417" i="19"/>
  <c r="B416" i="19" s="1"/>
  <c r="E411" i="19"/>
  <c r="D411" i="19"/>
  <c r="C411" i="19"/>
  <c r="B411" i="19"/>
  <c r="B421" i="19" s="1"/>
  <c r="E406" i="19"/>
  <c r="D406" i="19"/>
  <c r="C406" i="19"/>
  <c r="B406" i="19"/>
  <c r="E405" i="19"/>
  <c r="D405" i="19"/>
  <c r="C405" i="19"/>
  <c r="B405" i="19"/>
  <c r="E404" i="19"/>
  <c r="E407" i="19" s="1"/>
  <c r="D404" i="19"/>
  <c r="C404" i="19"/>
  <c r="B404" i="19"/>
  <c r="B407" i="19" s="1"/>
  <c r="E392" i="19"/>
  <c r="E391" i="19" s="1"/>
  <c r="D392" i="19"/>
  <c r="D391" i="19" s="1"/>
  <c r="C392" i="19"/>
  <c r="C391" i="19" s="1"/>
  <c r="B392" i="19"/>
  <c r="B391" i="19" s="1"/>
  <c r="E386" i="19"/>
  <c r="D386" i="19"/>
  <c r="D396" i="19" s="1"/>
  <c r="C386" i="19"/>
  <c r="C396" i="19" s="1"/>
  <c r="B386" i="19"/>
  <c r="E381" i="19"/>
  <c r="D381" i="19"/>
  <c r="C381" i="19"/>
  <c r="B381" i="19"/>
  <c r="E380" i="19"/>
  <c r="D380" i="19"/>
  <c r="C380" i="19"/>
  <c r="B380" i="19"/>
  <c r="E379" i="19"/>
  <c r="E382" i="19" s="1"/>
  <c r="D379" i="19"/>
  <c r="C379" i="19"/>
  <c r="B379" i="19"/>
  <c r="B382" i="19" s="1"/>
  <c r="E367" i="19"/>
  <c r="E366" i="19" s="1"/>
  <c r="D367" i="19"/>
  <c r="D366" i="19" s="1"/>
  <c r="C367" i="19"/>
  <c r="C366" i="19" s="1"/>
  <c r="B367" i="19"/>
  <c r="B366" i="19" s="1"/>
  <c r="E361" i="19"/>
  <c r="D361" i="19"/>
  <c r="C361" i="19"/>
  <c r="B361" i="19"/>
  <c r="B371" i="19" s="1"/>
  <c r="E356" i="19"/>
  <c r="D356" i="19"/>
  <c r="C356" i="19"/>
  <c r="B356" i="19"/>
  <c r="E355" i="19"/>
  <c r="D355" i="19"/>
  <c r="C355" i="19"/>
  <c r="B355" i="19"/>
  <c r="E354" i="19"/>
  <c r="E357" i="19" s="1"/>
  <c r="D354" i="19"/>
  <c r="C354" i="19"/>
  <c r="B354" i="19"/>
  <c r="B357" i="19" s="1"/>
  <c r="E339" i="19"/>
  <c r="E338" i="19" s="1"/>
  <c r="D339" i="19"/>
  <c r="D338" i="19" s="1"/>
  <c r="C339" i="19"/>
  <c r="C338" i="19" s="1"/>
  <c r="B339" i="19"/>
  <c r="B338" i="19" s="1"/>
  <c r="E333" i="19"/>
  <c r="E343" i="19" s="1"/>
  <c r="D333" i="19"/>
  <c r="D343" i="19" s="1"/>
  <c r="C333" i="19"/>
  <c r="C343" i="19" s="1"/>
  <c r="B333" i="19"/>
  <c r="B329" i="19"/>
  <c r="E328" i="19"/>
  <c r="D328" i="19"/>
  <c r="C328" i="19"/>
  <c r="B328" i="19"/>
  <c r="E327" i="19"/>
  <c r="D327" i="19"/>
  <c r="C327" i="19"/>
  <c r="B327" i="19"/>
  <c r="E326" i="19"/>
  <c r="D326" i="19"/>
  <c r="C326" i="19"/>
  <c r="C329" i="19" s="1"/>
  <c r="E314" i="19"/>
  <c r="E313" i="19" s="1"/>
  <c r="D314" i="19"/>
  <c r="D313" i="19" s="1"/>
  <c r="C313" i="19"/>
  <c r="B313" i="19"/>
  <c r="E308" i="19"/>
  <c r="D308" i="19"/>
  <c r="C308" i="19"/>
  <c r="B308" i="19"/>
  <c r="B318" i="19" s="1"/>
  <c r="E303" i="19"/>
  <c r="D303" i="19"/>
  <c r="C303" i="19"/>
  <c r="B303" i="19"/>
  <c r="E302" i="19"/>
  <c r="D302" i="19"/>
  <c r="C302" i="19"/>
  <c r="B302" i="19"/>
  <c r="E301" i="19"/>
  <c r="D301" i="19"/>
  <c r="C301" i="19"/>
  <c r="B301" i="19"/>
  <c r="B304" i="19" s="1"/>
  <c r="E289" i="19"/>
  <c r="D289" i="19"/>
  <c r="C289" i="19"/>
  <c r="B289" i="19"/>
  <c r="B288" i="19" s="1"/>
  <c r="E288" i="19"/>
  <c r="D288" i="19"/>
  <c r="C288" i="19"/>
  <c r="E283" i="19"/>
  <c r="D283" i="19"/>
  <c r="C283" i="19"/>
  <c r="B283" i="19"/>
  <c r="E278" i="19"/>
  <c r="D278" i="19"/>
  <c r="C278" i="19"/>
  <c r="B278" i="19"/>
  <c r="E277" i="19"/>
  <c r="D277" i="19"/>
  <c r="C277" i="19"/>
  <c r="B277" i="19"/>
  <c r="E276" i="19"/>
  <c r="D276" i="19"/>
  <c r="D279" i="19" s="1"/>
  <c r="C276" i="19"/>
  <c r="B276" i="19"/>
  <c r="B279" i="19" s="1"/>
  <c r="E264" i="19"/>
  <c r="D264" i="19"/>
  <c r="C264" i="19"/>
  <c r="B264" i="19"/>
  <c r="B263" i="19" s="1"/>
  <c r="E263" i="19"/>
  <c r="D263" i="19"/>
  <c r="D268" i="19" s="1"/>
  <c r="C263" i="19"/>
  <c r="E258" i="19"/>
  <c r="D258" i="19"/>
  <c r="C258" i="19"/>
  <c r="B258" i="19"/>
  <c r="E253" i="19"/>
  <c r="D253" i="19"/>
  <c r="C253" i="19"/>
  <c r="B253" i="19"/>
  <c r="E252" i="19"/>
  <c r="D252" i="19"/>
  <c r="C252" i="19"/>
  <c r="B252" i="19"/>
  <c r="E251" i="19"/>
  <c r="D251" i="19"/>
  <c r="E254" i="19" s="1"/>
  <c r="C251" i="19"/>
  <c r="B251" i="19"/>
  <c r="B254" i="19" s="1"/>
  <c r="D239" i="19"/>
  <c r="C239" i="19"/>
  <c r="B239" i="19"/>
  <c r="E238" i="19"/>
  <c r="D238" i="19"/>
  <c r="C238" i="19"/>
  <c r="B238" i="19"/>
  <c r="E233" i="19"/>
  <c r="D233" i="19"/>
  <c r="D243" i="19" s="1"/>
  <c r="C233" i="19"/>
  <c r="C243" i="19" s="1"/>
  <c r="B233" i="19"/>
  <c r="E228" i="19"/>
  <c r="D228" i="19"/>
  <c r="C228" i="19"/>
  <c r="B228" i="19"/>
  <c r="E227" i="19"/>
  <c r="D227" i="19"/>
  <c r="C227" i="19"/>
  <c r="B227" i="19"/>
  <c r="E226" i="19"/>
  <c r="E229" i="19" s="1"/>
  <c r="D226" i="19"/>
  <c r="C226" i="19"/>
  <c r="B226" i="19"/>
  <c r="B229" i="19" s="1"/>
  <c r="D214" i="19"/>
  <c r="C214" i="19"/>
  <c r="B214" i="19"/>
  <c r="B213" i="19" s="1"/>
  <c r="E213" i="19"/>
  <c r="D213" i="19"/>
  <c r="C213" i="19"/>
  <c r="E208" i="19"/>
  <c r="D208" i="19"/>
  <c r="C208" i="19"/>
  <c r="C218" i="19" s="1"/>
  <c r="B208" i="19"/>
  <c r="E203" i="19"/>
  <c r="D203" i="19"/>
  <c r="C203" i="19"/>
  <c r="B203" i="19"/>
  <c r="E202" i="19"/>
  <c r="D202" i="19"/>
  <c r="C202" i="19"/>
  <c r="B202" i="19"/>
  <c r="E201" i="19"/>
  <c r="D201" i="19"/>
  <c r="D204" i="19" s="1"/>
  <c r="C201" i="19"/>
  <c r="C204" i="19" s="1"/>
  <c r="B201" i="19"/>
  <c r="B204" i="19" s="1"/>
  <c r="G200" i="19"/>
  <c r="D189" i="19"/>
  <c r="C189" i="19"/>
  <c r="B189" i="19"/>
  <c r="E188" i="19"/>
  <c r="D188" i="19"/>
  <c r="C188" i="19"/>
  <c r="B188" i="19"/>
  <c r="E183" i="19"/>
  <c r="E193" i="19" s="1"/>
  <c r="D183" i="19"/>
  <c r="C183" i="19"/>
  <c r="C193" i="19" s="1"/>
  <c r="B183" i="19"/>
  <c r="B193" i="19" s="1"/>
  <c r="E178" i="19"/>
  <c r="D178" i="19"/>
  <c r="C178" i="19"/>
  <c r="B178" i="19"/>
  <c r="E177" i="19"/>
  <c r="D177" i="19"/>
  <c r="C177" i="19"/>
  <c r="B177" i="19"/>
  <c r="E176" i="19"/>
  <c r="D176" i="19"/>
  <c r="D179" i="19" s="1"/>
  <c r="C176" i="19"/>
  <c r="C179" i="19" s="1"/>
  <c r="B176" i="19"/>
  <c r="B179" i="19" s="1"/>
  <c r="D164" i="19"/>
  <c r="D163" i="19" s="1"/>
  <c r="C164" i="19"/>
  <c r="C163" i="19" s="1"/>
  <c r="B164" i="19"/>
  <c r="B163" i="19" s="1"/>
  <c r="E163" i="19"/>
  <c r="E158" i="19"/>
  <c r="E168" i="19" s="1"/>
  <c r="D158" i="19"/>
  <c r="C158" i="19"/>
  <c r="B158" i="19"/>
  <c r="E153" i="19"/>
  <c r="D153" i="19"/>
  <c r="C153" i="19"/>
  <c r="B153" i="19"/>
  <c r="E152" i="19"/>
  <c r="D152" i="19"/>
  <c r="C152" i="19"/>
  <c r="B152" i="19"/>
  <c r="E151" i="19"/>
  <c r="E154" i="19" s="1"/>
  <c r="D151" i="19"/>
  <c r="C151" i="19"/>
  <c r="B151" i="19"/>
  <c r="B154" i="19" s="1"/>
  <c r="H150" i="19"/>
  <c r="D139" i="19"/>
  <c r="D138" i="19" s="1"/>
  <c r="C139" i="19"/>
  <c r="B139" i="19"/>
  <c r="B138" i="19" s="1"/>
  <c r="E138" i="19"/>
  <c r="C138" i="19"/>
  <c r="E133" i="19"/>
  <c r="D133" i="19"/>
  <c r="C133" i="19"/>
  <c r="C143" i="19" s="1"/>
  <c r="B133" i="19"/>
  <c r="E128" i="19"/>
  <c r="D128" i="19"/>
  <c r="C128" i="19"/>
  <c r="B128" i="19"/>
  <c r="E127" i="19"/>
  <c r="D127" i="19"/>
  <c r="C127" i="19"/>
  <c r="B127" i="19"/>
  <c r="E126" i="19"/>
  <c r="D126" i="19"/>
  <c r="C126" i="19"/>
  <c r="C129" i="19" s="1"/>
  <c r="B126" i="19"/>
  <c r="B129" i="19" s="1"/>
  <c r="D114" i="19"/>
  <c r="D113" i="19" s="1"/>
  <c r="C114" i="19"/>
  <c r="C113" i="19" s="1"/>
  <c r="B114" i="19"/>
  <c r="B113" i="19" s="1"/>
  <c r="E113" i="19"/>
  <c r="E108" i="19"/>
  <c r="E118" i="19" s="1"/>
  <c r="D108" i="19"/>
  <c r="C108" i="19"/>
  <c r="B108" i="19"/>
  <c r="B118" i="19" s="1"/>
  <c r="E103" i="19"/>
  <c r="D103" i="19"/>
  <c r="C103" i="19"/>
  <c r="B103" i="19"/>
  <c r="E102" i="19"/>
  <c r="D102" i="19"/>
  <c r="C102" i="19"/>
  <c r="B102" i="19"/>
  <c r="E101" i="19"/>
  <c r="D101" i="19"/>
  <c r="D104" i="19" s="1"/>
  <c r="C101" i="19"/>
  <c r="B101" i="19"/>
  <c r="B104" i="19" s="1"/>
  <c r="D89" i="19"/>
  <c r="D88" i="19" s="1"/>
  <c r="C89" i="19"/>
  <c r="C88" i="19" s="1"/>
  <c r="B89" i="19"/>
  <c r="B88" i="19" s="1"/>
  <c r="E88" i="19"/>
  <c r="E83" i="19"/>
  <c r="D83" i="19"/>
  <c r="C83" i="19"/>
  <c r="B83" i="19"/>
  <c r="E78" i="19"/>
  <c r="D78" i="19"/>
  <c r="C78" i="19"/>
  <c r="B78" i="19"/>
  <c r="E77" i="19"/>
  <c r="D77" i="19"/>
  <c r="C77" i="19"/>
  <c r="B77" i="19"/>
  <c r="E76" i="19"/>
  <c r="D76" i="19"/>
  <c r="D79" i="19" s="1"/>
  <c r="C76" i="19"/>
  <c r="B76" i="19"/>
  <c r="B79" i="19" s="1"/>
  <c r="D58" i="19"/>
  <c r="E58" i="19" s="1"/>
  <c r="C58" i="19"/>
  <c r="E47" i="19"/>
  <c r="D47" i="19"/>
  <c r="D46" i="19" s="1"/>
  <c r="C47" i="19"/>
  <c r="C46" i="19" s="1"/>
  <c r="C61" i="19" s="1"/>
  <c r="C62" i="19" s="1"/>
  <c r="B47" i="19"/>
  <c r="B46" i="19" s="1"/>
  <c r="B61" i="19" s="1"/>
  <c r="B62" i="19" s="1"/>
  <c r="E46" i="19"/>
  <c r="E35" i="19"/>
  <c r="D35" i="19"/>
  <c r="C35" i="19"/>
  <c r="B35" i="19"/>
  <c r="E34" i="19"/>
  <c r="D34" i="19"/>
  <c r="C34" i="19"/>
  <c r="B34" i="19"/>
  <c r="E33" i="19"/>
  <c r="D33" i="19"/>
  <c r="D36" i="19" s="1"/>
  <c r="C33" i="19"/>
  <c r="C36" i="19" s="1"/>
  <c r="B33" i="19"/>
  <c r="B36" i="19" s="1"/>
  <c r="C63" i="17"/>
  <c r="D63" i="17"/>
  <c r="E63" i="17"/>
  <c r="B63" i="17"/>
  <c r="E91" i="17"/>
  <c r="C91" i="17"/>
  <c r="D91" i="17"/>
  <c r="E86" i="17"/>
  <c r="D86" i="17"/>
  <c r="C86" i="17"/>
  <c r="E85" i="17"/>
  <c r="D85" i="17"/>
  <c r="C85" i="17"/>
  <c r="B85" i="17"/>
  <c r="E84" i="17"/>
  <c r="D84" i="17"/>
  <c r="C84" i="17"/>
  <c r="B84" i="17"/>
  <c r="C83" i="17"/>
  <c r="B83" i="17"/>
  <c r="E82" i="17"/>
  <c r="D82" i="17"/>
  <c r="C82" i="17"/>
  <c r="B82" i="17"/>
  <c r="E81" i="17"/>
  <c r="E80" i="17" s="1"/>
  <c r="D81" i="17"/>
  <c r="C81" i="17"/>
  <c r="B81" i="17"/>
  <c r="E79" i="17"/>
  <c r="D79" i="17"/>
  <c r="C79" i="17"/>
  <c r="B79" i="17"/>
  <c r="E78" i="17"/>
  <c r="E77" i="17" s="1"/>
  <c r="D78" i="17"/>
  <c r="C78" i="17"/>
  <c r="B78" i="17"/>
  <c r="E76" i="17"/>
  <c r="D76" i="17"/>
  <c r="C76" i="17"/>
  <c r="B76" i="17"/>
  <c r="E75" i="17"/>
  <c r="D75" i="17"/>
  <c r="C75" i="17"/>
  <c r="B75" i="17"/>
  <c r="E73" i="17"/>
  <c r="D73" i="17"/>
  <c r="C73" i="17"/>
  <c r="B73" i="17"/>
  <c r="E72" i="17"/>
  <c r="D72" i="17"/>
  <c r="C72" i="17"/>
  <c r="C71" i="17" s="1"/>
  <c r="B72" i="17"/>
  <c r="E71" i="17"/>
  <c r="D71" i="17"/>
  <c r="B71" i="17"/>
  <c r="E70" i="17"/>
  <c r="D70" i="17"/>
  <c r="C70" i="17"/>
  <c r="B70" i="17"/>
  <c r="E69" i="17"/>
  <c r="E68" i="17" s="1"/>
  <c r="D69" i="17"/>
  <c r="D68" i="17" s="1"/>
  <c r="C69" i="17"/>
  <c r="C68" i="17" s="1"/>
  <c r="B69" i="17"/>
  <c r="B68" i="17" s="1"/>
  <c r="E67" i="17"/>
  <c r="D67" i="17"/>
  <c r="C67" i="17"/>
  <c r="B67" i="17"/>
  <c r="E66" i="17"/>
  <c r="E65" i="17" s="1"/>
  <c r="D66" i="17"/>
  <c r="D65" i="17" s="1"/>
  <c r="C66" i="17"/>
  <c r="C65" i="17" s="1"/>
  <c r="B66" i="17"/>
  <c r="B65" i="17" s="1"/>
  <c r="C61" i="17"/>
  <c r="C64" i="17" s="1"/>
  <c r="B61" i="17"/>
  <c r="B64" i="17" s="1"/>
  <c r="D58" i="17"/>
  <c r="D61" i="17" s="1"/>
  <c r="D64" i="17" s="1"/>
  <c r="E35" i="17"/>
  <c r="D35" i="17"/>
  <c r="C35" i="17"/>
  <c r="E34" i="17"/>
  <c r="D34" i="17"/>
  <c r="C34" i="17"/>
  <c r="E33" i="17"/>
  <c r="D33" i="17"/>
  <c r="C33" i="17"/>
  <c r="C36" i="17" s="1"/>
  <c r="B33" i="17"/>
  <c r="D36" i="17" l="1"/>
  <c r="D77" i="17"/>
  <c r="C77" i="17"/>
  <c r="B77" i="17"/>
  <c r="C721" i="19"/>
  <c r="E179" i="19"/>
  <c r="E204" i="19"/>
  <c r="E218" i="19"/>
  <c r="C229" i="19"/>
  <c r="E807" i="19"/>
  <c r="D821" i="19"/>
  <c r="C907" i="19"/>
  <c r="E1007" i="19"/>
  <c r="C1032" i="19"/>
  <c r="E1071" i="19"/>
  <c r="E1096" i="19"/>
  <c r="C1146" i="19"/>
  <c r="B1146" i="19"/>
  <c r="E1171" i="19"/>
  <c r="E1182" i="19"/>
  <c r="E1207" i="19"/>
  <c r="E1246" i="19"/>
  <c r="C1307" i="19"/>
  <c r="D1346" i="19"/>
  <c r="D1371" i="19"/>
  <c r="D1432" i="19"/>
  <c r="D1482" i="19"/>
  <c r="E1496" i="19"/>
  <c r="E1507" i="19"/>
  <c r="C1607" i="19"/>
  <c r="C1757" i="19"/>
  <c r="C1771" i="19"/>
  <c r="C1821" i="19"/>
  <c r="E1832" i="19"/>
  <c r="B1950" i="19"/>
  <c r="D2006" i="19"/>
  <c r="E2134" i="19"/>
  <c r="E318" i="19"/>
  <c r="E36" i="19"/>
  <c r="E129" i="19"/>
  <c r="E143" i="19"/>
  <c r="C154" i="19"/>
  <c r="D229" i="19"/>
  <c r="D329" i="19"/>
  <c r="C357" i="19"/>
  <c r="C382" i="19"/>
  <c r="C407" i="19"/>
  <c r="C432" i="19"/>
  <c r="C457" i="19"/>
  <c r="C482" i="19"/>
  <c r="C507" i="19"/>
  <c r="C532" i="19"/>
  <c r="C557" i="19"/>
  <c r="C582" i="19"/>
  <c r="C607" i="19"/>
  <c r="D771" i="19"/>
  <c r="E932" i="19"/>
  <c r="D971" i="19"/>
  <c r="C996" i="19"/>
  <c r="B1046" i="19"/>
  <c r="E1132" i="19"/>
  <c r="C1171" i="19"/>
  <c r="B1196" i="19"/>
  <c r="E1421" i="19"/>
  <c r="B1521" i="19"/>
  <c r="D1571" i="19"/>
  <c r="C1582" i="19"/>
  <c r="D1596" i="19"/>
  <c r="D1821" i="19"/>
  <c r="B1821" i="19"/>
  <c r="C1832" i="19"/>
  <c r="D1874" i="19"/>
  <c r="E2006" i="19"/>
  <c r="B2134" i="19"/>
  <c r="E2170" i="19"/>
  <c r="E2209" i="19"/>
  <c r="C2209" i="19"/>
  <c r="C2234" i="19"/>
  <c r="E2390" i="19"/>
  <c r="E2372" i="19" s="1"/>
  <c r="D2390" i="19"/>
  <c r="C2426" i="19"/>
  <c r="E2440" i="19"/>
  <c r="E2422" i="19" s="1"/>
  <c r="D2440" i="19"/>
  <c r="C2476" i="19"/>
  <c r="D2490" i="19"/>
  <c r="C2526" i="19"/>
  <c r="D2540" i="19"/>
  <c r="D2640" i="19"/>
  <c r="D293" i="19"/>
  <c r="E304" i="19"/>
  <c r="D318" i="19"/>
  <c r="B821" i="19"/>
  <c r="E1321" i="19"/>
  <c r="B1421" i="19"/>
  <c r="E1796" i="19"/>
  <c r="B1271" i="19"/>
  <c r="B1321" i="19"/>
  <c r="B1621" i="19"/>
  <c r="B1721" i="19"/>
  <c r="D2195" i="19"/>
  <c r="E2245" i="19"/>
  <c r="C2401" i="19"/>
  <c r="D2415" i="19"/>
  <c r="C2451" i="19"/>
  <c r="D2465" i="19"/>
  <c r="C2501" i="19"/>
  <c r="D2515" i="19"/>
  <c r="C2551" i="19"/>
  <c r="D2565" i="19"/>
  <c r="C2601" i="19"/>
  <c r="D2615" i="19"/>
  <c r="C2651" i="19"/>
  <c r="B218" i="19"/>
  <c r="E61" i="19"/>
  <c r="E62" i="19" s="1"/>
  <c r="C304" i="19"/>
  <c r="E396" i="19"/>
  <c r="E446" i="19"/>
  <c r="B1596" i="19"/>
  <c r="B1832" i="19"/>
  <c r="E2220" i="19"/>
  <c r="C79" i="19"/>
  <c r="C104" i="19"/>
  <c r="D129" i="19"/>
  <c r="B143" i="19"/>
  <c r="D168" i="19"/>
  <c r="D254" i="19"/>
  <c r="E268" i="19"/>
  <c r="B293" i="19"/>
  <c r="C293" i="19"/>
  <c r="D304" i="19"/>
  <c r="E707" i="19"/>
  <c r="D721" i="19"/>
  <c r="E757" i="19"/>
  <c r="E771" i="19"/>
  <c r="C796" i="19"/>
  <c r="E821" i="19"/>
  <c r="B871" i="19"/>
  <c r="E882" i="19"/>
  <c r="D896" i="19"/>
  <c r="B921" i="19"/>
  <c r="C957" i="19"/>
  <c r="C1007" i="19"/>
  <c r="C1021" i="19"/>
  <c r="E1296" i="19"/>
  <c r="D1396" i="19"/>
  <c r="D1632" i="19"/>
  <c r="C1782" i="19"/>
  <c r="B1796" i="19"/>
  <c r="E1885" i="19"/>
  <c r="C1967" i="19"/>
  <c r="D1967" i="19"/>
  <c r="E2043" i="19"/>
  <c r="C2276" i="19"/>
  <c r="C2301" i="19"/>
  <c r="D2315" i="19"/>
  <c r="C2351" i="19"/>
  <c r="D2365" i="19"/>
  <c r="C168" i="19"/>
  <c r="C254" i="19"/>
  <c r="E279" i="19"/>
  <c r="C318" i="19"/>
  <c r="B1471" i="19"/>
  <c r="C118" i="19"/>
  <c r="D193" i="19"/>
  <c r="D218" i="19"/>
  <c r="C279" i="19"/>
  <c r="C696" i="19"/>
  <c r="D796" i="19"/>
  <c r="E896" i="19"/>
  <c r="D932" i="19"/>
  <c r="B1096" i="19"/>
  <c r="B1371" i="19"/>
  <c r="D1532" i="19"/>
  <c r="B1646" i="19"/>
  <c r="B1671" i="19"/>
  <c r="D1757" i="19"/>
  <c r="C1936" i="19"/>
  <c r="E2145" i="19"/>
  <c r="E2259" i="19"/>
  <c r="D2259" i="19"/>
  <c r="B243" i="19"/>
  <c r="B1696" i="19"/>
  <c r="D61" i="19"/>
  <c r="D62" i="19" s="1"/>
  <c r="E79" i="19"/>
  <c r="E93" i="19"/>
  <c r="E104" i="19"/>
  <c r="D154" i="19"/>
  <c r="B168" i="19"/>
  <c r="E243" i="19"/>
  <c r="C268" i="19"/>
  <c r="E293" i="19"/>
  <c r="E329" i="19"/>
  <c r="D357" i="19"/>
  <c r="D382" i="19"/>
  <c r="D407" i="19"/>
  <c r="D432" i="19"/>
  <c r="D457" i="19"/>
  <c r="D482" i="19"/>
  <c r="D507" i="19"/>
  <c r="D532" i="19"/>
  <c r="D557" i="19"/>
  <c r="D582" i="19"/>
  <c r="D607" i="19"/>
  <c r="D632" i="19"/>
  <c r="D657" i="19"/>
  <c r="B721" i="19"/>
  <c r="C757" i="19"/>
  <c r="D782" i="19"/>
  <c r="C807" i="19"/>
  <c r="C821" i="19"/>
  <c r="D857" i="19"/>
  <c r="D871" i="19"/>
  <c r="C882" i="19"/>
  <c r="E907" i="19"/>
  <c r="D921" i="19"/>
  <c r="E957" i="19"/>
  <c r="E971" i="19"/>
  <c r="D1021" i="19"/>
  <c r="D1032" i="19"/>
  <c r="C1057" i="19"/>
  <c r="B1071" i="19"/>
  <c r="D1071" i="19"/>
  <c r="C1082" i="19"/>
  <c r="E1257" i="19"/>
  <c r="D1296" i="19"/>
  <c r="E1396" i="19"/>
  <c r="D1496" i="19"/>
  <c r="E1821" i="19"/>
  <c r="E2195" i="19"/>
  <c r="D2209" i="19"/>
  <c r="C1107" i="19"/>
  <c r="C1157" i="19"/>
  <c r="C1182" i="19"/>
  <c r="D1196" i="19"/>
  <c r="C1207" i="19"/>
  <c r="E1221" i="19"/>
  <c r="C1282" i="19"/>
  <c r="E1307" i="19"/>
  <c r="C1332" i="19"/>
  <c r="E1357" i="19"/>
  <c r="C1382" i="19"/>
  <c r="E1407" i="19"/>
  <c r="C1432" i="19"/>
  <c r="E1457" i="19"/>
  <c r="C1482" i="19"/>
  <c r="C1557" i="19"/>
  <c r="B1571" i="19"/>
  <c r="E1571" i="19"/>
  <c r="E1582" i="19"/>
  <c r="D1607" i="19"/>
  <c r="E1621" i="19"/>
  <c r="E1632" i="19"/>
  <c r="D1646" i="19"/>
  <c r="E1671" i="19"/>
  <c r="E1682" i="19"/>
  <c r="D1696" i="19"/>
  <c r="C1746" i="19"/>
  <c r="E1746" i="19"/>
  <c r="D1782" i="19"/>
  <c r="C1796" i="19"/>
  <c r="E1874" i="19"/>
  <c r="D1950" i="19"/>
  <c r="B2234" i="19"/>
  <c r="D2301" i="19"/>
  <c r="D2351" i="19"/>
  <c r="D2401" i="19"/>
  <c r="B2415" i="19"/>
  <c r="D2451" i="19"/>
  <c r="B2465" i="19"/>
  <c r="D2501" i="19"/>
  <c r="B2515" i="19"/>
  <c r="D2551" i="19"/>
  <c r="B2565" i="19"/>
  <c r="D2601" i="19"/>
  <c r="D2651" i="19"/>
  <c r="D2665" i="19"/>
  <c r="C2679" i="19"/>
  <c r="E1107" i="19"/>
  <c r="C1132" i="19"/>
  <c r="D1146" i="19"/>
  <c r="E1157" i="19"/>
  <c r="D1182" i="19"/>
  <c r="B1221" i="19"/>
  <c r="C1257" i="19"/>
  <c r="B1296" i="19"/>
  <c r="B1346" i="19"/>
  <c r="B1396" i="19"/>
  <c r="B1446" i="19"/>
  <c r="B1496" i="19"/>
  <c r="C1507" i="19"/>
  <c r="E1521" i="19"/>
  <c r="E1532" i="19"/>
  <c r="D1546" i="19"/>
  <c r="E1596" i="19"/>
  <c r="E1607" i="19"/>
  <c r="E1646" i="19"/>
  <c r="E1657" i="19"/>
  <c r="E1696" i="19"/>
  <c r="E1707" i="19"/>
  <c r="C1732" i="19"/>
  <c r="B1732" i="19"/>
  <c r="D1746" i="19"/>
  <c r="E1771" i="19"/>
  <c r="D1832" i="19"/>
  <c r="C1846" i="19"/>
  <c r="C1860" i="19"/>
  <c r="C1885" i="19"/>
  <c r="E1925" i="19"/>
  <c r="C2080" i="19"/>
  <c r="B2184" i="19"/>
  <c r="E2290" i="19"/>
  <c r="E2272" i="19" s="1"/>
  <c r="E2275" i="19" s="1"/>
  <c r="C2290" i="19"/>
  <c r="E2340" i="19"/>
  <c r="E2322" i="19" s="1"/>
  <c r="E2323" i="19" s="1"/>
  <c r="E2326" i="19" s="1"/>
  <c r="D2340" i="19"/>
  <c r="E2490" i="19"/>
  <c r="E2472" i="19" s="1"/>
  <c r="E2475" i="19" s="1"/>
  <c r="E2540" i="19"/>
  <c r="E2522" i="19" s="1"/>
  <c r="E2590" i="19"/>
  <c r="E2572" i="19" s="1"/>
  <c r="E2640" i="19"/>
  <c r="E2622" i="19" s="1"/>
  <c r="D2426" i="19"/>
  <c r="B2590" i="19"/>
  <c r="E2679" i="19"/>
  <c r="D526" i="13"/>
  <c r="D256" i="13"/>
  <c r="C524" i="13"/>
  <c r="C254" i="13"/>
  <c r="E255" i="13"/>
  <c r="E525" i="13"/>
  <c r="B343" i="19"/>
  <c r="B396" i="19"/>
  <c r="B446" i="19"/>
  <c r="B496" i="19"/>
  <c r="B546" i="19"/>
  <c r="B596" i="19"/>
  <c r="D118" i="19"/>
  <c r="D143" i="19"/>
  <c r="B93" i="19"/>
  <c r="C93" i="19"/>
  <c r="D93" i="19"/>
  <c r="C371" i="19"/>
  <c r="C421" i="19"/>
  <c r="C471" i="19"/>
  <c r="C521" i="19"/>
  <c r="C571" i="19"/>
  <c r="C621" i="19"/>
  <c r="D946" i="19"/>
  <c r="B268" i="19"/>
  <c r="D371" i="19"/>
  <c r="D421" i="19"/>
  <c r="D471" i="19"/>
  <c r="D521" i="19"/>
  <c r="D571" i="19"/>
  <c r="D621" i="19"/>
  <c r="D671" i="19"/>
  <c r="D846" i="19"/>
  <c r="E946" i="19"/>
  <c r="E1021" i="19"/>
  <c r="D1171" i="19"/>
  <c r="E371" i="19"/>
  <c r="E421" i="19"/>
  <c r="E471" i="19"/>
  <c r="E521" i="19"/>
  <c r="E571" i="19"/>
  <c r="E621" i="19"/>
  <c r="E671" i="19"/>
  <c r="D746" i="19"/>
  <c r="E846" i="19"/>
  <c r="E921" i="19"/>
  <c r="C671" i="19"/>
  <c r="B746" i="19"/>
  <c r="B846" i="19"/>
  <c r="B946" i="19"/>
  <c r="D1271" i="19"/>
  <c r="D1521" i="19"/>
  <c r="C1657" i="19"/>
  <c r="D1657" i="19"/>
  <c r="C1707" i="19"/>
  <c r="D1707" i="19"/>
  <c r="C1807" i="19"/>
  <c r="B1807" i="19"/>
  <c r="C746" i="19"/>
  <c r="C846" i="19"/>
  <c r="C946" i="19"/>
  <c r="D682" i="19"/>
  <c r="D1557" i="19"/>
  <c r="C732" i="19"/>
  <c r="C771" i="19"/>
  <c r="C832" i="19"/>
  <c r="C871" i="19"/>
  <c r="C932" i="19"/>
  <c r="C971" i="19"/>
  <c r="C1046" i="19"/>
  <c r="C1096" i="19"/>
  <c r="D1107" i="19"/>
  <c r="D1257" i="19"/>
  <c r="D1507" i="19"/>
  <c r="B696" i="19"/>
  <c r="D707" i="19"/>
  <c r="B796" i="19"/>
  <c r="D807" i="19"/>
  <c r="B896" i="19"/>
  <c r="D907" i="19"/>
  <c r="B996" i="19"/>
  <c r="D1007" i="19"/>
  <c r="D1057" i="19"/>
  <c r="D1307" i="19"/>
  <c r="D1357" i="19"/>
  <c r="D1407" i="19"/>
  <c r="D1132" i="19"/>
  <c r="E1196" i="19"/>
  <c r="C1271" i="19"/>
  <c r="C1321" i="19"/>
  <c r="C1371" i="19"/>
  <c r="C1421" i="19"/>
  <c r="C1471" i="19"/>
  <c r="C1521" i="19"/>
  <c r="C1571" i="19"/>
  <c r="C1621" i="19"/>
  <c r="C1671" i="19"/>
  <c r="C1721" i="19"/>
  <c r="B1746" i="19"/>
  <c r="E1721" i="19"/>
  <c r="B1771" i="19"/>
  <c r="E1911" i="19"/>
  <c r="D1911" i="19"/>
  <c r="C1296" i="19"/>
  <c r="C1346" i="19"/>
  <c r="C1396" i="19"/>
  <c r="C1446" i="19"/>
  <c r="C1496" i="19"/>
  <c r="C1546" i="19"/>
  <c r="C1596" i="19"/>
  <c r="C1646" i="19"/>
  <c r="C1696" i="19"/>
  <c r="D1885" i="19"/>
  <c r="C2120" i="19"/>
  <c r="D2120" i="19"/>
  <c r="C2704" i="19"/>
  <c r="C2703" i="19" s="1"/>
  <c r="E1936" i="19"/>
  <c r="D1936" i="19"/>
  <c r="B2695" i="19"/>
  <c r="B2242" i="19"/>
  <c r="B2245" i="19" s="1"/>
  <c r="B2244" i="19"/>
  <c r="C2724" i="19"/>
  <c r="C2723" i="19" s="1"/>
  <c r="C2696" i="19" s="1"/>
  <c r="C2728" i="19" s="1"/>
  <c r="C2006" i="19"/>
  <c r="E2704" i="19"/>
  <c r="E2703" i="19" s="1"/>
  <c r="C2068" i="19"/>
  <c r="C2069" i="19" s="1"/>
  <c r="E2325" i="19"/>
  <c r="C2365" i="19"/>
  <c r="E2425" i="19"/>
  <c r="E2423" i="19"/>
  <c r="E2426" i="19" s="1"/>
  <c r="C2465" i="19"/>
  <c r="E2525" i="19"/>
  <c r="E2523" i="19"/>
  <c r="E2526" i="19" s="1"/>
  <c r="C2565" i="19"/>
  <c r="B2724" i="19"/>
  <c r="E2625" i="19"/>
  <c r="E2623" i="19"/>
  <c r="E2626" i="19" s="1"/>
  <c r="E2651" i="19"/>
  <c r="D2724" i="19"/>
  <c r="D2723" i="19" s="1"/>
  <c r="C1874" i="19"/>
  <c r="D2068" i="19"/>
  <c r="D2069" i="19" s="1"/>
  <c r="E2120" i="19"/>
  <c r="D2170" i="19"/>
  <c r="B2290" i="19"/>
  <c r="D2376" i="19"/>
  <c r="B2390" i="19"/>
  <c r="D2476" i="19"/>
  <c r="B2490" i="19"/>
  <c r="E2724" i="19"/>
  <c r="E2723" i="19" s="1"/>
  <c r="E2660" i="19"/>
  <c r="E2665" i="19" s="1"/>
  <c r="D2696" i="19"/>
  <c r="E2350" i="19"/>
  <c r="E2348" i="19"/>
  <c r="E2351" i="19" s="1"/>
  <c r="C2390" i="19"/>
  <c r="E2450" i="19"/>
  <c r="E2448" i="19"/>
  <c r="E2451" i="19" s="1"/>
  <c r="C2490" i="19"/>
  <c r="E2550" i="19"/>
  <c r="E2548" i="19"/>
  <c r="E2551" i="19" s="1"/>
  <c r="C2590" i="19"/>
  <c r="D2704" i="19"/>
  <c r="D2703" i="19" s="1"/>
  <c r="D2031" i="19"/>
  <c r="D2032" i="19" s="1"/>
  <c r="C2043" i="19"/>
  <c r="B2727" i="19"/>
  <c r="B1869" i="19"/>
  <c r="B1874" i="19" s="1"/>
  <c r="B1925" i="19"/>
  <c r="E2273" i="19"/>
  <c r="C2315" i="19"/>
  <c r="E2375" i="19"/>
  <c r="E2373" i="19"/>
  <c r="E2376" i="19" s="1"/>
  <c r="C2415" i="19"/>
  <c r="E2473" i="19"/>
  <c r="E2476" i="19" s="1"/>
  <c r="C2515" i="19"/>
  <c r="E2575" i="19"/>
  <c r="C2615" i="19"/>
  <c r="D2695" i="19"/>
  <c r="D2275" i="19"/>
  <c r="D2273" i="19"/>
  <c r="D2276" i="19" s="1"/>
  <c r="B2340" i="19"/>
  <c r="B2440" i="19"/>
  <c r="B2540" i="19"/>
  <c r="B2640" i="19"/>
  <c r="D1721" i="19"/>
  <c r="B2704" i="19"/>
  <c r="B2703" i="19" s="1"/>
  <c r="D2134" i="19"/>
  <c r="C2159" i="19"/>
  <c r="C2184" i="19"/>
  <c r="E2300" i="19"/>
  <c r="E2298" i="19"/>
  <c r="E2301" i="19" s="1"/>
  <c r="C2340" i="19"/>
  <c r="E2400" i="19"/>
  <c r="E2398" i="19"/>
  <c r="E2401" i="19" s="1"/>
  <c r="C2440" i="19"/>
  <c r="E2500" i="19"/>
  <c r="E2498" i="19"/>
  <c r="E2501" i="19" s="1"/>
  <c r="C2540" i="19"/>
  <c r="E2600" i="19"/>
  <c r="E2598" i="19"/>
  <c r="E2601" i="19" s="1"/>
  <c r="C2640" i="19"/>
  <c r="C2031" i="19"/>
  <c r="C2032" i="19" s="1"/>
  <c r="E2068" i="19"/>
  <c r="E2069" i="19" s="1"/>
  <c r="C2242" i="19"/>
  <c r="C2244" i="19"/>
  <c r="B2719" i="19"/>
  <c r="B2718" i="19" s="1"/>
  <c r="D2244" i="19"/>
  <c r="B2610" i="19"/>
  <c r="B2615" i="19" s="1"/>
  <c r="C2660" i="19"/>
  <c r="C2665" i="19" s="1"/>
  <c r="B74" i="17"/>
  <c r="B96" i="17"/>
  <c r="C96" i="17"/>
  <c r="C74" i="17"/>
  <c r="B80" i="17"/>
  <c r="B62" i="17"/>
  <c r="B91" i="17"/>
  <c r="E36" i="17"/>
  <c r="D74" i="17"/>
  <c r="C80" i="17"/>
  <c r="C62" i="17"/>
  <c r="E74" i="17"/>
  <c r="D80" i="17"/>
  <c r="B86" i="17"/>
  <c r="D62" i="17"/>
  <c r="D96" i="17"/>
  <c r="D83" i="17"/>
  <c r="E58" i="17"/>
  <c r="E2696" i="19" l="1"/>
  <c r="E2695" i="19"/>
  <c r="E2728" i="19" s="1"/>
  <c r="E2573" i="19"/>
  <c r="E2576" i="19" s="1"/>
  <c r="E2276" i="19"/>
  <c r="E254" i="13"/>
  <c r="E524" i="13"/>
  <c r="C253" i="13"/>
  <c r="C523" i="13"/>
  <c r="C522" i="13" s="1"/>
  <c r="C500" i="13" s="1"/>
  <c r="C532" i="13" s="1"/>
  <c r="D255" i="13"/>
  <c r="D525" i="13"/>
  <c r="D2245" i="19"/>
  <c r="C2245" i="19"/>
  <c r="D2728" i="19"/>
  <c r="B2723" i="19"/>
  <c r="B2696" i="19" s="1"/>
  <c r="B2728" i="19" s="1"/>
  <c r="E61" i="17"/>
  <c r="E64" i="17" s="1"/>
  <c r="E83" i="17"/>
  <c r="E523" i="13" l="1"/>
  <c r="E522" i="13" s="1"/>
  <c r="E500" i="13" s="1"/>
  <c r="E532" i="13" s="1"/>
  <c r="E253" i="13"/>
  <c r="D524" i="13"/>
  <c r="D254" i="13"/>
  <c r="E96" i="17"/>
  <c r="E62" i="17"/>
  <c r="D523" i="13" l="1"/>
  <c r="D522" i="13" s="1"/>
  <c r="D500" i="13" s="1"/>
  <c r="D532" i="13" s="1"/>
  <c r="D253" i="13"/>
  <c r="E338" i="11"/>
  <c r="D338" i="11"/>
  <c r="C338" i="11"/>
  <c r="B338" i="11"/>
  <c r="E337" i="11"/>
  <c r="E334" i="11" s="1"/>
  <c r="D337" i="11"/>
  <c r="C337" i="11"/>
  <c r="B337" i="11"/>
  <c r="E336" i="11"/>
  <c r="D336" i="11"/>
  <c r="C336" i="11"/>
  <c r="B336" i="11"/>
  <c r="E335" i="11"/>
  <c r="D335" i="11"/>
  <c r="C335" i="11"/>
  <c r="B335" i="11"/>
  <c r="B334" i="11" s="1"/>
  <c r="D334" i="11"/>
  <c r="E330" i="11"/>
  <c r="D330" i="11"/>
  <c r="C330" i="11"/>
  <c r="B330" i="11"/>
  <c r="E329" i="11"/>
  <c r="D329" i="11"/>
  <c r="C329" i="11"/>
  <c r="B329" i="11"/>
  <c r="E328" i="11"/>
  <c r="D328" i="11"/>
  <c r="C328" i="11"/>
  <c r="B328" i="11"/>
  <c r="E327" i="11"/>
  <c r="E326" i="11" s="1"/>
  <c r="D327" i="11"/>
  <c r="D326" i="11" s="1"/>
  <c r="C327" i="11"/>
  <c r="C326" i="11" s="1"/>
  <c r="B327" i="11"/>
  <c r="B326" i="11" s="1"/>
  <c r="E325" i="11"/>
  <c r="D325" i="11"/>
  <c r="C325" i="11"/>
  <c r="B325" i="11"/>
  <c r="E324" i="11"/>
  <c r="D324" i="11"/>
  <c r="D323" i="11" s="1"/>
  <c r="C324" i="11"/>
  <c r="C323" i="11" s="1"/>
  <c r="B324" i="11"/>
  <c r="E323" i="11"/>
  <c r="B323" i="11"/>
  <c r="E322" i="11"/>
  <c r="D322" i="11"/>
  <c r="C322" i="11"/>
  <c r="B322" i="11"/>
  <c r="E321" i="11"/>
  <c r="E320" i="11" s="1"/>
  <c r="D321" i="11"/>
  <c r="D320" i="11" s="1"/>
  <c r="C321" i="11"/>
  <c r="C320" i="11" s="1"/>
  <c r="B321" i="11"/>
  <c r="B320" i="11" s="1"/>
  <c r="E319" i="11"/>
  <c r="D319" i="11"/>
  <c r="C319" i="11"/>
  <c r="B319" i="11"/>
  <c r="E318" i="11"/>
  <c r="D318" i="11"/>
  <c r="C318" i="11"/>
  <c r="B318" i="11"/>
  <c r="E317" i="11"/>
  <c r="D317" i="11"/>
  <c r="C317" i="11"/>
  <c r="B317" i="11"/>
  <c r="E316" i="11"/>
  <c r="D316" i="11"/>
  <c r="C316" i="11"/>
  <c r="B316" i="11"/>
  <c r="E315" i="11"/>
  <c r="E314" i="11" s="1"/>
  <c r="D315" i="11"/>
  <c r="D314" i="11" s="1"/>
  <c r="C315" i="11"/>
  <c r="C314" i="11" s="1"/>
  <c r="B315" i="11"/>
  <c r="B314" i="11" s="1"/>
  <c r="E313" i="11"/>
  <c r="D313" i="11"/>
  <c r="C313" i="11"/>
  <c r="B313" i="11"/>
  <c r="E312" i="11"/>
  <c r="D312" i="11"/>
  <c r="C312" i="11"/>
  <c r="B312" i="11"/>
  <c r="E311" i="11"/>
  <c r="D311" i="11"/>
  <c r="C311" i="11"/>
  <c r="B311" i="11"/>
  <c r="E310" i="11"/>
  <c r="D310" i="11"/>
  <c r="C310" i="11"/>
  <c r="B310" i="11"/>
  <c r="E309" i="11"/>
  <c r="E308" i="11" s="1"/>
  <c r="D309" i="11"/>
  <c r="D308" i="11" s="1"/>
  <c r="C309" i="11"/>
  <c r="C308" i="11" s="1"/>
  <c r="B309" i="11"/>
  <c r="B308" i="11" s="1"/>
  <c r="E299" i="11"/>
  <c r="D299" i="11"/>
  <c r="B299" i="11"/>
  <c r="E294" i="11"/>
  <c r="E304" i="11" s="1"/>
  <c r="E286" i="11" s="1"/>
  <c r="D294" i="11"/>
  <c r="C294" i="11"/>
  <c r="C304" i="11" s="1"/>
  <c r="B294" i="11"/>
  <c r="B304" i="11" s="1"/>
  <c r="B286" i="11" s="1"/>
  <c r="C289" i="11" s="1"/>
  <c r="E290" i="11"/>
  <c r="D290" i="11"/>
  <c r="C290" i="11"/>
  <c r="E288" i="11"/>
  <c r="D288" i="11"/>
  <c r="C288" i="11"/>
  <c r="E274" i="11"/>
  <c r="D274" i="11"/>
  <c r="C274" i="11"/>
  <c r="B274" i="11"/>
  <c r="E269" i="11"/>
  <c r="E279" i="11" s="1"/>
  <c r="E261" i="11" s="1"/>
  <c r="D269" i="11"/>
  <c r="D279" i="11" s="1"/>
  <c r="D261" i="11" s="1"/>
  <c r="C269" i="11"/>
  <c r="C279" i="11" s="1"/>
  <c r="C261" i="11" s="1"/>
  <c r="B269" i="11"/>
  <c r="B279" i="11" s="1"/>
  <c r="B261" i="11" s="1"/>
  <c r="B262" i="11" s="1"/>
  <c r="E263" i="11"/>
  <c r="D263" i="11"/>
  <c r="C263" i="11"/>
  <c r="E249" i="11"/>
  <c r="D249" i="11"/>
  <c r="C249" i="11"/>
  <c r="B249" i="11"/>
  <c r="E244" i="11"/>
  <c r="E254" i="11" s="1"/>
  <c r="E236" i="11" s="1"/>
  <c r="D244" i="11"/>
  <c r="D254" i="11" s="1"/>
  <c r="D236" i="11" s="1"/>
  <c r="C244" i="11"/>
  <c r="C254" i="11" s="1"/>
  <c r="C236" i="11" s="1"/>
  <c r="B244" i="11"/>
  <c r="B254" i="11" s="1"/>
  <c r="B236" i="11" s="1"/>
  <c r="E238" i="11"/>
  <c r="D238" i="11"/>
  <c r="C238" i="11"/>
  <c r="D222" i="11"/>
  <c r="E210" i="11"/>
  <c r="D210" i="11"/>
  <c r="C210" i="11"/>
  <c r="C225" i="11" s="1"/>
  <c r="B210" i="11"/>
  <c r="B225" i="11" s="1"/>
  <c r="E198" i="11"/>
  <c r="D198" i="11"/>
  <c r="C198" i="11"/>
  <c r="E180" i="11"/>
  <c r="E174" i="11"/>
  <c r="D174" i="11"/>
  <c r="D180" i="11" s="1"/>
  <c r="C174" i="11"/>
  <c r="C180" i="11" s="1"/>
  <c r="B174" i="11"/>
  <c r="B180" i="11" s="1"/>
  <c r="E153" i="11"/>
  <c r="D153" i="11"/>
  <c r="C153" i="11"/>
  <c r="E143" i="11"/>
  <c r="E144" i="11" s="1"/>
  <c r="D143" i="11"/>
  <c r="D144" i="11" s="1"/>
  <c r="C128" i="11"/>
  <c r="C143" i="11" s="1"/>
  <c r="C144" i="11" s="1"/>
  <c r="B128" i="11"/>
  <c r="B143" i="11" s="1"/>
  <c r="B114" i="11" s="1"/>
  <c r="B115" i="11" s="1"/>
  <c r="E117" i="11"/>
  <c r="D117" i="11"/>
  <c r="E116" i="11"/>
  <c r="D116" i="11"/>
  <c r="C116" i="11"/>
  <c r="E115" i="11"/>
  <c r="D115" i="11"/>
  <c r="C115" i="11"/>
  <c r="E91" i="11"/>
  <c r="E106" i="11" s="1"/>
  <c r="D91" i="11"/>
  <c r="D106" i="11" s="1"/>
  <c r="C91" i="11"/>
  <c r="C106" i="11" s="1"/>
  <c r="B91" i="11"/>
  <c r="B106" i="11" s="1"/>
  <c r="E79" i="11"/>
  <c r="D79" i="11"/>
  <c r="C79" i="11"/>
  <c r="E66" i="11"/>
  <c r="D66" i="11"/>
  <c r="C66" i="11"/>
  <c r="B66" i="11"/>
  <c r="E54" i="11"/>
  <c r="D54" i="11"/>
  <c r="C54" i="11"/>
  <c r="B54" i="11"/>
  <c r="E51" i="11"/>
  <c r="D51" i="11"/>
  <c r="C51" i="11"/>
  <c r="B51" i="11"/>
  <c r="E48" i="11"/>
  <c r="D48" i="11"/>
  <c r="C48" i="11"/>
  <c r="B48" i="11"/>
  <c r="E42" i="11"/>
  <c r="D42" i="11"/>
  <c r="C42" i="11"/>
  <c r="B307" i="11" l="1"/>
  <c r="E118" i="11"/>
  <c r="D307" i="11"/>
  <c r="D304" i="11"/>
  <c r="D286" i="11" s="1"/>
  <c r="D289" i="11" s="1"/>
  <c r="D225" i="11"/>
  <c r="E69" i="11"/>
  <c r="E40" i="11" s="1"/>
  <c r="E70" i="11" s="1"/>
  <c r="D118" i="11"/>
  <c r="D69" i="11"/>
  <c r="B69" i="11"/>
  <c r="B40" i="11" s="1"/>
  <c r="B41" i="11" s="1"/>
  <c r="C69" i="11"/>
  <c r="C40" i="11" s="1"/>
  <c r="C70" i="11" s="1"/>
  <c r="B144" i="11"/>
  <c r="C334" i="11"/>
  <c r="C307" i="11" s="1"/>
  <c r="D264" i="11"/>
  <c r="C262" i="11"/>
  <c r="C264" i="11"/>
  <c r="B151" i="11"/>
  <c r="B152" i="11" s="1"/>
  <c r="D196" i="11"/>
  <c r="E262" i="11"/>
  <c r="E265" i="11" s="1"/>
  <c r="E264" i="11"/>
  <c r="C77" i="11"/>
  <c r="C107" i="11" s="1"/>
  <c r="E307" i="11"/>
  <c r="C151" i="11"/>
  <c r="B196" i="11"/>
  <c r="B197" i="11" s="1"/>
  <c r="B237" i="11"/>
  <c r="C240" i="11" s="1"/>
  <c r="E239" i="11"/>
  <c r="E237" i="11"/>
  <c r="D40" i="11"/>
  <c r="D70" i="11" s="1"/>
  <c r="C196" i="11"/>
  <c r="C226" i="11" s="1"/>
  <c r="C239" i="11"/>
  <c r="C118" i="11"/>
  <c r="E77" i="11"/>
  <c r="D237" i="11"/>
  <c r="D240" i="11" s="1"/>
  <c r="D239" i="11"/>
  <c r="D151" i="11"/>
  <c r="C117" i="11"/>
  <c r="E151" i="11"/>
  <c r="E222" i="11"/>
  <c r="E225" i="11" s="1"/>
  <c r="B77" i="11"/>
  <c r="B78" i="11" s="1"/>
  <c r="C81" i="11" s="1"/>
  <c r="D77" i="11"/>
  <c r="D107" i="11" s="1"/>
  <c r="E289" i="11" l="1"/>
  <c r="C80" i="11"/>
  <c r="E240" i="11"/>
  <c r="C152" i="11"/>
  <c r="C155" i="11" s="1"/>
  <c r="C154" i="11"/>
  <c r="C306" i="11"/>
  <c r="C339" i="11" s="1"/>
  <c r="E41" i="11"/>
  <c r="E43" i="11"/>
  <c r="B181" i="11"/>
  <c r="B306" i="11"/>
  <c r="B339" i="11" s="1"/>
  <c r="D197" i="11"/>
  <c r="D199" i="11"/>
  <c r="D78" i="11"/>
  <c r="D81" i="11" s="1"/>
  <c r="D80" i="11"/>
  <c r="D306" i="11"/>
  <c r="D339" i="11" s="1"/>
  <c r="C199" i="11"/>
  <c r="C197" i="11"/>
  <c r="C200" i="11" s="1"/>
  <c r="D226" i="11"/>
  <c r="B107" i="11"/>
  <c r="B226" i="11"/>
  <c r="B70" i="11"/>
  <c r="D265" i="11"/>
  <c r="C265" i="11"/>
  <c r="E196" i="11"/>
  <c r="E226" i="11"/>
  <c r="E80" i="11"/>
  <c r="E78" i="11"/>
  <c r="E81" i="11" s="1"/>
  <c r="D41" i="11"/>
  <c r="D43" i="11"/>
  <c r="C43" i="11"/>
  <c r="C41" i="11"/>
  <c r="C44" i="11" s="1"/>
  <c r="D152" i="11"/>
  <c r="D155" i="11" s="1"/>
  <c r="D154" i="11"/>
  <c r="E154" i="11"/>
  <c r="E152" i="11"/>
  <c r="E107" i="11"/>
  <c r="E181" i="11"/>
  <c r="C181" i="11"/>
  <c r="D181" i="11"/>
  <c r="E197" i="11" l="1"/>
  <c r="E200" i="11" s="1"/>
  <c r="E199" i="11"/>
  <c r="E306" i="11"/>
  <c r="E339" i="11" s="1"/>
  <c r="E44" i="11"/>
  <c r="D44" i="11"/>
  <c r="E155" i="11"/>
  <c r="D200" i="11"/>
</calcChain>
</file>

<file path=xl/comments1.xml><?xml version="1.0" encoding="utf-8"?>
<comments xmlns="http://schemas.openxmlformats.org/spreadsheetml/2006/main">
  <authors>
    <author>Ina Dhaskali</author>
  </authors>
  <commentList>
    <comment ref="E347" authorId="0" shapeId="0">
      <text>
        <r>
          <rPr>
            <b/>
            <sz val="9"/>
            <color indexed="81"/>
            <rFont val="Tahoma"/>
            <family val="2"/>
          </rPr>
          <t>Ina Dhaskali:</t>
        </r>
        <r>
          <rPr>
            <sz val="9"/>
            <color indexed="81"/>
            <rFont val="Tahoma"/>
            <family val="2"/>
          </rPr>
          <t xml:space="preserve">
te vendoset sasia</t>
        </r>
      </text>
    </comment>
    <comment ref="E370" authorId="0" shapeId="0">
      <text>
        <r>
          <rPr>
            <b/>
            <sz val="9"/>
            <color indexed="81"/>
            <rFont val="Tahoma"/>
            <family val="2"/>
          </rPr>
          <t>Ina Dhaskali:</t>
        </r>
        <r>
          <rPr>
            <sz val="9"/>
            <color indexed="81"/>
            <rFont val="Tahoma"/>
            <family val="2"/>
          </rPr>
          <t xml:space="preserve">
te vendoset sasia</t>
        </r>
      </text>
    </comment>
    <comment ref="E393" authorId="0" shapeId="0">
      <text>
        <r>
          <rPr>
            <b/>
            <sz val="9"/>
            <color indexed="81"/>
            <rFont val="Tahoma"/>
            <family val="2"/>
          </rPr>
          <t>Ina Dhaskali:</t>
        </r>
        <r>
          <rPr>
            <sz val="9"/>
            <color indexed="81"/>
            <rFont val="Tahoma"/>
            <family val="2"/>
          </rPr>
          <t xml:space="preserve">
te vendoset sasia</t>
        </r>
      </text>
    </comment>
    <comment ref="E416" authorId="0" shapeId="0">
      <text>
        <r>
          <rPr>
            <b/>
            <sz val="9"/>
            <color indexed="81"/>
            <rFont val="Tahoma"/>
            <family val="2"/>
          </rPr>
          <t>Ina Dhaskali:</t>
        </r>
        <r>
          <rPr>
            <sz val="9"/>
            <color indexed="81"/>
            <rFont val="Tahoma"/>
            <family val="2"/>
          </rPr>
          <t xml:space="preserve">
te vendoset sasia</t>
        </r>
      </text>
    </comment>
  </commentList>
</comments>
</file>

<file path=xl/sharedStrings.xml><?xml version="1.0" encoding="utf-8"?>
<sst xmlns="http://schemas.openxmlformats.org/spreadsheetml/2006/main" count="8153" uniqueCount="1129">
  <si>
    <t>Kodi i Programit</t>
  </si>
  <si>
    <t>Buxheti</t>
  </si>
  <si>
    <t>Përshkrimi i Programit</t>
  </si>
  <si>
    <t>Emri</t>
  </si>
  <si>
    <t>Data</t>
  </si>
  <si>
    <t>Titullari i Institucionit / Ministri</t>
  </si>
  <si>
    <t>04220</t>
  </si>
  <si>
    <t>04230</t>
  </si>
  <si>
    <t>04240</t>
  </si>
  <si>
    <t>04250</t>
  </si>
  <si>
    <t>04860</t>
  </si>
  <si>
    <t>05470</t>
  </si>
  <si>
    <t>01110</t>
  </si>
  <si>
    <t>Siguria Ushqimore dhe Mbrojtja e Konsumatorit</t>
  </si>
  <si>
    <t xml:space="preserve">Politikat që do të ndiqen në kuadër të këtij programi janë në përputhje me Politikën e Përbashkët të Peshkimit të BE dhe të Strategjisë Kombëtare të Peshkimit me fokus zhvillimin e qëndrueshëm të sektorit të peshkimit dhe akuakultures, shfrytëzimin e përgjegjshëm të burimeve peshkore  dhe kapaciteteve të flotes së peshkimit për arritjen e një ekuilibri të qëndrueshëm midis tyre, përcaktimin e rregullave për menaxhimin dhe bashkëmenaxhimin e sektorit të peshkimit dhe te porteve dhe qendrave të peshkimit edhe në kuadër të politikës së tregut,  nxitjen dhe përkrahjen e kërkimit shkencor  dhe grumbullimit të të dhënave në peshkim, zbatimin e një politike strukturore dhe ngritjen e një sistemi kontrolli dhe inspektimi për peshkimin në det, në tokë dhe në të gjithë zinxhirin e tregut. </t>
  </si>
  <si>
    <t>Ky program përfshin realizimin e politikave të MBZHR-së, për zhvillimin e bujqësisë, duke asistuar fermerët me metoda dhe materiale të reja (inpute) për bujqësinë; paketa/karta teknologjike (elementë të përmirësura) për kultura bujqësore dhe blegtorale, hallka të larta të disa lloje farërash e fidanësh të çertifikuara; trajnimin e specialistëve të bujqësisë; publikime dhe mjete të tjera të komunikimit masiv; promovimin e bashkëpunimit bujqësor, promovimin dhe mbështetjen e barazisë gjinore.</t>
  </si>
  <si>
    <t>Përmirësimi i politikave kombëtare për ujitjen, kullimin dhe mbrojtjen nga përmbytja në përshtatje me ndryshimet klimaterike, duke kordinuar ndërtimin, rehabilitimin dhe mirëmbajtjen e sistemit të ujitjes, kullimit dhe mbrojtjes nga përmbytja si dhe reformimin e menaxhimit të ketyre sistemeve,  nëpërmjet transferimit të një pjese të përgjegjësive të ujitjes dhe kullimit nga Ministria e Bujqësisë dhe Zhvillimit Rural (MBZHR) tek  Bashkitë/ Organizatat e Përdoruesve të Ujit, për të siguruar qëndrueshmërinë e këtyre sistemeve, reduktimin e presionit në financat publike, rritjen e përgjegjësise dhe përmirësimit të kthimit të kostove, me ndikim  në rritjen e produktivitetit bujqësor kombëtar.</t>
  </si>
  <si>
    <t>PLANIFIKIM MENAXHIM ADMINISTRIMI</t>
  </si>
  <si>
    <t>Buxheti 2020-2022</t>
  </si>
  <si>
    <t>Emërtimi i Programit Buxhetor</t>
  </si>
  <si>
    <t>Programi Buxhetor Afatmesëm</t>
  </si>
  <si>
    <t>2020-2022</t>
  </si>
  <si>
    <t>Përmirësimi i strukturës funksionale për një menaxhim sa më efektiv të burimeve njerëzore, krijimi i një stafi permanent dhe sa më të qëndrueshëm, si dhe aplikimi i proçeseve transparente të konkurimit në përputhje me parimet e barazisë gjinore, motivimi për ngritjen në detyrë sipas rezultateve të punës, rritja e luftës kundër korrupsionit si- një element shumë i rëndësishëm për ecjen përpara në perputhje me standartet e BE-së.</t>
  </si>
  <si>
    <t>Qëllimet e Politikës së Programit</t>
  </si>
  <si>
    <t>Realizimi i politikave në sektorin e bujqësisë dhe zhvillimit rural në përputhje me standartet evropiane</t>
  </si>
  <si>
    <t>Treguesit e Performancës në nivel Qëllimi</t>
  </si>
  <si>
    <t>Parashikimi</t>
  </si>
  <si>
    <t>Gra të përfaqësuara në nivele drejtuese;</t>
  </si>
  <si>
    <t>Standarde të politikave të fushës së ministrisë të hartuara kundrejt totalit të planifikuar në planin e akteve;</t>
  </si>
  <si>
    <t>% e punonjësve të trajnuar kundrejt totalit të punonjësve të programit;</t>
  </si>
  <si>
    <t>Raporti  Gra ndaj totalit të punonjësve të programit</t>
  </si>
  <si>
    <t>Raporti Burra ndaj totalit të punonjësve të programit</t>
  </si>
  <si>
    <t>Standarde te politikave te fushes se MBZHR te miratuara kundrejt totalit te programuar në strategjitë kombëtare, sektoriale dhe ndërsektoriale</t>
  </si>
  <si>
    <t>% e Rekomandimeve të zbatuara të auditimeve të kryera kundrejt totalit të rekomandimeve</t>
  </si>
  <si>
    <t>Objektivi 1 i Politikës së Programit</t>
  </si>
  <si>
    <t>Rritja dhe zhvillimi i kapaciteteve planifikuese dhe menaxhuese, nëpërmjet programeve trajnuese dhe zhvilluese në respekt të parimit të barazisë gjinore</t>
  </si>
  <si>
    <t>Treguesit e Performancës për Objektivin 1</t>
  </si>
  <si>
    <t>Personel burra të rekrutuar rishtazi (%)</t>
  </si>
  <si>
    <t>Personel gra të rekrutuara rishtazi (%)</t>
  </si>
  <si>
    <t>Personel burra të trajnuar (%)</t>
  </si>
  <si>
    <t>Personel gra të trajnuara (%)</t>
  </si>
  <si>
    <t>Raste Diskriminimi të konstatuara dhe raportuara</t>
  </si>
  <si>
    <t>Numri i tualeteve në institucion për gra dhe burra te ndara</t>
  </si>
  <si>
    <t>Produktet për Objektivin 1</t>
  </si>
  <si>
    <t xml:space="preserve">Shpenzimet Korrente* </t>
  </si>
  <si>
    <t>Produkti 1</t>
  </si>
  <si>
    <t xml:space="preserve">Akte ligjore dhe nënligjore të miratuara </t>
  </si>
  <si>
    <t>90501AA</t>
  </si>
  <si>
    <t>Përshkrimi i Produktit:</t>
  </si>
  <si>
    <t xml:space="preserve">Puna e stafit të ministrisë për hartimin e akteve ligjore dhe nënligjore </t>
  </si>
  <si>
    <t>Njësia Matëse</t>
  </si>
  <si>
    <t>numër punonjësish</t>
  </si>
  <si>
    <t>Sasia</t>
  </si>
  <si>
    <t>Kosto totale (në mijë lekë)</t>
  </si>
  <si>
    <t>Kosto për njësi (në mijë lekë)</t>
  </si>
  <si>
    <t xml:space="preserve">Ndryshimi në % i Sasisë  </t>
  </si>
  <si>
    <t>…</t>
  </si>
  <si>
    <t xml:space="preserve">Ndryshimi në % i kostos totale  </t>
  </si>
  <si>
    <t>Ndryshimi në % i kostos për njësi</t>
  </si>
  <si>
    <r>
      <t xml:space="preserve">Detajimi i Kostos Totale të </t>
    </r>
    <r>
      <rPr>
        <b/>
        <sz val="8"/>
        <color rgb="FFFF0000"/>
        <rFont val="Garamond"/>
        <family val="1"/>
      </rPr>
      <t>Produktit 1</t>
    </r>
    <r>
      <rPr>
        <b/>
        <sz val="8"/>
        <color theme="1"/>
        <rFont val="Garamond"/>
        <family val="1"/>
      </rPr>
      <t xml:space="preserve"> sipas Artikujve Ekonomikë</t>
    </r>
  </si>
  <si>
    <t xml:space="preserve">600. Pagat </t>
  </si>
  <si>
    <t>Kapitulli 01</t>
  </si>
  <si>
    <t>Kapitulli 05</t>
  </si>
  <si>
    <t>601. Sigurimet Shoqërore dhe Shendetësore</t>
  </si>
  <si>
    <t xml:space="preserve">602. Mallrat dhe shërbimet </t>
  </si>
  <si>
    <t xml:space="preserve">603. Subvencionet </t>
  </si>
  <si>
    <t>604. Transferta të brendshme</t>
  </si>
  <si>
    <t>605. Transferta të jashtme</t>
  </si>
  <si>
    <t xml:space="preserve">606. Transferta për familjet dhe individët </t>
  </si>
  <si>
    <t>Kosto totale e produktit 1</t>
  </si>
  <si>
    <t>Kontroll</t>
  </si>
  <si>
    <t>Produkti 2</t>
  </si>
  <si>
    <t xml:space="preserve">Institucion  në mirëfunksion </t>
  </si>
  <si>
    <t>90501AB</t>
  </si>
  <si>
    <t>Kapacitetete menaxhuese dhe implementuese në Institucion  dhe mirëfunksionale për hartimin dhe monitorimin e politikave</t>
  </si>
  <si>
    <t>numër</t>
  </si>
  <si>
    <r>
      <t>Detajimi i Kostos Totale të</t>
    </r>
    <r>
      <rPr>
        <b/>
        <sz val="8"/>
        <color rgb="FFFF0000"/>
        <rFont val="Garamond"/>
        <family val="1"/>
      </rPr>
      <t xml:space="preserve"> Produktit 2 </t>
    </r>
    <r>
      <rPr>
        <b/>
        <sz val="8"/>
        <color theme="1"/>
        <rFont val="Garamond"/>
        <family val="1"/>
      </rPr>
      <t>sipas Artikujve Ekonomikë</t>
    </r>
  </si>
  <si>
    <t>Kosto totale e produktit 2</t>
  </si>
  <si>
    <t>Produkti 3</t>
  </si>
  <si>
    <t>Personel i trajnuar</t>
  </si>
  <si>
    <t>90501AC</t>
  </si>
  <si>
    <t>Aftësi në rritje të stafit përmes trajnimeve të ndryshme të nevojshme</t>
  </si>
  <si>
    <t>Numri i personelit të trajnuar</t>
  </si>
  <si>
    <r>
      <t>Detajimi i Kostos Totale të</t>
    </r>
    <r>
      <rPr>
        <b/>
        <sz val="8"/>
        <color rgb="FFFF0000"/>
        <rFont val="Garamond"/>
        <family val="1"/>
      </rPr>
      <t xml:space="preserve"> Produktit 3 </t>
    </r>
    <r>
      <rPr>
        <b/>
        <sz val="8"/>
        <color theme="1"/>
        <rFont val="Garamond"/>
        <family val="1"/>
      </rPr>
      <t>sipas Artikujve Ekonomikë</t>
    </r>
  </si>
  <si>
    <t>Kosto totale e produktit 3</t>
  </si>
  <si>
    <t>Produkti 4</t>
  </si>
  <si>
    <t>Pagesë për kuotat ndërkombëtare të realizuara</t>
  </si>
  <si>
    <t>90501AD</t>
  </si>
  <si>
    <t>Detyrim i Ministrise se Bujqesise dhe Zhvillimit Rural per kuota anëtarësimi në organizma ndërkombëtare</t>
  </si>
  <si>
    <t>Numri i kuotave</t>
  </si>
  <si>
    <r>
      <t>Detajimi i Kostos Totale të</t>
    </r>
    <r>
      <rPr>
        <b/>
        <sz val="8"/>
        <color rgb="FFFF0000"/>
        <rFont val="Garamond"/>
        <family val="1"/>
      </rPr>
      <t xml:space="preserve"> Produktit 4 </t>
    </r>
    <r>
      <rPr>
        <b/>
        <sz val="8"/>
        <color theme="1"/>
        <rFont val="Garamond"/>
        <family val="1"/>
      </rPr>
      <t>sipas Artikujve Ekonomikë</t>
    </r>
  </si>
  <si>
    <t>Kosto totale e produktit 4</t>
  </si>
  <si>
    <t>Objektivi 2 i Politikës së Programit</t>
  </si>
  <si>
    <t>Auditimi i institucioneve në varësi të MBZHR-së mbështetur në praktikat më të mira ndërkombëtare</t>
  </si>
  <si>
    <t>Treguesit e Performancës për Objektivin 2</t>
  </si>
  <si>
    <t xml:space="preserve"> % e institucioneve të audituara në formë të plotë apo me plane tematike</t>
  </si>
  <si>
    <t>% e auditimeve të suksesshme në raport me totalin e auditimeve të kryera</t>
  </si>
  <si>
    <t>% e rasteve të korrupsionit ndaj totalit të auditimeve</t>
  </si>
  <si>
    <t>% e masave të marra për rastet e korrupsionit ndaj totalit të shkeljeve të konstatuara</t>
  </si>
  <si>
    <t>Produktet për Objektivin 2</t>
  </si>
  <si>
    <t>Institucione të audituara</t>
  </si>
  <si>
    <t>90501AE</t>
  </si>
  <si>
    <t>Auditimi i institucioneve në varësi të MBZHR-së</t>
  </si>
  <si>
    <t>numër institucionesh</t>
  </si>
  <si>
    <t>Shpenzimet Kapitale***</t>
  </si>
  <si>
    <t>Kategoria 1: Shpenzimet Administrative Kapitale</t>
  </si>
  <si>
    <t>Kodi i Projektit të Investimeve****</t>
  </si>
  <si>
    <t xml:space="preserve">Produkti 1 </t>
  </si>
  <si>
    <t>Blerje pajisje Kompjuterike per Aparatin e MBZHR</t>
  </si>
  <si>
    <t>Kodi i Projektit sipas listës së investimeve</t>
  </si>
  <si>
    <t>18AI901</t>
  </si>
  <si>
    <t>Blerje pajisje elektronike për aparatin e MBZHR për realizimin e detyrave funksionale të punonjësve të institucionit</t>
  </si>
  <si>
    <t>copë</t>
  </si>
  <si>
    <r>
      <t xml:space="preserve">Detajimi i Kostos Totale të </t>
    </r>
    <r>
      <rPr>
        <b/>
        <sz val="8"/>
        <color rgb="FFFF0000"/>
        <rFont val="Garamond"/>
        <family val="1"/>
      </rPr>
      <t xml:space="preserve">Produktit 1 </t>
    </r>
    <r>
      <rPr>
        <b/>
        <sz val="8"/>
        <color theme="1"/>
        <rFont val="Garamond"/>
        <family val="1"/>
      </rPr>
      <t>sipas Artikujve Ekonomikë</t>
    </r>
  </si>
  <si>
    <t xml:space="preserve">230. Aktive të patrupëzuara </t>
  </si>
  <si>
    <t>Kapitull 02</t>
  </si>
  <si>
    <t>Kapitulli 03</t>
  </si>
  <si>
    <t>Kapitulli 04</t>
  </si>
  <si>
    <t xml:space="preserve">231. Aktive të trupëzuara </t>
  </si>
  <si>
    <t>Rikonstruksion e mirëmbajtje kapitale për ambientet e aparatit e MBZHR-së për realizimin e detyrave funksionale të punonjësve të institucionit</t>
  </si>
  <si>
    <r>
      <t xml:space="preserve">Detajimi i Kostos Totale të </t>
    </r>
    <r>
      <rPr>
        <b/>
        <sz val="8"/>
        <color rgb="FFFF0000"/>
        <rFont val="Garamond"/>
        <family val="1"/>
      </rPr>
      <t xml:space="preserve">Produktit 2 </t>
    </r>
    <r>
      <rPr>
        <b/>
        <sz val="8"/>
        <color theme="1"/>
        <rFont val="Garamond"/>
        <family val="1"/>
      </rPr>
      <t>sipas Artikujve Ekonomikë</t>
    </r>
  </si>
  <si>
    <t xml:space="preserve">Produkti 3 </t>
  </si>
  <si>
    <t>Pajisje zyrash  për Aparatin e MBZHR</t>
  </si>
  <si>
    <t>Blerje pajisje zyrash  për aparatin e MBZHR për realizimin e detyrave funksionale të punonjësve të institucionit</t>
  </si>
  <si>
    <t>copë/ sete</t>
  </si>
  <si>
    <r>
      <t xml:space="preserve">Detajimi i Kostos Totale të </t>
    </r>
    <r>
      <rPr>
        <b/>
        <sz val="8"/>
        <color rgb="FFFF0000"/>
        <rFont val="Garamond"/>
        <family val="1"/>
      </rPr>
      <t xml:space="preserve">Produktit 3 </t>
    </r>
    <r>
      <rPr>
        <b/>
        <sz val="8"/>
        <color theme="1"/>
        <rFont val="Garamond"/>
        <family val="1"/>
      </rPr>
      <t>sipas Artikujve Ekonomikë</t>
    </r>
  </si>
  <si>
    <t>Totali i shpenzimeve të Programit sipas produkteve*****</t>
  </si>
  <si>
    <t>Totali i shpenzimeve të Programit sipas artikujve*****</t>
  </si>
  <si>
    <t>Kapitull 05</t>
  </si>
  <si>
    <t>230. Aktivet e patrupëzuara</t>
  </si>
  <si>
    <t>Kapitulli 02</t>
  </si>
  <si>
    <t>231. Aktivet e trupëzuara</t>
  </si>
  <si>
    <t>Bledar Çuçi</t>
  </si>
  <si>
    <t>Nënshkrimi</t>
  </si>
  <si>
    <t xml:space="preserve">FORMAT 2: FORMATI STANDARD I PËRGATITJES SË KËRKESAVE BUXHETORE PBA 2020-2022       
</t>
  </si>
  <si>
    <t>Menaxhimi i infrastruktures së kullimit dhe ujitjes</t>
  </si>
  <si>
    <t>Rritja e prodhimit bujqësor nëpërmjet plotesimit të vazhdueshëm të nevojave të fermerëve për ujë, për ujitje, sigurimin e kullimit   dhe zvogëlimin e rrezikut nga përmbytjet.</t>
  </si>
  <si>
    <t>Rritja e peshës se prodhimit bujqësor ndaj PBB</t>
  </si>
  <si>
    <t>trend rritës</t>
  </si>
  <si>
    <t>% e fermerëve që përfitojnë nga permiresimi i infrastruktures ujitëse dhe kulluese ndaj totalit të fermërëve ne siperfaqen potencialisht te ujitshme</t>
  </si>
  <si>
    <t>Ofrimi i shërbimeve të qëndrueshme dhe të besueshme të ujitjes, nëpërmjet rehabilitimit dhe përmirësimit/mirëmbajtjes  të sistemeve kryesore ujitëse</t>
  </si>
  <si>
    <t>Përqindja e sipërfaqes ujitëse ku fermerët kanë akses për ujë për ujitje, kundrejt sipërfaqes potencialisht të ujitshme (360 000 ha)</t>
  </si>
  <si>
    <t>Rritja vjetore e sipërfaqes ujitëse me infrastrukturë kryesore të përmirësuar/mirëmbajtur ( si proces ciklik vjetor ne ha)</t>
  </si>
  <si>
    <t xml:space="preserve">Sipërfaqe ujitëse me rrjetin kryesorë ujitës të mirëmbajtur </t>
  </si>
  <si>
    <t>Mundësohet pastrimi nga bimësia dhe depozitimi i dherave, me ekskavator, të rrjetit të kanaleve kryesorë ujitës  si dhe kryeht riparimi i veprave të artit për furnizim më të mirë me ujë të rrjetit të kanaleve sekondarë që administrohen nga bashkitë</t>
  </si>
  <si>
    <t>ha (hektare)</t>
  </si>
  <si>
    <t>Detajimi i Kostos Totale të Produktit 1 sipas Artikujve Ekonomikë</t>
  </si>
  <si>
    <t>Kategoria 1: Shpenzimet Administrative Kapitale (nuk ka)</t>
  </si>
  <si>
    <t>Shpenzimet Kapitale</t>
  </si>
  <si>
    <t>Kategoria 2: Shpenzimet për projekte investimesh</t>
  </si>
  <si>
    <t>Përmirësimi i Infrastrukturës Kryesore të Ujitjes</t>
  </si>
  <si>
    <t>Kodi i Projektit sipas listes se investimeve</t>
  </si>
  <si>
    <t>18AJ802</t>
  </si>
  <si>
    <t>Detajimi i Kostos Totale të Produktit 2 sipas Artikujve Ekonomikë</t>
  </si>
  <si>
    <t>Kosto totale e produkti 2</t>
  </si>
  <si>
    <t>GJU 1, Dropull Poshtem Rezervuari  Dofti (Rez. Lume + Stp.p)</t>
  </si>
  <si>
    <t>Detajimi i Kostos Totale të Produktit 3 sipas Artikujve Ekonomikë</t>
  </si>
  <si>
    <t>Kosto totale e produkti 3</t>
  </si>
  <si>
    <t>Kanali Ujites Postribe</t>
  </si>
  <si>
    <t>Mundeson ujitjen ne rreth 700 ha , nepermjet rikonstruksionit te kanalit kryesore dhe veprave te artit ne bashkine Shkoder si dhe kryen funksionin e mbushjes se rezervuarit te Shtodrit</t>
  </si>
  <si>
    <t>Detajimi i Kostos Totale të Produktit 4 sipas Artikujve Ekonomikë</t>
  </si>
  <si>
    <t>Kosto totale e produkti 4</t>
  </si>
  <si>
    <t>Produkti 5</t>
  </si>
  <si>
    <t>Mundesojne permiresimin e ujitjes  nepermjet rehabilitimit/rikonstruksionit te kanaleve kryesore dhe veprave te artit</t>
  </si>
  <si>
    <t>Përmirësimi i infrastrukturës ujitese, mbrojtjes nga permbytja dhe sigurise se digave ne administrim te Bashkive dhe MBZHR (me fondin 1 miliarde leke/vit, ne Programin e Ujitjes dhe Kullimit)</t>
  </si>
  <si>
    <t>Rehabilitimi  digës së ujëmbledhësit Tapizë</t>
  </si>
  <si>
    <t>18AJ902</t>
  </si>
  <si>
    <t>Mundesohet rehabilitimi i digave perberese te rezervuarit te Tapizes</t>
  </si>
  <si>
    <t>dige</t>
  </si>
  <si>
    <t>Kosto totale e produkti 1</t>
  </si>
  <si>
    <t>Rehabilitimi i digës së ujëmblëdhësit Shoshaj</t>
  </si>
  <si>
    <t>18AJ903</t>
  </si>
  <si>
    <t>Mundesohet rehabilitimi i diges se rezervuarit Shoshaj</t>
  </si>
  <si>
    <t>Rehabilitim i ujëmblëdhesit Kurjan</t>
  </si>
  <si>
    <t>18AJ904</t>
  </si>
  <si>
    <t>Mundesohet rehabilitimi i nenobjekteve te diges se rezervuarit Kurjan</t>
  </si>
  <si>
    <t>Rezervuari Paskuqan</t>
  </si>
  <si>
    <t>18AJ905</t>
  </si>
  <si>
    <t>Mundesohet rehabilitimi i diges dhe nenobjekteve te rezervuarit te Paskuqanit</t>
  </si>
  <si>
    <t>Rehabilitimi i digës së rezervaurit Kukaj</t>
  </si>
  <si>
    <t>18AJ906</t>
  </si>
  <si>
    <t>Mundesohet rehabilitimi i diges dhe nenobjekteve te rezervuarit te Kukaj</t>
  </si>
  <si>
    <t>Detajimi i Kostos Totale të Produktit 5 sipas Artikujve Ekonomikë</t>
  </si>
  <si>
    <t>Kosto totale e produkti 5</t>
  </si>
  <si>
    <t>Produkti 6</t>
  </si>
  <si>
    <t>Rehabilitimi i diges se ujembledhesit Arapaj 1</t>
  </si>
  <si>
    <t>18AJ907</t>
  </si>
  <si>
    <t>Mundesohet rehabilitimi i diges dhe nenobjekteve te rezervuarit te Arapaj 1</t>
  </si>
  <si>
    <t>Detajimi i Kostos Totale të Produktit 6 sipas Artikujve Ekonomikë</t>
  </si>
  <si>
    <t>Kosto totale e produkti 6</t>
  </si>
  <si>
    <t>Produkti 7</t>
  </si>
  <si>
    <t>Rehabilitimi i diges se ujembledhesit Spitalle</t>
  </si>
  <si>
    <t>18AJ908</t>
  </si>
  <si>
    <t>Mundesohet rehabilitimi i diges dhe nenobjekteve te rezervuarit te Spitalle</t>
  </si>
  <si>
    <t>Detajimi i Kostos Totale të Produktit 7 sipas Artikujve Ekonomikë</t>
  </si>
  <si>
    <t>Kosto totale e produkti 7</t>
  </si>
  <si>
    <t>Produkti 8</t>
  </si>
  <si>
    <t>Rehabilitimi i digës dhe skemës ujitëse të rezervuarit të Okshtunit</t>
  </si>
  <si>
    <t>18AJ909</t>
  </si>
  <si>
    <t>Mundesohet rehabilitimi i diges dhe nenobjekteve te rezervuarit te Okshtunit</t>
  </si>
  <si>
    <t>Detajimi i Kostos Totale të Produktit 8 sipas Artikujve Ekonomikë</t>
  </si>
  <si>
    <t>Kosto totale e produkti 8</t>
  </si>
  <si>
    <t>Produkti 9</t>
  </si>
  <si>
    <t>Përroi  Zaranikës</t>
  </si>
  <si>
    <t>18AJ910</t>
  </si>
  <si>
    <t>Mundesohet rikonstruksioni i shtratit te perroit te Zaranikes ne nje gjatesi 2 km</t>
  </si>
  <si>
    <t>km</t>
  </si>
  <si>
    <t>Detajimi i Kostos Totale të Produktit 9 sipas Artikujve Ekonomikë</t>
  </si>
  <si>
    <t>Kosto totale e produkti 9</t>
  </si>
  <si>
    <t>Produkti 10</t>
  </si>
  <si>
    <t xml:space="preserve"> Dega Ujitëse e Fierit </t>
  </si>
  <si>
    <t>18AJ911</t>
  </si>
  <si>
    <t>Mundesohet rehabilitimi i rrjetit te kanaleve ujitese dhe veprave te artit duke permiresuar ujitjen ne rreth 1640 ha</t>
  </si>
  <si>
    <t>ha</t>
  </si>
  <si>
    <t>Detajimi i Kostos Totale të Produktit 10 sipas Artikujve Ekonomikë</t>
  </si>
  <si>
    <t>Kosto totale e produkti 10</t>
  </si>
  <si>
    <t>Produkti 11</t>
  </si>
  <si>
    <t>Skema ujitëse-Sektori i Ri në Xeng</t>
  </si>
  <si>
    <t>18AJ912</t>
  </si>
  <si>
    <t>Mundesohet rehabilitimi i rrjetit te kanaleve ujitese me tuba dhe veprave te artit duke permiresuar ujitjen ne rreth 250 ha</t>
  </si>
  <si>
    <t>Detajimi i Kostos Totale të Produktit 11 sipas Artikujve Ekonomikë</t>
  </si>
  <si>
    <t>Kosto totale e produkti 11</t>
  </si>
  <si>
    <t>Produkti 12</t>
  </si>
  <si>
    <t>Kanali ujitës Kabash, Leskovik</t>
  </si>
  <si>
    <t>18AJ913</t>
  </si>
  <si>
    <t>Mundesohet rehabilitimi i rrjetit te kanaleve ujitese  dhe veprave te artit duke permiresuar ujitjen ne rreth 1200 ha</t>
  </si>
  <si>
    <t>Detajimi i Kostos Totale të Produktit 12 sipas Artikujve Ekonomikë</t>
  </si>
  <si>
    <t>Kosto totale e produkti 12</t>
  </si>
  <si>
    <t>Produkti 13</t>
  </si>
  <si>
    <t>Rikonstruksioni i pjesshëm i Degës Ventrok</t>
  </si>
  <si>
    <t>18AJ914</t>
  </si>
  <si>
    <t>Detajimi i Kostos Totale të Produktit 13 sipas Artikujve Ekonomikë</t>
  </si>
  <si>
    <t>Kosto totale e produkti 13</t>
  </si>
  <si>
    <t>Produkti 14</t>
  </si>
  <si>
    <t>Detajimi i Kostos Totale të Produktit 14 sipas Artikujve Ekonomikë</t>
  </si>
  <si>
    <t>Kosto totale e produkti 14</t>
  </si>
  <si>
    <t>Produkti 15</t>
  </si>
  <si>
    <t>Rehabilitim i skemes ujitëse ujëmbledhësi Malaj-2 (Faza 3)</t>
  </si>
  <si>
    <t>18AJ916</t>
  </si>
  <si>
    <t>Mundesohet rehabilitimi i rrjetit te kanaleve ujitese dhe veprave te artit duke permiresuar ujitjen ne rreth 250 ha</t>
  </si>
  <si>
    <t>Detajimi i Kostos Totale të Produktit 15 sipas Artikujve Ekonomikë</t>
  </si>
  <si>
    <t>Kosto totale e produkti 15</t>
  </si>
  <si>
    <t>Produkti 16</t>
  </si>
  <si>
    <t>Skeme ujitëse me rehabilitimin e kanaleve sekondare të Shtodrit, Loti 2</t>
  </si>
  <si>
    <t>18AJ917</t>
  </si>
  <si>
    <t>Mundesohet rehabilitimi i rrjetit te kanaleve ujitese dhe veprave te artit duke permiresuar ujitjen ne rreth 2400 ha</t>
  </si>
  <si>
    <t>Detajimi i Kostos Totale të Produktit 16 sipas Artikujve Ekonomikë</t>
  </si>
  <si>
    <t>Kosto totale e produkti 16</t>
  </si>
  <si>
    <t>Produkti 17</t>
  </si>
  <si>
    <t>Rehabilitimi i Kanalit Vaditës fshati Qerret</t>
  </si>
  <si>
    <t>18AJ918</t>
  </si>
  <si>
    <t>Detajimi i Kostos Totale të Produktit 17 sipas Artikujve Ekonomikë</t>
  </si>
  <si>
    <t>Kosto totale e produkti 17</t>
  </si>
  <si>
    <t>Produkti 18</t>
  </si>
  <si>
    <t>Detajimi i Kostos Totale të Produktit 18 sipas Artikujve Ekonomikë</t>
  </si>
  <si>
    <t>Kosto totale e produkti 18</t>
  </si>
  <si>
    <t>Produkti 19</t>
  </si>
  <si>
    <t>Rehabilitimi i Kanalit Ujitës Hardhishtë-Rreth</t>
  </si>
  <si>
    <t>18AJ920</t>
  </si>
  <si>
    <t>Mundesohet rehabilitimi i rrjetit te kanaleve ujitese dhe veprave te artit duke permiresuar ujitjen ne rreth 500 ha</t>
  </si>
  <si>
    <t>Detajimi i Kostos Totale të Produktit 19 sipas Artikujve Ekonomikë</t>
  </si>
  <si>
    <t>Kosto totale e produkti 19</t>
  </si>
  <si>
    <t>Produkti 20</t>
  </si>
  <si>
    <t>Kanali i Ujitjes Çerrage</t>
  </si>
  <si>
    <t>18AJ921</t>
  </si>
  <si>
    <t>Mundesohet rehabilitimi i rrjetit te kanaleve ujitese dhe veprave te artit duke permiresuar ujitjen ne rreth 100 ha</t>
  </si>
  <si>
    <t>Detajimi i Kostos Totale të Produktit 20 sipas Artikujve Ekonomikë</t>
  </si>
  <si>
    <t>Kosto totale e produkti 20</t>
  </si>
  <si>
    <t>Produkti 21</t>
  </si>
  <si>
    <t>Rikonstruksion i kanalit ujitës Galigat-Cingar Sipër-Drizë</t>
  </si>
  <si>
    <t>18AJ922</t>
  </si>
  <si>
    <t>Detajimi i Kostos Totale të Produktit 21 sipas Artikujve Ekonomikë</t>
  </si>
  <si>
    <t>Kosto totale e produkti 21</t>
  </si>
  <si>
    <t>Produkti 22</t>
  </si>
  <si>
    <t>Rikonstruksion i kanalit vaditës Gurakuq Kuturman, (Loti I-rë ndërtimi  i Sifonit të Madh )</t>
  </si>
  <si>
    <t>18AJ923</t>
  </si>
  <si>
    <t>Mundesohet rehabilitimi i rrjetit te kanaleve ujitese dhe veprave te artit duke permiresuar ujitjen ne rreth 380 ha</t>
  </si>
  <si>
    <t>Detajimi i Kostos Totale të Produktit 22 sipas Artikujve Ekonomikë</t>
  </si>
  <si>
    <t>Kosto totale e produkti 22</t>
  </si>
  <si>
    <t>Produkti 23</t>
  </si>
  <si>
    <t>Skema Ujitëse Ballaban, Ujitja e Fushës Ballaban, vazhdim</t>
  </si>
  <si>
    <t>18AJ924</t>
  </si>
  <si>
    <t>Detajimi i Kostos Totale të Produktit 23 sipas Artikujve Ekonomikë</t>
  </si>
  <si>
    <t>Kosto totale e produkti 23</t>
  </si>
  <si>
    <t>Produkti 24</t>
  </si>
  <si>
    <t>Detajimi i Kostos Totale të Produktit 24 sipas Artikujve Ekonomikë</t>
  </si>
  <si>
    <t>Kosto totale e produkti 24</t>
  </si>
  <si>
    <t>Produkti 25</t>
  </si>
  <si>
    <t>Rikonstruksion i Kanalit Ujitës Vija e Mullirit Gjoricë</t>
  </si>
  <si>
    <t>18AJ926</t>
  </si>
  <si>
    <t>Mundesohet rehabilitimi i rrjetit te kanaleve ujitese dhe veprave te artit duke permiresuar ujitjen ne rreth 200 ha</t>
  </si>
  <si>
    <t>Detajimi i Kostos Totale të Produktit 25 sipas Artikujve Ekonomikë</t>
  </si>
  <si>
    <t>Kosto totale e produkti 25</t>
  </si>
  <si>
    <t>Produkti 26</t>
  </si>
  <si>
    <t>Kanali ujitës Përroi i Lixhave Lagjia Dobrovë</t>
  </si>
  <si>
    <t>18AJ927</t>
  </si>
  <si>
    <t>Mundesohet rehabilitimi i rrjetit te kanaleve ujitese dhe veprave te artit duke permiresuar ujitjen ne rreth 50 ha</t>
  </si>
  <si>
    <t>Detajimi i Kostos Totale të Produktit 26 sipas Artikujve Ekonomikë</t>
  </si>
  <si>
    <t>Kosto totale e produkti 26</t>
  </si>
  <si>
    <t>Produkti 27</t>
  </si>
  <si>
    <t>Sifoni ujitës dalja e rezervuarit Shumbat</t>
  </si>
  <si>
    <t>18AJ928</t>
  </si>
  <si>
    <t>Mundesohet rehabilitimi i rrjetit te kanaleve ujitese dhe veprave te artit duke permiresuar ujitjen ne rreth 170 ha</t>
  </si>
  <si>
    <t>Detajimi i Kostos Totale të Produktit 27 sipas Artikujve Ekonomikë</t>
  </si>
  <si>
    <t>Kosto totale e produkti 27</t>
  </si>
  <si>
    <t>Produkti 28</t>
  </si>
  <si>
    <t>Rehabilitim i kanalit ujitës Bushat, Njësia Administrative Bicaj Bashkia Kukës</t>
  </si>
  <si>
    <t>18AJ929</t>
  </si>
  <si>
    <t>Mundesohet rehabilitimi i rrjetit te kanaleve ujitese dhe veprave te artit duke permiresuar ujitjen ne rreth 140 ha</t>
  </si>
  <si>
    <t>Detajimi i Kostos Totale të Produktit 28 sipas Artikujve Ekonomikë</t>
  </si>
  <si>
    <t>Kosto totale e produkti 28</t>
  </si>
  <si>
    <t>Produkti 29</t>
  </si>
  <si>
    <t>Rehabilitimi i pesë kanaleve ujitëse në zonën  e Sukut</t>
  </si>
  <si>
    <t>18AJ930</t>
  </si>
  <si>
    <t>Detajimi i Kostos Totale të Produktit 29 sipas Artikujve Ekonomikë</t>
  </si>
  <si>
    <t>Kosto totale e produkti 29</t>
  </si>
  <si>
    <t>Produkti 30</t>
  </si>
  <si>
    <t>Rehabilitimi i kanalit ujitës U.3-15, U.3-15/4, U.3-15/5 në fshatin Fier i Ri, Nj.Ad. Krutje</t>
  </si>
  <si>
    <t>18AJ931</t>
  </si>
  <si>
    <t>Mundesohet rehabilitimi i rrjetit te kanaleve ujitese dhe veprave te artit duke permiresuar ujitjen ne rreth 156 ha</t>
  </si>
  <si>
    <t>Detajimi i Kostos Totale të Produktit 30 sipas Artikujve Ekonomikë</t>
  </si>
  <si>
    <t>Kosto totale e produkti 30</t>
  </si>
  <si>
    <t>Produkti 31</t>
  </si>
  <si>
    <t>Kanali Ujitës VLU-10</t>
  </si>
  <si>
    <t>18AJ932</t>
  </si>
  <si>
    <t>Detajimi i Kostos Totale të Produktit 31 sipas Artikujve Ekonomikë</t>
  </si>
  <si>
    <t>Kosto totale e produkti 31</t>
  </si>
  <si>
    <t>Produkti 32</t>
  </si>
  <si>
    <t>Kanali Ujites BRU-15 Manastir &amp; Ushqyesi i Rezervuarit</t>
  </si>
  <si>
    <t>18AJ933</t>
  </si>
  <si>
    <t>Detajimi i Kostos Totale të Produktit 32 sipas Artikujve Ekonomikë</t>
  </si>
  <si>
    <t>Kosto totale e produkti 32</t>
  </si>
  <si>
    <t>Produkti 33</t>
  </si>
  <si>
    <t>Rehabilitim Sistemi Ujitjës</t>
  </si>
  <si>
    <t>18AJ934</t>
  </si>
  <si>
    <t>Mundesohet rehabilitimi i rrjetit te kanaleve ujitese dhe veprave te artit duke permiresuar ujitjen ne rreth 1100 ha</t>
  </si>
  <si>
    <t>Detajimi i Kostos Totale të Produktit 33 sipas Artikujve Ekonomikë</t>
  </si>
  <si>
    <t>Kosto totale e produkti 33</t>
  </si>
  <si>
    <t>Produkti 34</t>
  </si>
  <si>
    <t xml:space="preserve">Rikonstruksion i kanalit fshati Iballë </t>
  </si>
  <si>
    <t>18AJ935</t>
  </si>
  <si>
    <t>Detajimi i Kostos Totale të Produktit 34 sipas Artikujve Ekonomikë</t>
  </si>
  <si>
    <t>Kosto totale e produkti 34</t>
  </si>
  <si>
    <t>Produkti 35</t>
  </si>
  <si>
    <t>Kanali Strembec</t>
  </si>
  <si>
    <t>18AJ936</t>
  </si>
  <si>
    <t>Produkti 36</t>
  </si>
  <si>
    <t>Rehabilitimi i skemës ujitëse të Bulos si dhe kanalit kullues K-1-76 Fushë Nepravishtë</t>
  </si>
  <si>
    <t>18AJ937</t>
  </si>
  <si>
    <t>Mundesohet rehabilitimi i rrjetit te kanaleve ujitese dhe veprave te artit duke permiresuar ujitjen ne rreth 450 ha</t>
  </si>
  <si>
    <t>Produkti 37</t>
  </si>
  <si>
    <t>Produkti 38</t>
  </si>
  <si>
    <t xml:space="preserve">Mbrojtje nga Lumi Vjosë, në Kashisht </t>
  </si>
  <si>
    <t>18AJ939</t>
  </si>
  <si>
    <t xml:space="preserve">Nepermjet ndertimimit te argjinaturave gjatesore dhe peneleve terthore (me gure, gabion dhe veshje betoni) mundesohet mbrojtja nga errozini dhe permbytja nga lumi Vjose i tokave bujqesore dhe zonave te banuara </t>
  </si>
  <si>
    <t>Produkti 39</t>
  </si>
  <si>
    <t>18AJ940</t>
  </si>
  <si>
    <t>ha (hektare) / km / diga (per tu percaktuar me VKM perkatese per objektet qe financohen ne vitin 2020, 2021 dhe 2022)</t>
  </si>
  <si>
    <t>Rehabilitimi i Infrastrukturës së Ujitjes-Projekti i Burimeve Ujore dhe Ujitjes (financuar nga Banka Boterore)</t>
  </si>
  <si>
    <t>Rehabilitimi i Skemave Ujitese Krutje dhe Terbuf ne Lushnje, Kurjan-Strum ne Roskovec, Koshnice ne Devoll dhe me shtesen e financimit, perkatesisht skemat Tregtan 1 dhe Tregtan2 ne Has, Sllanica ne Uren Vajgurore,  Leminot ne Maliq, Dega Lushnje dhe Dega Çukas ne Leshnje-Divjake, Janjar ne Konispol dhe Deget e Krutjes V1 dhe V2 ne Divjake</t>
  </si>
  <si>
    <t>KM05016</t>
  </si>
  <si>
    <t xml:space="preserve">Permiresimi i ujitjes nepermjet rehabilitimit te plote te infrastruktures ujitese (rrjetit te kanaleve kryesore, veprave te artit, stacioneve te pompimit etj)  </t>
  </si>
  <si>
    <t>TVSH dhe KL per Projekti i Burimeve Ujore dhe Ujitjes (financuar nga Banka Boterore)</t>
  </si>
  <si>
    <t>M051029</t>
  </si>
  <si>
    <t>Krijimi i kuadrit strategjik për të menaxhuar në mënyrë të integruar burimet e ujit në nivel kombëtar dhe në basenet e Lumenjve Drin-Buna dhe Seman (financuar nga Granti SIDA)</t>
  </si>
  <si>
    <t>Administrimi i ujerave/ Grant i Burimeve ujore dhe ujitjes/ Granti suedez SIDA</t>
  </si>
  <si>
    <t>GM05048</t>
  </si>
  <si>
    <t xml:space="preserve">Parashtron krijimin e kuadrit strategjik për të menaxhuar në mënyrë të integruar burimet e ujit në nivel kombëtar dhe në basenet e Lumenjve Drin-Buna dhe Seman, nëpërmjet: (a) përgatitjes së strategjisë Kombëtare MIBU; (b) përgatitjen e dy planeve të rëna dakord RBM për basenet e Drini-Buna dhe Semani; dhe, (c) krijimin e një baze të dhënash për Burimet e Ujit; </t>
  </si>
  <si>
    <t>Numer/planesh</t>
  </si>
  <si>
    <t>TVSH per Grant te Burimeve ujore (financuar nga SIDA/grant</t>
  </si>
  <si>
    <t>M051289</t>
  </si>
  <si>
    <t xml:space="preserve">Mbeshtetje me TVSH e grantit per projektin </t>
  </si>
  <si>
    <t>Ofrimi i shërbimeve të qëndrueshme dhe të besueshme të kullimit, nëpërmjet rehabilitimit dhe mirëmbajtjes ciklike të sistemeve kryesore kulluese me gravitet dhe ngritje mekanike (hidrovore)</t>
  </si>
  <si>
    <t>Përqindja e sipërfaqes kulluese, që i kryhet procesi ciklik normal i pastrimit të rrjetit kryesorë kullues (1 herë në 5-6 vjet) , kundrejt sipërfaqes potencialisht të kullueshme (280 000 ha)</t>
  </si>
  <si>
    <t>Përqindja e hidrovoreve të rehabilituara/ndërtuara/rikonstruktuar, kundrejt totalit të nevojshëm (14 hidrovorë)</t>
  </si>
  <si>
    <t xml:space="preserve">Shpenzimet Korrente </t>
  </si>
  <si>
    <t xml:space="preserve">Sipërfaqe kulluese me rrjetin kryesorë kullues të pastruar </t>
  </si>
  <si>
    <t>Mundësohet pastrimi nga bimesia dhe depozitimi i dherave, me ekskavator, të rrjetit të kanaleve kryesorë si dhe kryhet riparimi i veprave të artit, për kthimin e tyre në kushtet e projektit fillestarë, duke ndikuar në mirfunksionimin e rrjetit dytesorë dhe tercial kullues, që shkarkojnë ujërat kullues në këto kanale kryesorë.</t>
  </si>
  <si>
    <t>Kosto totale e produktit sipas artikujve ekonomikë</t>
  </si>
  <si>
    <r>
      <rPr>
        <b/>
        <sz val="8"/>
        <rFont val="Garamond"/>
        <family val="1"/>
      </rPr>
      <t>Produkti 2</t>
    </r>
    <r>
      <rPr>
        <sz val="8"/>
        <rFont val="Garamond"/>
        <family val="1"/>
      </rPr>
      <t xml:space="preserve"> </t>
    </r>
  </si>
  <si>
    <t xml:space="preserve">Sipërfaqe kulluese, që i mundësohet kullimi me ngritje mekanike me hidrovorë </t>
  </si>
  <si>
    <t xml:space="preserve">Mundësohet largimi i ujerave kullues për tokat ulta, që nuk kullojnë me gravitet, nëpërmjet garantimit të funksionimit të sigurtë  të 27 stacioneve të pompimit të kullimit (hidrovore), që largojnë rreth 390m3 ujë/sekondë </t>
  </si>
  <si>
    <t>Operimi i Infrastruktures se Ujitjes dhe Kullimit</t>
  </si>
  <si>
    <t xml:space="preserve">Paga e punonjesve te 4 Drejtorive te Ujitjes dhe te Kullimit Durres, Fier, Korçe dhe Lezhe, kryesisht per operimim e makinerise se rende dhe 27 hidrovoreve si dhe inpektimet teknike te infrastruktures. </t>
  </si>
  <si>
    <t>punonjes</t>
  </si>
  <si>
    <t>Mbikqyrje e infrastruktures se ujitjes, kullimit dhe mbrojtjes nga permbytja (Aktiviteti i Drejtorive te Ujitjes dhe te Kullimit)</t>
  </si>
  <si>
    <t>Shpenzime operative te funksionimit te aktivitetit te drejtorive te ujitjes dhe te kullimit</t>
  </si>
  <si>
    <t>Drejtori te Ujitjes dhe te Kullimit</t>
  </si>
  <si>
    <t>Përmirësimit teknik të hidrovoreve</t>
  </si>
  <si>
    <t>Rehabilitimi i hidrovorit te Çukes ne Sarande</t>
  </si>
  <si>
    <t xml:space="preserve">hidrovore </t>
  </si>
  <si>
    <t>Rehabilitimi i hidrovoreve ne vitet 2021-2022</t>
  </si>
  <si>
    <t xml:space="preserve">Mundësohet rikonstruksioni i ndërtesave dhe rinovimi i paisjeve elektromekanike (lektropompa, panele elektrike të komandimit, paisje të pastrimit të zgarave etj), pasi këto hidrovore janë në përdorim mbi 30 vjet, pa ju nënshtruar rikonstruksioneve të plota. Ky proces garanton një punë të sigurt, dhe mundëson rivendosjen e kapacitetit të largimit të ujit sipas projektit fillestarë, duke përmiresuar dukshëm kullimin për rreth 550 ha. </t>
  </si>
  <si>
    <t>Objektivi 3 i Politikës së Programit</t>
  </si>
  <si>
    <t xml:space="preserve">Permiresimi i strukturave të mbrojtjes lumore dhe detare. </t>
  </si>
  <si>
    <t>Vepra të mbrojtjes nga përmbytja të rehabilituara/ndërtuara (argjinatura gjatësore dhe penele terthorë), kundrejt totalit të nevojshëm (300 km)</t>
  </si>
  <si>
    <t>Permiresimi I mbrojtjes nga permbytja</t>
  </si>
  <si>
    <t xml:space="preserve">Kosto totale e produktit </t>
  </si>
  <si>
    <t xml:space="preserve">Produkti 4 </t>
  </si>
  <si>
    <t>Argjinatura e Lumit Shkumbin (vetem argjinatura)</t>
  </si>
  <si>
    <t>18AK304</t>
  </si>
  <si>
    <t xml:space="preserve">Nepermjet procesit te skarifikimit, mbushjes dhe mbilartesimit rritet qendrueshmeria e trupit te argjinatures qe mbron nga permbytja nga lumi Shkumbin tokat bujqesore dhe zonat e banuara, kryesisht ne zonen e Divjakes. </t>
  </si>
  <si>
    <t xml:space="preserve">Produkti 5 </t>
  </si>
  <si>
    <t>Kosto totale e produktit 10</t>
  </si>
  <si>
    <t>Mbrojtje nga lumi Drin i Zi, Zalli i Sines, Lot 2</t>
  </si>
  <si>
    <t>Nepermjet rehabilitimit te argjinatures gjatesore dhe ndertimit te peneleve terthore (me gure, gabion dhe veshje betoni) mundesohet mbrojtja nga errozini dhe permbytja nga lumi Drin i Zi  i tokave bujqesore dhe zonen Zalli I Sines, Diber</t>
  </si>
  <si>
    <t>Kosto totale e produktit 11</t>
  </si>
  <si>
    <t xml:space="preserve">Rikonstruksion i Argjinatures se Selevecit,Vlore </t>
  </si>
  <si>
    <t>Kosto totale e produktit 12</t>
  </si>
  <si>
    <t>Mbrojtje nga permbytjet nga lumi Osum ne Starove, Berat</t>
  </si>
  <si>
    <t>Nepermjet rehabilitimit te argjinatures gjatesore dhe ndertimit te peneleve terthore (me gure, gabion dhe veshje betoni) mundesohet mbrojtja nga errozini dhe permbytja nga lumi Osum I tokave bujqesore ne zonen e Staroves</t>
  </si>
  <si>
    <t>Kosto totale e produktit 13</t>
  </si>
  <si>
    <t>Mundesohet rritja e sigurise se mbrojtjes nga permbytja nepermjet rehabilitimit/ndertimit te argjinaturave mbrojtese</t>
  </si>
  <si>
    <t>Studim e Projektim</t>
  </si>
  <si>
    <t>Projekte zbatimi per objektet e infrastruktures se ujitjes, kullimit dhe mbrojtjes nga permbytja</t>
  </si>
  <si>
    <t>Pregatiten projektet e detajuara per objektet qe do te financohen ne vitin pasardhes si dhe behet azhornimi I projekteve egzistuese te pafinancuara</t>
  </si>
  <si>
    <t>set</t>
  </si>
  <si>
    <t>Irfan Tarelli</t>
  </si>
  <si>
    <t xml:space="preserve">Këshillimi dhe Informacioni Bujqësor </t>
  </si>
  <si>
    <t>Përmirësimi i njohurive të fermerëve dhe agrobizneseve duke ofruar asistencë teknike falas me qëllim rritjen e prodhimit</t>
  </si>
  <si>
    <t>Pesha specifike e prodhimit bujqësor në PBB</t>
  </si>
  <si>
    <t>Fermerë që aplikojnë paketa dhe karta teknologjike të ofruara nga ekstensioni, kundrejt numrit total të fermerëve të asistuar</t>
  </si>
  <si>
    <t>Numri i fermërëve që marrin informacion nga strukturat e ekstensionit</t>
  </si>
  <si>
    <t>Rritja e numrit të fermerëve të asistuar nga ekstensioni për aplikimet në skemat kombëtare dhe IPARD</t>
  </si>
  <si>
    <t>Rritja e numrit të grave fermere të informuara përmes strukturave të Shërbimit Këshillimor publik</t>
  </si>
  <si>
    <t>Rritja e të ardhurave nga bazat eksperimentale prodhuese të 5 QTTB-ve</t>
  </si>
  <si>
    <t xml:space="preserve">Ofrimi për fermerët i kartave dhe paketave teknologjike me elementë të përmirësuar dhe rekomandime të dala nga studimet e kryera nga QTTB-të. </t>
  </si>
  <si>
    <t>Numri i kartave teknologjike të ofruara për fermerët</t>
  </si>
  <si>
    <t>Paketat dhe kartat teknologjike të prodhuara nga 5 QTTB që ju vihen në dispozicion fermerëve dhe agrobizneseve dhe aplikohen prej tyre</t>
  </si>
  <si>
    <t>90506AA</t>
  </si>
  <si>
    <t>Nga 5 QTTB kryhen studime, testime dhe rigjenerime të cilat përmes paketave dhe kartave teknologjike ju vihen në dispozicion fermerëve dhe agrobizneseve dhe aplikohen prej tyre.</t>
  </si>
  <si>
    <t>Nr fermerësh</t>
  </si>
  <si>
    <r>
      <t xml:space="preserve">Detajimi i Kostos Totale të </t>
    </r>
    <r>
      <rPr>
        <b/>
        <sz val="11"/>
        <color indexed="10"/>
        <rFont val="Garamond"/>
        <family val="1"/>
      </rPr>
      <t>Produktit 1</t>
    </r>
    <r>
      <rPr>
        <b/>
        <sz val="11"/>
        <color indexed="8"/>
        <rFont val="Garamond"/>
        <family val="1"/>
      </rPr>
      <t xml:space="preserve"> sipas Artikujve Ekonomikë</t>
    </r>
  </si>
  <si>
    <t>Qendra të Transferimit të Teknologjive Bujqësore funksionale</t>
  </si>
  <si>
    <t>90506AB</t>
  </si>
  <si>
    <t>Qendrat e Transferimit të Teknologjive Bujqësore për ushtrimin e funksioneve të tyre duhet të realizojnë shpenzime për realizimin e programeve vjetore dhe mirëmbatjen e vet insitucioneve</t>
  </si>
  <si>
    <t>Nr punonjësish</t>
  </si>
  <si>
    <r>
      <t>Detajimi i Kostos Totale të</t>
    </r>
    <r>
      <rPr>
        <b/>
        <sz val="11"/>
        <color indexed="10"/>
        <rFont val="Garamond"/>
        <family val="1"/>
      </rPr>
      <t xml:space="preserve"> Produktit 2 </t>
    </r>
    <r>
      <rPr>
        <b/>
        <sz val="11"/>
        <color indexed="8"/>
        <rFont val="Garamond"/>
        <family val="1"/>
      </rPr>
      <t>sipas Artikujve Ekonomikë</t>
    </r>
  </si>
  <si>
    <t>Gra të informuara dhe trajnuara nga shërbimi këshillimor publik</t>
  </si>
  <si>
    <t>90506AC</t>
  </si>
  <si>
    <t>QTTB-të në bashkëpunim me AREB ofrojnë trajnime specifike për gratë fermerë në kuadrin e zbutjes së pabarazisë gjinore</t>
  </si>
  <si>
    <r>
      <t>Detajimi i Kostos Totale të</t>
    </r>
    <r>
      <rPr>
        <b/>
        <sz val="11"/>
        <color indexed="10"/>
        <rFont val="Garamond"/>
        <family val="1"/>
      </rPr>
      <t xml:space="preserve"> Produktit 3 </t>
    </r>
    <r>
      <rPr>
        <b/>
        <sz val="11"/>
        <color indexed="8"/>
        <rFont val="Garamond"/>
        <family val="1"/>
      </rPr>
      <t>sipas Artikujve Ekonomikë</t>
    </r>
  </si>
  <si>
    <t>Fermerë të asistuar nga Agjensitë Rajonale të Ekstensionit Bujqësor për aplikimet në skemat kombëtare dhe IPARD</t>
  </si>
  <si>
    <t>90506AD</t>
  </si>
  <si>
    <t>Strukturat e Agjensive Rajonale të Ekstensionit Bujqësor informojnë fermerët dhe agrobizneset dhe i asistojnë ata për plotësimin e aplikimeve në skemat mbështetëse dhe ato të IPARD</t>
  </si>
  <si>
    <r>
      <t>Detajimi i Kostos Totale të</t>
    </r>
    <r>
      <rPr>
        <b/>
        <sz val="11"/>
        <color indexed="10"/>
        <rFont val="Garamond"/>
        <family val="1"/>
      </rPr>
      <t xml:space="preserve"> Produktit 4 </t>
    </r>
    <r>
      <rPr>
        <b/>
        <sz val="11"/>
        <color indexed="8"/>
        <rFont val="Garamond"/>
        <family val="1"/>
      </rPr>
      <t>sipas Artikujve Ekonomikë</t>
    </r>
  </si>
  <si>
    <t>Fermerë të informuar dhe asistuar nga strukturat e ekstensionit</t>
  </si>
  <si>
    <t>90506AE</t>
  </si>
  <si>
    <t xml:space="preserve">Agjensitë Rajonale të Ekstensionit Bujqësor nëpërmjet aktiviteteve të planifikuara vjetore asistojnë dhe informojnë fermerët </t>
  </si>
  <si>
    <r>
      <t>Detajimi i Kostos Totale të</t>
    </r>
    <r>
      <rPr>
        <b/>
        <sz val="11"/>
        <color indexed="10"/>
        <rFont val="Garamond"/>
        <family val="1"/>
      </rPr>
      <t xml:space="preserve"> Produktit 5</t>
    </r>
  </si>
  <si>
    <t>Kosto totale e produktit 5</t>
  </si>
  <si>
    <t>Kodi i Projektit të Investimeve</t>
  </si>
  <si>
    <t xml:space="preserve">Blerje pajisje, sisteme dhe makineri </t>
  </si>
  <si>
    <t>cope</t>
  </si>
  <si>
    <t>Blerje pajisjesh kompjuterike, ndërtime dhe rikonstruksione.</t>
  </si>
  <si>
    <t xml:space="preserve">Studime dhe projektime të realizuara </t>
  </si>
  <si>
    <r>
      <t xml:space="preserve">Detajimi i Kostos Totale të </t>
    </r>
    <r>
      <rPr>
        <b/>
        <sz val="11"/>
        <color indexed="10"/>
        <rFont val="Garamond"/>
        <family val="1"/>
      </rPr>
      <t xml:space="preserve">Produktit 1 </t>
    </r>
    <r>
      <rPr>
        <b/>
        <sz val="11"/>
        <color indexed="8"/>
        <rFont val="Garamond"/>
        <family val="1"/>
      </rPr>
      <t>sipas Artikujve Ekonomikë</t>
    </r>
  </si>
  <si>
    <t>18AL505</t>
  </si>
  <si>
    <t xml:space="preserve">Për rikonstruksionin e Hangarit të Mekanikës Bujqësore në QTTB Korçë i nevojitet një studim dhe realizimi i një detyre projektimi  </t>
  </si>
  <si>
    <r>
      <t xml:space="preserve">Detajimi i Kostos Totale të </t>
    </r>
    <r>
      <rPr>
        <b/>
        <sz val="11"/>
        <color indexed="10"/>
        <rFont val="Garamond"/>
        <family val="1"/>
      </rPr>
      <t xml:space="preserve">Produktit 2 </t>
    </r>
    <r>
      <rPr>
        <b/>
        <sz val="11"/>
        <color indexed="8"/>
        <rFont val="Garamond"/>
        <family val="1"/>
      </rPr>
      <t>sipas Artikujve Ekonomikë</t>
    </r>
  </si>
  <si>
    <t>m2</t>
  </si>
  <si>
    <r>
      <t xml:space="preserve">Detajimi i Kostos Totale të </t>
    </r>
    <r>
      <rPr>
        <b/>
        <sz val="11"/>
        <color indexed="10"/>
        <rFont val="Garamond"/>
        <family val="1"/>
      </rPr>
      <t xml:space="preserve">Produktit 3 </t>
    </r>
    <r>
      <rPr>
        <b/>
        <sz val="11"/>
        <color indexed="8"/>
        <rFont val="Garamond"/>
        <family val="1"/>
      </rPr>
      <t>sipas Artikujve Ekonomikë</t>
    </r>
  </si>
  <si>
    <t>ml</t>
  </si>
  <si>
    <r>
      <t xml:space="preserve">Detajimi i Kostos Totale të </t>
    </r>
    <r>
      <rPr>
        <b/>
        <sz val="11"/>
        <color indexed="10"/>
        <rFont val="Garamond"/>
        <family val="1"/>
      </rPr>
      <t xml:space="preserve">Produktit 4 </t>
    </r>
    <r>
      <rPr>
        <b/>
        <sz val="11"/>
        <color indexed="8"/>
        <rFont val="Garamond"/>
        <family val="1"/>
      </rPr>
      <t>sipas Artikujve Ekonomikë</t>
    </r>
  </si>
  <si>
    <t>Ky sistem realizon furnizimin me ujë të bazës prodhuese në QTTB Vlorë duke ndikuar në realizimin e prodhimeve të saj.</t>
  </si>
  <si>
    <r>
      <t xml:space="preserve">Detajimi i Kostos Totale të </t>
    </r>
    <r>
      <rPr>
        <b/>
        <sz val="11"/>
        <color indexed="10"/>
        <rFont val="Garamond"/>
        <family val="1"/>
      </rPr>
      <t xml:space="preserve">Produktit 5 </t>
    </r>
    <r>
      <rPr>
        <b/>
        <sz val="11"/>
        <color indexed="8"/>
        <rFont val="Garamond"/>
        <family val="1"/>
      </rPr>
      <t>sipas Artikujve Ekonomikë</t>
    </r>
  </si>
  <si>
    <t>Hangari i mekanikës bujqësore në QTTB Korçë i rikonstruktuar dhe rikostruksion ambjentesh</t>
  </si>
  <si>
    <t>Me qëllim sigurimin dhe ruajtjen e makinerive e agregateve bujqësore nga agjentet atmosferike dhe dëmtimin e tyre të QTTB Korçë nevojitet ndërtimi i një hangari</t>
  </si>
  <si>
    <r>
      <t xml:space="preserve">Detajimi i Kostos Totale të </t>
    </r>
    <r>
      <rPr>
        <b/>
        <sz val="11"/>
        <color indexed="10"/>
        <rFont val="Garamond"/>
        <family val="1"/>
      </rPr>
      <t xml:space="preserve">Produktit 6 </t>
    </r>
    <r>
      <rPr>
        <b/>
        <sz val="11"/>
        <color indexed="8"/>
        <rFont val="Garamond"/>
        <family val="1"/>
      </rPr>
      <t>sipas Artikujve Ekonomikë</t>
    </r>
  </si>
  <si>
    <t>Kosto totale e produktit 6</t>
  </si>
  <si>
    <t>Pajisje laboratorike në QTTB Lushnjë e blerë</t>
  </si>
  <si>
    <t>Për realizimin e analizave në laboratorin e QTTB Lushnjë është e nevojshme blerja e një pajisjeje laboratorike</t>
  </si>
  <si>
    <r>
      <t xml:space="preserve">Detajimi i Kostos Totale të </t>
    </r>
    <r>
      <rPr>
        <b/>
        <sz val="11"/>
        <color indexed="10"/>
        <rFont val="Garamond"/>
        <family val="1"/>
      </rPr>
      <t xml:space="preserve">Produktit 7 </t>
    </r>
    <r>
      <rPr>
        <b/>
        <sz val="11"/>
        <color indexed="8"/>
        <rFont val="Garamond"/>
        <family val="1"/>
      </rPr>
      <t>sipas Artikujve Ekonomikë</t>
    </r>
  </si>
  <si>
    <t>Kosto totale e produktit 7</t>
  </si>
  <si>
    <t>Blerje mjetesh dhe pajisjesh</t>
  </si>
  <si>
    <t xml:space="preserve">Mjelëse mekanike në QTTB Korcë e blerë </t>
  </si>
  <si>
    <t>18AL605</t>
  </si>
  <si>
    <t xml:space="preserve">Blerja e mjelëses mekanike nga QTTB Korcë është e nevojshme për mjeljen në mënyrë mekanike të qumështit </t>
  </si>
  <si>
    <t>Kosto totale e produktit 8</t>
  </si>
  <si>
    <r>
      <t xml:space="preserve">Detajimi i Kostos Totale të </t>
    </r>
    <r>
      <rPr>
        <b/>
        <sz val="11"/>
        <color indexed="10"/>
        <rFont val="Garamond"/>
        <family val="1"/>
      </rPr>
      <t xml:space="preserve">Produktit 9 </t>
    </r>
    <r>
      <rPr>
        <b/>
        <sz val="11"/>
        <color indexed="8"/>
        <rFont val="Garamond"/>
        <family val="1"/>
      </rPr>
      <t>sipas Artikujve Ekonomikë</t>
    </r>
  </si>
  <si>
    <t>Kosto totale e produktit 9</t>
  </si>
  <si>
    <t>Menaxhim i Qëndrueshëm i Tokës Bujqësore</t>
  </si>
  <si>
    <t>Krijimi i një sistemi modern  informacioni mbi tokën  bujqësore si një instrument efektiv në realizimin e politikës për një administrim të qëndrueshëm të tokës bujqësore, përdorimit, mbrojtjes, konsolidimit dhe zhvillimin e tregut të saj.</t>
  </si>
  <si>
    <t xml:space="preserve">Administrimi i qëndrueshëm i tokës bujqësore nëpërmjet përmirësimit të vazhdueshëm të sistemit të informacionit dhe funksionimit të një kadastre toke të shumëllojshme. </t>
  </si>
  <si>
    <t>Sipërfaqja e tokës së dixhitalizuar në %</t>
  </si>
  <si>
    <t>Rregjistra të dixhitalizuara të njësive administrative në %</t>
  </si>
  <si>
    <t>Njësi Administrative të integruara në aplikacionin Web GIS në %</t>
  </si>
  <si>
    <t xml:space="preserve">Krijimi i sistemit të informacionit për tokën (LIS) dhe integrimi në GIS  </t>
  </si>
  <si>
    <t>Trend rrites</t>
  </si>
  <si>
    <t>Sipërfaqe toke bujqësore në (ha), e integruar në Sistemin e Informacionit Gjeografik (GIS)</t>
  </si>
  <si>
    <t xml:space="preserve">Rregjistra të dixhitalizuara te njesive administrative </t>
  </si>
  <si>
    <t xml:space="preserve">Numri i Njësive Administrative të integruara në aplikacionin Web GIS </t>
  </si>
  <si>
    <t xml:space="preserve">Sistemi i informacionit mbi tokën LIS i plotësuar dhe integrimi i saj në GIS </t>
  </si>
  <si>
    <t xml:space="preserve">Ky produkt do të kontribuojë në kërkesat që ka qeveria për; mbledhjen, përpunimin, organizimin, përmirësimin e vazhdueshëm të të dhënave; në ndërtimin e principeve të drejta për menaxhimin e qëndueshëm të burimeve tokësore, proçesin e monitorimit të politikave, strategjive si dhe në ndërtimin e politikave të zhvillimit të sektorit të bujqësisë, lidhur ngushtë këto dhe me mbrojtjen e tokës bujqësore. </t>
  </si>
  <si>
    <r>
      <t xml:space="preserve">Detajimi i Kostos Totale të </t>
    </r>
    <r>
      <rPr>
        <b/>
        <sz val="11"/>
        <color rgb="FFFF0000"/>
        <rFont val="Garamond"/>
        <family val="1"/>
      </rPr>
      <t>Produktit 1</t>
    </r>
    <r>
      <rPr>
        <b/>
        <sz val="11"/>
        <color theme="1"/>
        <rFont val="Garamond"/>
        <family val="1"/>
      </rPr>
      <t xml:space="preserve"> sipas Artikujve Ekonomikë</t>
    </r>
  </si>
  <si>
    <t>Garantimi i sigurisë ushqimore, shëndetit dhe mirëqenies së kafshëve, dhe shëndetit të bimëve përmes adoptimit të standardeve përkatëse të BE në kuadrin normativ vendas, zhvillimit të kapaciteteve administrative dhe infrastrukturës fizike të nevojshme për zbatimin e këtij kuadri normativ si dhe forcimit të kontrollit zyrtar si element i rëndësishëm i sistemit të sigurisë ushqimore, për të garantuar jetën dhe shëndetin e konsumatorit, shëndetin dhe mirëqënien e kafshëve dhe shëndetin e bimëve, si dhe lehtësimi i rritjes së eksportit.</t>
  </si>
  <si>
    <t xml:space="preserve">Fuqizimi i sistemit të kontrollit dhe inspektimit, duke përfshirë të gjithë zinxhirin ushqimor nga ferma në tavolinë. </t>
  </si>
  <si>
    <t>Numri i jokonformiteteve të konstatuara</t>
  </si>
  <si>
    <t>Numri i operatorëve që aplikojnë sistemin HACCAP</t>
  </si>
  <si>
    <t>Numri i rasteve të sëmundshmërisë së njerëzve nga kafshët</t>
  </si>
  <si>
    <t>Rritja e munrit të certifikatave të unifikuara për eksport</t>
  </si>
  <si>
    <t>Kontrolli dhe monitorimi i sëmundjeve infektive dhe zoonotike në kafshët e gjalla (ISUV dhe Agjencitë Rajonale të Shërbimit Veterinar dhe Mbrojtjes së Bimëve)</t>
  </si>
  <si>
    <t>Kafshë të prekura nga Bruceloza</t>
  </si>
  <si>
    <t>Kafshë të prekura nga plasja</t>
  </si>
  <si>
    <t>Kafshë të prekura nga turbekulozi</t>
  </si>
  <si>
    <t>Kafshë të prekura nga LSD</t>
  </si>
  <si>
    <t>Kafshë të vaksinuara, të gjurmuara</t>
  </si>
  <si>
    <t>90502AA</t>
  </si>
  <si>
    <t>Vaksinimi  është një proces në zbatim të strategjisë së miratuar dhe kryhet me vaksinë të blerë që mbulohet nga buxheti i MBZHR (Agjencitë Rajonale të Shërbimit Veterinar dhe mbrojtjes së Bimëve).</t>
  </si>
  <si>
    <t>Numër vaksinash</t>
  </si>
  <si>
    <r>
      <t xml:space="preserve">Detajimi i Kostos Totale të </t>
    </r>
    <r>
      <rPr>
        <b/>
        <sz val="8"/>
        <color rgb="FFFF0000"/>
        <rFont val="Times New Roman"/>
        <family val="1"/>
        <charset val="238"/>
      </rPr>
      <t>Produktit 1</t>
    </r>
    <r>
      <rPr>
        <b/>
        <sz val="8"/>
        <color theme="1"/>
        <rFont val="Times New Roman"/>
        <family val="1"/>
        <charset val="238"/>
      </rPr>
      <t xml:space="preserve"> sipas Artikujve Ekonomikë</t>
    </r>
  </si>
  <si>
    <t>Kafshë të shëndetshme dhe të kontrolluara</t>
  </si>
  <si>
    <t>90502AB</t>
  </si>
  <si>
    <t>Zbaton politikat e shëndetit dhe mirëqenies së kafshëve të gjalla, si dhe programet e parandalimit, kontrollit, eliminimit deri në çrrënjosjen e sëmundjeve infektive në kafshë, sipas përcaktimeve të legjislacionit veterinar (realizohet nga Agjencitë Rajonale të Shërbimit Veterinar dhe mbrojtjes së Bimëve)</t>
  </si>
  <si>
    <t>Numër kontrollesh</t>
  </si>
  <si>
    <r>
      <t>Detajimi i Kostos Totale të</t>
    </r>
    <r>
      <rPr>
        <b/>
        <sz val="8"/>
        <color rgb="FFFF0000"/>
        <rFont val="Times New Roman"/>
        <family val="1"/>
        <charset val="238"/>
      </rPr>
      <t xml:space="preserve"> Produktit 2 </t>
    </r>
    <r>
      <rPr>
        <b/>
        <sz val="8"/>
        <color theme="1"/>
        <rFont val="Times New Roman"/>
        <family val="1"/>
        <charset val="238"/>
      </rPr>
      <t>sipas Artikujve Ekonomikë</t>
    </r>
  </si>
  <si>
    <t>Matrikuj për kafshët e gjalla të blerë</t>
  </si>
  <si>
    <t>90502AC</t>
  </si>
  <si>
    <t>Për vitin 2020 do të realizohet një fushatë masive për matrikullimin e kafshëve të gjalla, gjedhë dhe të imta. Blerja e matrikujve do të mbulohet nga buxheti i shtetit dhe do të bëhet falas</t>
  </si>
  <si>
    <t>Numër matrikujsh</t>
  </si>
  <si>
    <r>
      <t>Detajimi i Kostos Totale të</t>
    </r>
    <r>
      <rPr>
        <b/>
        <sz val="8"/>
        <color rgb="FFFF0000"/>
        <rFont val="Times New Roman"/>
        <family val="1"/>
        <charset val="238"/>
      </rPr>
      <t xml:space="preserve"> Produktit 3 </t>
    </r>
    <r>
      <rPr>
        <b/>
        <sz val="8"/>
        <color theme="1"/>
        <rFont val="Times New Roman"/>
        <family val="1"/>
        <charset val="238"/>
      </rPr>
      <t>sipas Artikujve Ekonomikë</t>
    </r>
  </si>
  <si>
    <t>Analiza të kryera  në kuadër të monitorimeve të programeve të miratuara nga Ministria e Bujqësisë dhe Zhvillimit Rural (realizuar nga ISUV).</t>
  </si>
  <si>
    <t>90502AD</t>
  </si>
  <si>
    <t>Për të rritur mundësinë e eksportit të produkteve shtazore dhe të kafshëve të gjalla, në vendet e BE, hartohen programe kombëtare të monitorimit të mbetjeve, si një detyrim përballë vendeve të BE. Këto programe mbështeten nga buxheti i MBZHR.</t>
  </si>
  <si>
    <t>Numër analizash të kryera nga Instituti i Sigurisë Ushqimore dhe Veterinarisë (ISUV).</t>
  </si>
  <si>
    <r>
      <t>Detajimi i Kostos Totale të</t>
    </r>
    <r>
      <rPr>
        <b/>
        <sz val="8"/>
        <color rgb="FFFF0000"/>
        <rFont val="Times New Roman"/>
        <family val="1"/>
        <charset val="238"/>
      </rPr>
      <t xml:space="preserve"> Produktit 4 </t>
    </r>
    <r>
      <rPr>
        <b/>
        <sz val="8"/>
        <color theme="1"/>
        <rFont val="Times New Roman"/>
        <family val="1"/>
        <charset val="238"/>
      </rPr>
      <t>sipas Artikujve Ekonomikë</t>
    </r>
  </si>
  <si>
    <t>Emergjenca veterinare dhe emergjenca për sigurinë ushqimore</t>
  </si>
  <si>
    <t>90502AE</t>
  </si>
  <si>
    <t>Në aparat mbahet gjithmonë një zë i cili përdoret për emergjencat veterinare dhe emergjencat për sigurinë ushqimore. Ky zë përdoret në rastet e shpërthimit të sëmundjeve ose epidemive të cilat janë të pa parashikueshme.</t>
  </si>
  <si>
    <t>Numër kafshësh të dëmshpërblyera</t>
  </si>
  <si>
    <r>
      <t>Detajimi i Kostos Totale të</t>
    </r>
    <r>
      <rPr>
        <b/>
        <sz val="8"/>
        <color rgb="FFFF0000"/>
        <rFont val="Times New Roman"/>
        <family val="1"/>
        <charset val="238"/>
      </rPr>
      <t xml:space="preserve"> Produktit 5 </t>
    </r>
    <r>
      <rPr>
        <b/>
        <sz val="8"/>
        <color theme="1"/>
        <rFont val="Times New Roman"/>
        <family val="1"/>
        <charset val="238"/>
      </rPr>
      <t>sipas Artikujve Ekonomikë</t>
    </r>
  </si>
  <si>
    <t>90502AF</t>
  </si>
  <si>
    <t>Numër veterinerësh</t>
  </si>
  <si>
    <r>
      <t>Detajimi i Kostos Totale të</t>
    </r>
    <r>
      <rPr>
        <b/>
        <sz val="8"/>
        <color rgb="FFFF0000"/>
        <rFont val="Times New Roman"/>
        <family val="1"/>
        <charset val="238"/>
      </rPr>
      <t xml:space="preserve"> Produktit 6 </t>
    </r>
    <r>
      <rPr>
        <b/>
        <sz val="8"/>
        <color theme="1"/>
        <rFont val="Times New Roman"/>
        <family val="1"/>
        <charset val="238"/>
      </rPr>
      <t>sipas Artikujve Ekonomikë</t>
    </r>
  </si>
  <si>
    <t>Përmirësimi i kushteve të punës për laburantët që punojnë në ISUV çdo ditë me gazra dhe sëmundje infektive të ndryshme</t>
  </si>
  <si>
    <r>
      <t xml:space="preserve">Detajimi i Kostos Totale të </t>
    </r>
    <r>
      <rPr>
        <b/>
        <sz val="8"/>
        <color rgb="FFFF0000"/>
        <rFont val="Times New Roman"/>
        <family val="1"/>
        <charset val="238"/>
      </rPr>
      <t xml:space="preserve">Produktit 1 </t>
    </r>
    <r>
      <rPr>
        <b/>
        <sz val="8"/>
        <color theme="1"/>
        <rFont val="Times New Roman"/>
        <family val="1"/>
        <charset val="238"/>
      </rPr>
      <t>sipas Artikujve Ekonomikë</t>
    </r>
  </si>
  <si>
    <t>Përmirësimi i kushteve të punës për Agjencite Rajonale te Sherbimit Veterinar dhe Mbrojtjes se Bimeve</t>
  </si>
  <si>
    <r>
      <t xml:space="preserve">Detajimi i Kostos Totale të </t>
    </r>
    <r>
      <rPr>
        <b/>
        <sz val="8"/>
        <color rgb="FFFF0000"/>
        <rFont val="Times New Roman"/>
        <family val="1"/>
        <charset val="238"/>
      </rPr>
      <t xml:space="preserve">Produktit 2 </t>
    </r>
    <r>
      <rPr>
        <b/>
        <sz val="8"/>
        <color theme="1"/>
        <rFont val="Times New Roman"/>
        <family val="1"/>
        <charset val="238"/>
      </rPr>
      <t>sipas Artikujve Ekonomikë</t>
    </r>
  </si>
  <si>
    <t>Përmirësimi i mbrojtjes së konsumatorit, për luftimin e sëmundjeve zoonotike, faza II (Projekti PAZA)</t>
  </si>
  <si>
    <t xml:space="preserve">Projekti i BE, IPA 2012 për sëmundjet zoonotike (projekti PAZA) </t>
  </si>
  <si>
    <t>GM05036</t>
  </si>
  <si>
    <t>Vaksinimi  është një proces në zbatim të strategjisë së miratuar dhe kryhet me vaksina të blera. Procesi mbulohet nga grandi i donatorit BE dhe bashkëfinancimi i Qeverisë Shqiptare nëpërmjet buxhetit të MBZHR si TVSH dhe kosto lokale. (vaksinimi realizohet nga Agjencitë Rajonale të Shërbimit Veterinar dhe mbrojtjes së Bimëve).</t>
  </si>
  <si>
    <t>Kafshë të vaksinuara</t>
  </si>
  <si>
    <r>
      <t xml:space="preserve">Detajimi i Kostos Totale të </t>
    </r>
    <r>
      <rPr>
        <b/>
        <sz val="8"/>
        <color rgb="FFFF0000"/>
        <rFont val="Times New Roman"/>
        <family val="1"/>
        <charset val="238"/>
      </rPr>
      <t xml:space="preserve">Produktit 3 </t>
    </r>
    <r>
      <rPr>
        <b/>
        <sz val="8"/>
        <color theme="1"/>
        <rFont val="Times New Roman"/>
        <family val="1"/>
        <charset val="238"/>
      </rPr>
      <t>sipas Artikujve Ekonomikë</t>
    </r>
  </si>
  <si>
    <t>GM05037</t>
  </si>
  <si>
    <t>Për të realizuar mundësinë e eksportit të produkteve shtazore dhe të kafshëve të gjalla, në vendet e BE, hartohen programe kombëtare të monitorimit të mbetjeve, si një detyrim përballë vendeve të BE. Këto programe mbështeten nga buxheti i MBZHR.</t>
  </si>
  <si>
    <t>Pajisje laboratorike të blera</t>
  </si>
  <si>
    <r>
      <t xml:space="preserve">Detajimi i Kostos Totale të </t>
    </r>
    <r>
      <rPr>
        <b/>
        <sz val="8"/>
        <color rgb="FFFF0000"/>
        <rFont val="Times New Roman"/>
        <family val="1"/>
        <charset val="238"/>
      </rPr>
      <t xml:space="preserve">Produktit 4 </t>
    </r>
    <r>
      <rPr>
        <b/>
        <sz val="8"/>
        <color theme="1"/>
        <rFont val="Times New Roman"/>
        <family val="1"/>
        <charset val="238"/>
      </rPr>
      <t>sipas Artikujve Ekonomikë</t>
    </r>
  </si>
  <si>
    <t>Forcimi i kontrollit të ushqimit, rritja e garancinë së konsumatorit për cilësinë, sigurinë dhe standartin.</t>
  </si>
  <si>
    <t>Numër gjobash të vendosura nga inspektimet në terren</t>
  </si>
  <si>
    <t>Numër biznesesh të mbyllura për mosplotesimin e kushteve të sigurisë ushqimore</t>
  </si>
  <si>
    <t>Numri i rasteve të produkteve ushqimore të asgjesuara</t>
  </si>
  <si>
    <t>Numri i ngarkesave të kthyera në PIK</t>
  </si>
  <si>
    <t>90502AG</t>
  </si>
  <si>
    <t>AKU zgjeron gjithnjë e më shumë aktivitet e saj. Në punën e tij si institucion totalisht buxhetor ka nevojë për shpenzime nga buxheti i shtetit.</t>
  </si>
  <si>
    <t>Numër inspektimesh</t>
  </si>
  <si>
    <t>90502AH</t>
  </si>
  <si>
    <t>Mbrojtja e bimëve të kultivuara apo spontane nga parazitët, në ambjentet e mbrojtura dhe në fushë të hapur. Kontrolli i të cilave parashikohet të mbështetet me buxhetin e MBZHR.</t>
  </si>
  <si>
    <t>Sipërfaqe në (ha) e trajtuar</t>
  </si>
  <si>
    <t>Autoriteti Kombëtar i Ushqimit zgjeron gjithnjë e më shumë aktivitet e saj. Në punën e tij si institucion totalisht buxhetor ka nevojë për investime nga buxheti i shtetit.</t>
  </si>
  <si>
    <t>Dokumenti Sektorial për Sigurinë Ushqimore dhe Veterinarinë (IPA II)</t>
  </si>
  <si>
    <t>Financim i huaj dhe bashkëfinancim për Dokumenti Sektorial për Sigurinë Ushqimore dhe Veterinarinë IPA II</t>
  </si>
  <si>
    <t>GM05054</t>
  </si>
  <si>
    <t>Përafrimi i standardeve aktuale me ato të BE, të sigurisë së produkteve ushqimore, të shëndetit dhe mirëqenies së kafshëve, të mbrojtjes së bimëve, me qëllim zbatimin e legjislacionit.</t>
  </si>
  <si>
    <t>Numër dokumenti</t>
  </si>
  <si>
    <t>Kontrolli dhe çrrënjosja e sëmundjes së tërbimit III (IPA 2017)</t>
  </si>
  <si>
    <t xml:space="preserve">Ne lidhje me projektin e crrenjosjes se terbimit parashikohen te zhvillohen 3 fushata vaksinimi ku ne cdo fushate do te shperndahen 560,000 vaksina ne gjithe vendin. </t>
  </si>
  <si>
    <t>Numër vaksinimesh</t>
  </si>
  <si>
    <t>Monitorimi për vaksinimin e sëmundjes së tërbimit III (IPA 2017)</t>
  </si>
  <si>
    <t>Fushatat e vaksinimit do te monitorohen permes kontrates se sherbimit “Monitorimi per vaksinimin e semundjes se terbimit – III”. Monitorimi pas vaksinimit do të konsistojë në mbledhjen e të paktën 324 dhelprave</t>
  </si>
  <si>
    <t>Numër monitorimesh</t>
  </si>
  <si>
    <t>Mbështetje për zhvillimin strukturor të sigurisë ushqimore</t>
  </si>
  <si>
    <r>
      <t xml:space="preserve">Detajimi i Kostos Totale të </t>
    </r>
    <r>
      <rPr>
        <b/>
        <sz val="8"/>
        <color rgb="FFFF0000"/>
        <rFont val="Times New Roman"/>
        <family val="1"/>
        <charset val="238"/>
      </rPr>
      <t xml:space="preserve">Produktit 5 </t>
    </r>
    <r>
      <rPr>
        <b/>
        <sz val="8"/>
        <color theme="1"/>
        <rFont val="Times New Roman"/>
        <family val="1"/>
        <charset val="238"/>
      </rPr>
      <t>sipas Artikujve Ekonomikë</t>
    </r>
  </si>
  <si>
    <t>Numri i ambjenteve (infrastrukturë) të shtuara në institucion për persona me aftësi ndryshe</t>
  </si>
  <si>
    <t>Zhvillimi Rural duke mbështur prodhimin bujqësor, blegtoral, agroindustrinë dhe marketingun</t>
  </si>
  <si>
    <t xml:space="preserve">Zhvillimi i një sektori të qëndrueshëm dhe konkurrues bujqësor dhe ushqimor, për të nxitur një zhvillim ekonomik të ekuilibruar në zonat rurale, duke shtruar rrugën drejt integrimit të sektorit bujqësor dhe të agropërpunimit në BE, si një bazë për rritjen e standardeve të jetesës dhe uljes së varfërisë në zonat rurale. Përmbajtja e programit buron nga prioritetet zhvilluese të parashikuara në Strategjinë Ndërsektoriale për Zhvillimin Rural dhe Bujqësor. </t>
  </si>
  <si>
    <t>Qëllimi i politikës së Programit Buxhetor 04250 zhvillimi i sektorit të bujqësisë dhe atij rural në Shqipëri, për të përmirësuar performancën e tyre ekonomike dhe kushtet e jetesës në zonat rurale, për t'i përgatitur këta sektorë për anëtarësimin e ardhshëm në BE.</t>
  </si>
  <si>
    <t>Treguesit e Performancës në nivel Qëllimi*</t>
  </si>
  <si>
    <t>Treguesi 1. Numri i të punësuarëve në bujqësi dhe agropërpunim</t>
  </si>
  <si>
    <t>Treguesi 2. Volumi i Eksportit të produkteve bujqësore dhe të agropërpunimit, milionë lekë</t>
  </si>
  <si>
    <t xml:space="preserve">Treguesi 3. Raporti eksport - import bujqësia total </t>
  </si>
  <si>
    <t>1:3</t>
  </si>
  <si>
    <t>1:2.9</t>
  </si>
  <si>
    <t>1:2.8</t>
  </si>
  <si>
    <t>Treguesi 4. Raporti import-eksport  i produkteve bujqësore (bujqësi + blegtori)</t>
  </si>
  <si>
    <t>1:2.4</t>
  </si>
  <si>
    <t>1:2.2</t>
  </si>
  <si>
    <t>1:2.1</t>
  </si>
  <si>
    <t>Treguesi 5. Raporti import-eksport  i produkteve të agropërpunimit</t>
  </si>
  <si>
    <t>1:4.8</t>
  </si>
  <si>
    <t>1:4.6</t>
  </si>
  <si>
    <t>1:4.5</t>
  </si>
  <si>
    <t>Përmirësimi i konkurrueshmërisë së bujqësisë dhe industrisë agro-ushqimore si dhe përmirësimi i cilësisë së jetës përmes nxitjes së shumëllojshmërisë së veprimtarive ekonomike në zonat rurale</t>
  </si>
  <si>
    <t>Treguesit e Performancës për Objektivin 1**</t>
  </si>
  <si>
    <t>Numri i përfituesëve total të mbështetur nga Skemat Kombëtare</t>
  </si>
  <si>
    <t>Numri i përfitueseve (gra) të mbështetura nga Skemat Kombëtare</t>
  </si>
  <si>
    <t>Shpenzimet Korrente</t>
  </si>
  <si>
    <t xml:space="preserve">Përfitues nga masat mbështetëse  </t>
  </si>
  <si>
    <t>Lidhet me numrin e përfituesve dhe fondet e transferuara në buxhetet e aplikantëve që shpallen fitues për të përfituar nga mbështetja për zhvillimin e bujqësisë</t>
  </si>
  <si>
    <t>Numër përfituesish</t>
  </si>
  <si>
    <r>
      <t xml:space="preserve">Detajimi i Kostos Totale të </t>
    </r>
    <r>
      <rPr>
        <b/>
        <sz val="8"/>
        <color indexed="10"/>
        <rFont val="Garamond"/>
        <family val="1"/>
      </rPr>
      <t>Produktit 1</t>
    </r>
    <r>
      <rPr>
        <b/>
        <sz val="8"/>
        <color indexed="8"/>
        <rFont val="Garamond"/>
        <family val="1"/>
      </rPr>
      <t xml:space="preserve"> sipas Artikujve Ekonomikë</t>
    </r>
  </si>
  <si>
    <t>Aktivitete promovuese të produkteve shqiptare në bujqësi, blegtori dhe agropërpunim të kryera</t>
  </si>
  <si>
    <t>Mbulimi i shpenzimeve për organizimin e aktiviteteve promovuese brenda dhe jashtë Shqipërisë në mbështetje të objektivave të ministrisë për përmirësimin e infrastrukturës së marketingut dhe nxitjen e biznesit vendas.</t>
  </si>
  <si>
    <t>Numër aktivitetesh promovuese</t>
  </si>
  <si>
    <r>
      <t>Detajimi i Kostos Totale të</t>
    </r>
    <r>
      <rPr>
        <b/>
        <sz val="8"/>
        <color indexed="10"/>
        <rFont val="Garamond"/>
        <family val="1"/>
      </rPr>
      <t xml:space="preserve"> Produktit 2 </t>
    </r>
    <r>
      <rPr>
        <b/>
        <sz val="8"/>
        <color indexed="8"/>
        <rFont val="Garamond"/>
        <family val="1"/>
      </rPr>
      <t>sipas Artikujve Ekonomikë</t>
    </r>
  </si>
  <si>
    <t>Fara dhe fidanë të analizuara, testuara dhe certifikuara</t>
  </si>
  <si>
    <r>
      <rPr>
        <b/>
        <sz val="8"/>
        <color indexed="8"/>
        <rFont val="Garamond"/>
        <family val="1"/>
      </rPr>
      <t>Enti Shtetëror i Farave dhe Fidanëve</t>
    </r>
    <r>
      <rPr>
        <sz val="8"/>
        <color indexed="8"/>
        <rFont val="Garamond"/>
        <family val="1"/>
      </rPr>
      <t xml:space="preserve"> kryen analizimin e treguesve agronomik dhe certifikimin e fara dhe fidanëve të prodhuar në vend si dhe testimin e farave dhe fidanëve të importuar për ti rregjistruar në Katalogun Kombëtar Shqiptar. Certifikimi dhe testimi i farave dhe fidanëve që hidhen në treg, shërben për të siguruar inpute cilësore për bujqësinë në tregun shqiptar. </t>
    </r>
  </si>
  <si>
    <t>Numër fidanësh frutor të certifikuar</t>
  </si>
  <si>
    <r>
      <t>Detajimi i Kostos Totale të</t>
    </r>
    <r>
      <rPr>
        <b/>
        <sz val="8"/>
        <color indexed="10"/>
        <rFont val="Garamond"/>
        <family val="1"/>
      </rPr>
      <t xml:space="preserve"> Produktit 3 </t>
    </r>
    <r>
      <rPr>
        <b/>
        <sz val="8"/>
        <color indexed="8"/>
        <rFont val="Garamond"/>
        <family val="1"/>
      </rPr>
      <t>sipas Artikujve Ekonomikë</t>
    </r>
  </si>
  <si>
    <t>Resurse gjenetike në fermë (buaj, të imëta) të ruajtura</t>
  </si>
  <si>
    <t>Ka të bëjë me ruajtjen e racave autoktone në rrezik zhdukje (speciet e buajve, bagëtive të imëta), sipas legjislacionit në fuqi si dhe grumbullimin e të dhënave zooteknike për racat kryesore të gjedhit në vend (Holshtejn dhe Xhers).</t>
  </si>
  <si>
    <t>Numër kafshësh</t>
  </si>
  <si>
    <r>
      <t>Detajimi i Kostos Totale të</t>
    </r>
    <r>
      <rPr>
        <b/>
        <sz val="8"/>
        <color indexed="10"/>
        <rFont val="Garamond"/>
        <family val="1"/>
      </rPr>
      <t xml:space="preserve"> Produktit 4 </t>
    </r>
    <r>
      <rPr>
        <b/>
        <sz val="8"/>
        <color indexed="8"/>
        <rFont val="Garamond"/>
        <family val="1"/>
      </rPr>
      <t>sipas Artikujve Ekonomikë</t>
    </r>
  </si>
  <si>
    <t>Mostra të degustuara të duhanit, për ruajtjen e shëndetit të konsumatorit</t>
  </si>
  <si>
    <r>
      <rPr>
        <b/>
        <sz val="8"/>
        <color indexed="8"/>
        <rFont val="Garamond"/>
        <family val="1"/>
      </rPr>
      <t>Shpenzime nga AKDC</t>
    </r>
    <r>
      <rPr>
        <sz val="8"/>
        <color indexed="8"/>
        <rFont val="Garamond"/>
        <family val="1"/>
      </rPr>
      <t xml:space="preserve"> për mostra të degustuara të duhanit, në drejtim të ruajtjes së shëndetit të konsumatorit</t>
    </r>
  </si>
  <si>
    <t>Numër Mostrash</t>
  </si>
  <si>
    <r>
      <t>Detajimi i Kostos Totale të</t>
    </r>
    <r>
      <rPr>
        <b/>
        <sz val="8"/>
        <color indexed="10"/>
        <rFont val="Garamond"/>
        <family val="1"/>
      </rPr>
      <t xml:space="preserve"> Produktit 5 </t>
    </r>
    <r>
      <rPr>
        <b/>
        <sz val="8"/>
        <color indexed="8"/>
        <rFont val="Garamond"/>
        <family val="1"/>
      </rPr>
      <t>sipas Artikujve Ekonomikë</t>
    </r>
  </si>
  <si>
    <t>Vrojtime statistikore për bujqësinë dhe agroindustrinë të kryera dhe të publikuara</t>
  </si>
  <si>
    <t>Numër vrojtimesh</t>
  </si>
  <si>
    <r>
      <t>Detajimi i Kostos Totale të</t>
    </r>
    <r>
      <rPr>
        <b/>
        <sz val="8"/>
        <color indexed="10"/>
        <rFont val="Garamond"/>
        <family val="1"/>
      </rPr>
      <t xml:space="preserve"> Produktit 6 </t>
    </r>
    <r>
      <rPr>
        <b/>
        <sz val="8"/>
        <color indexed="8"/>
        <rFont val="Garamond"/>
        <family val="1"/>
      </rPr>
      <t>sipas Artikujve Ekonomikë</t>
    </r>
  </si>
  <si>
    <t>Njësi vreshti dhe ullishte të rregjistruara</t>
  </si>
  <si>
    <t xml:space="preserve">Ka të bëjë me rregjistrimin e njësive shtesë të vreshtave dhe ullishtave në bazën e të dhënave për Kadastrën e vreshtarisë, verës dhe Ullirit në funksion të gjurmueshmërisë së origjinës së produktit dhe sigurisë ushqimore të konsumatorit. Aktualisht, në këtë bazë të dhënash deri në fund të vitit 2017 janë rregjistruar 43,639 njësi vreshti dhe ulliri. Për vitet në vazhdim do të shtohen çdo vit 10,000 njësi (Vreshti dhe ulliri sëbashku). </t>
  </si>
  <si>
    <t>Numër njësish vreshti dhe ulliri</t>
  </si>
  <si>
    <r>
      <t>Detajimi i Kostos Totale të</t>
    </r>
    <r>
      <rPr>
        <b/>
        <sz val="8"/>
        <color indexed="10"/>
        <rFont val="Garamond"/>
        <family val="1"/>
      </rPr>
      <t xml:space="preserve"> Produktit 7 </t>
    </r>
    <r>
      <rPr>
        <b/>
        <sz val="8"/>
        <color indexed="8"/>
        <rFont val="Garamond"/>
        <family val="1"/>
      </rPr>
      <t>sipas Artikujve Ekonomikë</t>
    </r>
  </si>
  <si>
    <t>Shpenzime administrative kapitale për AZHBR</t>
  </si>
  <si>
    <t xml:space="preserve">Njësi të rikostruktuara </t>
  </si>
  <si>
    <t xml:space="preserve">Do të rikonstruktohen godina e AZHBR. </t>
  </si>
  <si>
    <t xml:space="preserve">Numër </t>
  </si>
  <si>
    <t>Kapitull 01</t>
  </si>
  <si>
    <t>Kapitull 03</t>
  </si>
  <si>
    <t>Kapitull 04</t>
  </si>
  <si>
    <t xml:space="preserve">Shënim: Shpjegoni supozimet dhe llogaritjet për Produktin 1 </t>
  </si>
  <si>
    <r>
      <t xml:space="preserve">Detajimi i Kostos Totale të </t>
    </r>
    <r>
      <rPr>
        <b/>
        <sz val="8"/>
        <color indexed="10"/>
        <rFont val="Garamond"/>
        <family val="1"/>
      </rPr>
      <t>Produktit 2</t>
    </r>
    <r>
      <rPr>
        <b/>
        <sz val="8"/>
        <color indexed="8"/>
        <rFont val="Garamond"/>
        <family val="1"/>
      </rPr>
      <t xml:space="preserve"> sipas Artikujve Ekonomikë</t>
    </r>
  </si>
  <si>
    <t>Shënim: Shpjegoni supozimet dhe llogaritjet për Produktin 2</t>
  </si>
  <si>
    <t>Blerje paisjesh elektronike</t>
  </si>
  <si>
    <t>Blerje pajisjesh të ndryshme dhe pajisje elektronike AZHBR</t>
  </si>
  <si>
    <t>Do të bëhet blerje e paisjeve elektronike per AZHBR</t>
  </si>
  <si>
    <r>
      <t xml:space="preserve">Detajimi i Kostos Totale të </t>
    </r>
    <r>
      <rPr>
        <b/>
        <sz val="8"/>
        <color indexed="10"/>
        <rFont val="Garamond"/>
        <family val="1"/>
      </rPr>
      <t>Produktit 3</t>
    </r>
    <r>
      <rPr>
        <b/>
        <sz val="8"/>
        <color indexed="8"/>
        <rFont val="Garamond"/>
        <family val="1"/>
      </rPr>
      <t xml:space="preserve"> sipas Artikujve Ekonomikë</t>
    </r>
  </si>
  <si>
    <t>Kosto totale e produktit3</t>
  </si>
  <si>
    <t>Shënim: Shpjegoni supozimet dhe llogaritjet për Produktin 3</t>
  </si>
  <si>
    <t>Blerje pajisjesh të ndryshme dhe pajisje elektronike ESHF</t>
  </si>
  <si>
    <r>
      <t xml:space="preserve">Detajimi i Kostos Totale të </t>
    </r>
    <r>
      <rPr>
        <b/>
        <sz val="8"/>
        <color indexed="10"/>
        <rFont val="Garamond"/>
        <family val="1"/>
      </rPr>
      <t>Produktit 4</t>
    </r>
    <r>
      <rPr>
        <b/>
        <sz val="8"/>
        <color indexed="8"/>
        <rFont val="Garamond"/>
        <family val="1"/>
      </rPr>
      <t xml:space="preserve"> sipas Artikujve Ekonomikë</t>
    </r>
  </si>
  <si>
    <t>Shënim: Shpjegoni supozimet dhe llogaritjet për Produktin 4</t>
  </si>
  <si>
    <t>Blerje pajisjesh elektronike per QTTB F. Kruje</t>
  </si>
  <si>
    <t>Do të bëhet blerje e paisjeve elektronike per QTTB F.Kruje</t>
  </si>
  <si>
    <r>
      <t xml:space="preserve">Detajimi i Kostos Totale të </t>
    </r>
    <r>
      <rPr>
        <b/>
        <sz val="8"/>
        <color indexed="10"/>
        <rFont val="Garamond"/>
        <family val="1"/>
      </rPr>
      <t>Produktit 5</t>
    </r>
    <r>
      <rPr>
        <b/>
        <sz val="8"/>
        <color indexed="8"/>
        <rFont val="Garamond"/>
        <family val="1"/>
      </rPr>
      <t xml:space="preserve"> sipas Artikujve Ekonomikë</t>
    </r>
  </si>
  <si>
    <t>Shënim: Shpjegoni supozimet dhe llogaritjet për Produktin 5</t>
  </si>
  <si>
    <r>
      <t xml:space="preserve">Detajimi i Kostos Totale të </t>
    </r>
    <r>
      <rPr>
        <b/>
        <sz val="8"/>
        <color indexed="10"/>
        <rFont val="Garamond"/>
        <family val="1"/>
      </rPr>
      <t>Produktit 6</t>
    </r>
    <r>
      <rPr>
        <b/>
        <sz val="8"/>
        <color indexed="8"/>
        <rFont val="Garamond"/>
        <family val="1"/>
      </rPr>
      <t xml:space="preserve"> sipas Artikujve Ekonomikë</t>
    </r>
  </si>
  <si>
    <t>Shënim: Shpjegoni supozimet dhe llogaritjet për Produktin 6</t>
  </si>
  <si>
    <r>
      <t>Produkti</t>
    </r>
    <r>
      <rPr>
        <b/>
        <sz val="8"/>
        <color indexed="8"/>
        <rFont val="Garamond"/>
        <family val="1"/>
      </rPr>
      <t xml:space="preserve"> 7</t>
    </r>
  </si>
  <si>
    <r>
      <t xml:space="preserve">Detajimi i Kostos Totale të </t>
    </r>
    <r>
      <rPr>
        <b/>
        <sz val="8"/>
        <color indexed="10"/>
        <rFont val="Garamond"/>
        <family val="1"/>
      </rPr>
      <t>Produktit 7</t>
    </r>
    <r>
      <rPr>
        <b/>
        <sz val="8"/>
        <color indexed="8"/>
        <rFont val="Garamond"/>
        <family val="1"/>
      </rPr>
      <t xml:space="preserve"> sipas Artikujve Ekonomikë</t>
    </r>
  </si>
  <si>
    <t>Shënim: Shpjegoni supozimet dhe llogaritjet për Produktin 7</t>
  </si>
  <si>
    <t>Blerje paisje</t>
  </si>
  <si>
    <t>Numer</t>
  </si>
  <si>
    <r>
      <t xml:space="preserve">Detajimi i Kostos Totale të </t>
    </r>
    <r>
      <rPr>
        <b/>
        <sz val="8"/>
        <color indexed="10"/>
        <rFont val="Garamond"/>
        <family val="1"/>
      </rPr>
      <t>Produktit 8</t>
    </r>
    <r>
      <rPr>
        <b/>
        <sz val="8"/>
        <color indexed="8"/>
        <rFont val="Garamond"/>
        <family val="1"/>
      </rPr>
      <t xml:space="preserve"> sipas Artikujve Ekonomikë</t>
    </r>
  </si>
  <si>
    <t>Shënim: Shpjegoni supozimet dhe llogaritjet për Produktin 8</t>
  </si>
  <si>
    <t>Mobilim zyrash</t>
  </si>
  <si>
    <t>Do te blihen paisje per mobilimin e zyrave te AZHBR</t>
  </si>
  <si>
    <t>Shënim: Shpjegoni supozimet dhe llogaritjet për Produktin 9</t>
  </si>
  <si>
    <t>Krijimi dhe Lehtësimi i Mbështetjes së Agrobiznesit (BERZH)</t>
  </si>
  <si>
    <t>Përfitues kredish nga subjektet e Agro-biznesit</t>
  </si>
  <si>
    <t>Shpenzime të mbështetura nga ndërhyrjet përmes projekteve me donatorët. Ky produkt ka të bëjë me zbatimin e Projekteve me financim të huaj dhe bashkëfinancim që zbatohen në fushën e bujqësisë dhe zhvillimit rural:   Projekti "Krijimi dhe Lehtësimi i Mbështetjes së Agrobiznesit (BERZH)"</t>
  </si>
  <si>
    <t>Numër</t>
  </si>
  <si>
    <t xml:space="preserve">Produkti 2 </t>
  </si>
  <si>
    <t>Përfitues nga Programi për Sektorin e ullinjëve</t>
  </si>
  <si>
    <t xml:space="preserve">Shpenzime të planifikuara si financim i huaj për dhënie grantesh subjekteve dhe fermerëve për mbjellje dhe përpunim në sektorin e ullishtarisë </t>
  </si>
  <si>
    <r>
      <t xml:space="preserve">Detajimi i Kostos Totale të </t>
    </r>
    <r>
      <rPr>
        <b/>
        <sz val="8"/>
        <color indexed="10"/>
        <rFont val="Garamond"/>
        <family val="1"/>
      </rPr>
      <t xml:space="preserve">Produktit 2 </t>
    </r>
    <r>
      <rPr>
        <b/>
        <sz val="8"/>
        <color indexed="8"/>
        <rFont val="Garamond"/>
        <family val="1"/>
      </rPr>
      <t>sipas Artikujve Ekonomikë</t>
    </r>
  </si>
  <si>
    <t>Programi- Për fuqizimin e agjencise se pagesave (ARDA)</t>
  </si>
  <si>
    <t>Përfitues nga Programi për fuqizimin e agjencise se pagesave</t>
  </si>
  <si>
    <t>Shpenzime të planifikuara si financim i huaj për krijimin e e sistemit te integruar ne AZHBR</t>
  </si>
  <si>
    <r>
      <t xml:space="preserve">Detajimi i Kostos Totale të </t>
    </r>
    <r>
      <rPr>
        <b/>
        <sz val="8"/>
        <color indexed="10"/>
        <rFont val="Garamond"/>
        <family val="1"/>
      </rPr>
      <t xml:space="preserve">Produktit 3 </t>
    </r>
    <r>
      <rPr>
        <b/>
        <sz val="8"/>
        <color indexed="8"/>
        <rFont val="Garamond"/>
        <family val="1"/>
      </rPr>
      <t>sipas Artikujve Ekonomikë</t>
    </r>
  </si>
  <si>
    <t>Programi- Për fuqizimin e agjencise se pagesave (ASSI)</t>
  </si>
  <si>
    <r>
      <t xml:space="preserve">Detajimi i Kostos Totale të </t>
    </r>
    <r>
      <rPr>
        <b/>
        <sz val="8"/>
        <color indexed="10"/>
        <rFont val="Garamond"/>
        <family val="1"/>
      </rPr>
      <t xml:space="preserve">Produktit 4 </t>
    </r>
    <r>
      <rPr>
        <b/>
        <sz val="8"/>
        <color indexed="8"/>
        <rFont val="Garamond"/>
        <family val="1"/>
      </rPr>
      <t>sipas Artikujve Ekonomikë</t>
    </r>
  </si>
  <si>
    <t>Mbështetje për modernizimin e Sektorit të blegtorisë në Shqipëri, IPA 2013</t>
  </si>
  <si>
    <t>Rritja e kapaciteteve të ekstensionit publik nëpërmjet trainimeve</t>
  </si>
  <si>
    <t xml:space="preserve">Shpenzime të mbështetura nga ndërhyrjet përmes projekteve me donatorët. Ky produkt ka të bëjë me zbatimin e Projekteve me financim të huaj dhe bashkëfinancim që zbatohen në fushën e bujqësisë dhe zhvillimit rural: 1.  Mbështetje për modernizimin e Sektorit të blegtorisë në Shqipëri, IPA 2013; </t>
  </si>
  <si>
    <t>Numer dokumentash te prodhuar</t>
  </si>
  <si>
    <t xml:space="preserve">Projekti i shërbimeve mjedisore </t>
  </si>
  <si>
    <t>Grante të dhëna përfituesëve në kuadrin e Projektit të shërbimeve mjedisore</t>
  </si>
  <si>
    <t>Fondet e planifikuara nga Banka Botërore si financim i huaj (Grant) për dhënien e granteve për mbrojtjen nga erozioni i pyjeve</t>
  </si>
  <si>
    <t>IPARD II</t>
  </si>
  <si>
    <t>Ka të bëjë me numrin e përfituesëve dhe fondet e transferuara në buxhetet e aplikantëve që kryejnë  investime fizike në nivel ferme, ne perpunim dhe ne diversifikim dhe zhvillim biznesi dhe që shpallen fitues të fondeve të programit IPARD II</t>
  </si>
  <si>
    <r>
      <t xml:space="preserve">Detajimi i Kostos Totale të </t>
    </r>
    <r>
      <rPr>
        <b/>
        <sz val="8"/>
        <color indexed="10"/>
        <rFont val="Garamond"/>
        <family val="1"/>
      </rPr>
      <t xml:space="preserve">Produktit 7 </t>
    </r>
    <r>
      <rPr>
        <b/>
        <sz val="8"/>
        <color indexed="8"/>
        <rFont val="Garamond"/>
        <family val="1"/>
      </rPr>
      <t>sipas Artikujve Ekonomikë</t>
    </r>
  </si>
  <si>
    <t>GIZ - Zhvillimi I qendrueshem ne zonat rurale ne Shqiperi - SDRA</t>
  </si>
  <si>
    <t>Përfitues nga projekti</t>
  </si>
  <si>
    <r>
      <t xml:space="preserve">Detajimi i Kostos Totale të </t>
    </r>
    <r>
      <rPr>
        <b/>
        <sz val="8"/>
        <color indexed="10"/>
        <rFont val="Garamond"/>
        <family val="1"/>
      </rPr>
      <t xml:space="preserve">Produktit 8 </t>
    </r>
    <r>
      <rPr>
        <b/>
        <sz val="8"/>
        <color indexed="8"/>
        <rFont val="Garamond"/>
        <family val="1"/>
      </rPr>
      <t>sipas Artikujve Ekonomikë</t>
    </r>
  </si>
  <si>
    <t xml:space="preserve">FOOD4Health </t>
  </si>
  <si>
    <r>
      <t xml:space="preserve">Detajimi i Kostos Totale të </t>
    </r>
    <r>
      <rPr>
        <b/>
        <sz val="8"/>
        <color indexed="10"/>
        <rFont val="Garamond"/>
        <family val="1"/>
      </rPr>
      <t xml:space="preserve">Produktit 9 </t>
    </r>
    <r>
      <rPr>
        <b/>
        <sz val="8"/>
        <color indexed="8"/>
        <rFont val="Garamond"/>
        <family val="1"/>
      </rPr>
      <t>sipas Artikujve Ekonomikë</t>
    </r>
  </si>
  <si>
    <t>Ndryshimi në % i totalit të shpenzimeve të Programit</t>
  </si>
  <si>
    <t>Koordinatori i GMS/ Nënunësi Autorizues</t>
  </si>
  <si>
    <t xml:space="preserve">FORMAT 2.1 : FORMATI STANDARD I PËRGATITJES SË KËRKESAVE BUXHETORE PBA 2019-2021 </t>
  </si>
  <si>
    <t>Mbështetja për peshkim</t>
  </si>
  <si>
    <t>Menaxhimi i peshkimit dhe akuakulturës duke mbështetur sektorin me politika strukturore për tregjet, politikat tregtare dhe politikat ndërkombëtare me qëllim  zhvillimin e aktivitetit të peshkimit në përputhje me standardet e BE duke garantuar konkurueshmërinë, mbrojtjen e resurseve.</t>
  </si>
  <si>
    <t>Numër politikash strukturore të miratuara për peshkimin dhe akuakulturën</t>
  </si>
  <si>
    <t xml:space="preserve">Nr. Shoqatash /organizatash peshkimi te krijuara </t>
  </si>
  <si>
    <t>Nr Shkeljesh të vërejtura. Zbatim rekomandimesh në rritje</t>
  </si>
  <si>
    <t xml:space="preserve">Sasia e prodhimit te molusqeve (ne ton) </t>
  </si>
  <si>
    <t>Përqindja e pjesmarrjes së grave në industrinë e përpunimit të produkteve peshkore</t>
  </si>
  <si>
    <t>Menaxhim I infrastrukturës portuale  sipas politikave e standarteve të miratuar</t>
  </si>
  <si>
    <t>Nr Shkeljesh te verejtura. Zbatim rekomandimesh ne rritje</t>
  </si>
  <si>
    <t>Infrastrukture portuale e mirëmenaxhuar</t>
  </si>
  <si>
    <t xml:space="preserve">Ky produkt ka për qëllim menaxhimin e porteve Shëngjin, Vlore, Sarandë e Durrës dhe të tre ekonomive Zvezdë, Lin e Butrint duke bërë te mundur rritjen e produktivitetit të resurseve nëpërmjet menaxhimit të programeve të ripopullimit me rasate. </t>
  </si>
  <si>
    <t>numër porte dhe ekonomi peshkimi</t>
  </si>
  <si>
    <t xml:space="preserve">Kontrollet e inspektoriatit të peshkimit në subjektet e peshkimit. </t>
  </si>
  <si>
    <t xml:space="preserve">Kontrollet kanë për qëllim garantimin e zbatimit të politikave nëpërmjet inspektimit e kontrollit të subjekteve të peshkimit të licensuara dhe të palicensuara nga inspektoriati i peshkimit në rrethe. </t>
  </si>
  <si>
    <t>Sistemi i vrojtim monitorimit e survejimit në anijet e peshkimit të instaluara.</t>
  </si>
  <si>
    <t>Mirëmbajtja e sistemit të anijet dhe e sistemit te vrojtim  monitorimit e survejimit VMS, nëpërmjet QNOD</t>
  </si>
  <si>
    <t>sistem</t>
  </si>
  <si>
    <t xml:space="preserve">Raporte të kryera për një monitorim sa më të saktë të aktiviteteve të lidhur me peshkimin, akuakulturën dhe molusqet. </t>
  </si>
  <si>
    <t xml:space="preserve">Produkti synon një monitorim sa me te saktë të aktiviteteve lidhur me peshkimin, akuakulturën dhe molusqet. </t>
  </si>
  <si>
    <t>numër raportesh</t>
  </si>
  <si>
    <t>Ripopullim me rasate për pasurim të resurseve peshkore</t>
  </si>
  <si>
    <t xml:space="preserve">Ripopullim me rasate për rritjen e rezervave peshkore. Ky produkt ka për qëllim menaxhimin e rasateve në liqenin e Fierzes me 200.000 cope, liqenin ee Ulzës e Shkopetit me 150.000 copë, në Ujëmbldhesin e Bovillës me 50.000 copë, në liqenin Artificial të Tiranës me 50.000 copë rasate të llojeve krap, amur ballëgjerë. </t>
  </si>
  <si>
    <t>numër rasatesh</t>
  </si>
  <si>
    <t>Ngritje e infrastruktures se  markatave te peshkimit nëpër porte</t>
  </si>
  <si>
    <t xml:space="preserve"> Ndertimi i tregut te peshkut Vlore (markato)</t>
  </si>
  <si>
    <t xml:space="preserve">Infrastrukturë e përmirësuar në porte do të bëjë të mundur përmiresimin  e tregtimit të produkteve peshkore, si nëpërmjet ngritjes së markateve te peshkimit dhe kontrollit më të mirë të produkteve. </t>
  </si>
  <si>
    <t>numër projektesh</t>
  </si>
  <si>
    <r>
      <t xml:space="preserve">Detajimi i Kostos Totale të </t>
    </r>
    <r>
      <rPr>
        <b/>
        <sz val="8"/>
        <color indexed="10"/>
        <rFont val="Garamond"/>
        <family val="1"/>
      </rPr>
      <t xml:space="preserve">Produktit 1 </t>
    </r>
    <r>
      <rPr>
        <b/>
        <sz val="8"/>
        <color indexed="8"/>
        <rFont val="Garamond"/>
        <family val="1"/>
      </rPr>
      <t>sipas Artikujve Ekonomikë</t>
    </r>
  </si>
  <si>
    <t>Ndërtimi i Tregut  Shëngjin</t>
  </si>
  <si>
    <t>M051510</t>
  </si>
  <si>
    <t>numer tregu</t>
  </si>
  <si>
    <t>Standarte ndërkombëtare te perafruar (EU, ICCAT, GFCM)</t>
  </si>
  <si>
    <t>Nr standartesh të përafruar</t>
  </si>
  <si>
    <t>Numër Logbookeve të dorëzuar krahasuar me numrin e daljeve në peshkim</t>
  </si>
  <si>
    <t>Emërtimi i Treguesit x (shto tregues sipas rastit)</t>
  </si>
  <si>
    <t>Vlera Bazë</t>
  </si>
  <si>
    <t>Vlera e Synuar</t>
  </si>
  <si>
    <t>Standartet nderkombetare te perafruar (EU, ICCAT, GFCM</t>
  </si>
  <si>
    <t>Nëpërmjet këtij produkti, nën objektivin përafrimin dhe përshtatjen e standarteve, kryhen trajnime për stafin menaxhues dhe përfaqësues të OMP-ve</t>
  </si>
  <si>
    <t>numër aktivitetesh</t>
  </si>
  <si>
    <t>Produktet për Objektivin  2</t>
  </si>
  <si>
    <t>Dokumenti sektorial per Peshkimii</t>
  </si>
  <si>
    <t>Dokumenti sektorial për Peshkimi fonancimi i huaj IPA II</t>
  </si>
  <si>
    <t>Pergatitja e dokumjentit sektorial per peshkimin IPA II</t>
  </si>
  <si>
    <t>numer dokumenti</t>
  </si>
  <si>
    <t>Dizenjimi i nje porti peshkimi - IPA 2016</t>
  </si>
  <si>
    <t>Mbështetje për zhvillimin e tregjeve dhe prodhimtarisëe detare.</t>
  </si>
  <si>
    <t>Mbështetje për zhvillimin e tregjeve dhe prodhimtarisë detare.</t>
  </si>
  <si>
    <t>numër dokumenti</t>
  </si>
  <si>
    <t>Kodi i Projektit sipas listës se investimeve</t>
  </si>
  <si>
    <r>
      <t xml:space="preserve">Detajimi i Kostos Totale të </t>
    </r>
    <r>
      <rPr>
        <b/>
        <sz val="8"/>
        <color indexed="10"/>
        <rFont val="Times New Roman"/>
        <family val="1"/>
        <charset val="238"/>
      </rPr>
      <t xml:space="preserve">Produktit 1 </t>
    </r>
    <r>
      <rPr>
        <b/>
        <sz val="8"/>
        <color indexed="8"/>
        <rFont val="Times New Roman"/>
        <family val="1"/>
        <charset val="238"/>
      </rPr>
      <t>sipas Artikujve Ekonomikë</t>
    </r>
  </si>
  <si>
    <t>Studim dhe projektim  i thellimit te grykëderdhjes së kanalit te Butrintit me detin</t>
  </si>
  <si>
    <t>Nr. Projektesh zbatimi</t>
  </si>
  <si>
    <r>
      <t xml:space="preserve">Detajimi i Kostos Totale të </t>
    </r>
    <r>
      <rPr>
        <b/>
        <sz val="8"/>
        <color indexed="10"/>
        <rFont val="Times New Roman"/>
        <family val="1"/>
        <charset val="238"/>
      </rPr>
      <t xml:space="preserve">Produktit 2 </t>
    </r>
    <r>
      <rPr>
        <b/>
        <sz val="8"/>
        <color indexed="8"/>
        <rFont val="Times New Roman"/>
        <family val="1"/>
        <charset val="238"/>
      </rPr>
      <t>sipas Artikujve Ekonomikë</t>
    </r>
  </si>
  <si>
    <t>Thellimi i kanalit te portit Vlore</t>
  </si>
  <si>
    <t>Permiresimi i infratruktures se peshkimit</t>
  </si>
  <si>
    <r>
      <t xml:space="preserve">Detajimi i Kostos Totale të </t>
    </r>
    <r>
      <rPr>
        <b/>
        <sz val="8"/>
        <color indexed="10"/>
        <rFont val="Times New Roman"/>
        <family val="1"/>
        <charset val="238"/>
      </rPr>
      <t xml:space="preserve">Produktit 4 </t>
    </r>
    <r>
      <rPr>
        <b/>
        <sz val="8"/>
        <color indexed="8"/>
        <rFont val="Times New Roman"/>
        <family val="1"/>
        <charset val="238"/>
      </rPr>
      <t>sipas Artikujve Ekonomikë</t>
    </r>
  </si>
  <si>
    <t>31.08.2020</t>
  </si>
  <si>
    <t>2021-2023</t>
  </si>
  <si>
    <t>Rikonstruksion Ambiente të MBZHR-së</t>
  </si>
  <si>
    <t>FORMATI STANDARD I PËRGATITJES SË KËRKESAVE BUXHETORE PBA 2021-2023</t>
  </si>
  <si>
    <t>Buxheti 2021-2023</t>
  </si>
  <si>
    <t>Pajisje kompjuterike të blera nga QTTB-te Lushnje dhe Fushe Kruje</t>
  </si>
  <si>
    <t>Për realizimin e detyrave funksionale është e nevojshme pajisja e stafit te 2 QTTB-ve me pajisje kompjuterike</t>
  </si>
  <si>
    <t>Pajisje kompjuterike të blera nga AREB Tirane, Shkoder, Korce dhe Lushnje</t>
  </si>
  <si>
    <t>Për realizimin e detyrave funksionale është e nevojshme pajisja e stafit te 4 AREB-ve  me pajisje kompjuterike</t>
  </si>
  <si>
    <r>
      <t xml:space="preserve">Detajimi i Kostos Totale të </t>
    </r>
    <r>
      <rPr>
        <b/>
        <sz val="11"/>
        <color indexed="10"/>
        <rFont val="Garamond"/>
        <family val="1"/>
      </rPr>
      <t>Produktit 2</t>
    </r>
    <r>
      <rPr>
        <b/>
        <sz val="11"/>
        <color indexed="8"/>
        <rFont val="Garamond"/>
        <family val="1"/>
      </rPr>
      <t xml:space="preserve"> sipas Artikujve Ekonomikë</t>
    </r>
  </si>
  <si>
    <t>Sisitemi ujitës në QTTB Vlorë i instaluar ( faza II-te dhe e III-te)</t>
  </si>
  <si>
    <t>M051467</t>
  </si>
  <si>
    <r>
      <t xml:space="preserve">Detajimi i Kostos Totale të </t>
    </r>
    <r>
      <rPr>
        <b/>
        <sz val="11"/>
        <color indexed="10"/>
        <rFont val="Garamond"/>
        <family val="1"/>
      </rPr>
      <t xml:space="preserve">Produktit 8 </t>
    </r>
    <r>
      <rPr>
        <b/>
        <sz val="11"/>
        <color indexed="8"/>
        <rFont val="Garamond"/>
        <family val="1"/>
      </rPr>
      <t>sipas Artikujve Ekonomikë</t>
    </r>
  </si>
  <si>
    <r>
      <t xml:space="preserve">Detajimi i Kostos Totale të </t>
    </r>
    <r>
      <rPr>
        <b/>
        <sz val="11"/>
        <color indexed="10"/>
        <rFont val="Garamond"/>
        <family val="1"/>
      </rPr>
      <t xml:space="preserve">Produktit 10 </t>
    </r>
    <r>
      <rPr>
        <b/>
        <sz val="11"/>
        <color indexed="8"/>
        <rFont val="Garamond"/>
        <family val="1"/>
      </rPr>
      <t>sipas Artikujve Ekonomikë</t>
    </r>
  </si>
  <si>
    <r>
      <t xml:space="preserve">Detajimi i Kostos Totale të </t>
    </r>
    <r>
      <rPr>
        <b/>
        <sz val="11"/>
        <color indexed="10"/>
        <rFont val="Garamond"/>
        <family val="1"/>
      </rPr>
      <t xml:space="preserve">Produktit 11 </t>
    </r>
    <r>
      <rPr>
        <b/>
        <sz val="11"/>
        <color indexed="8"/>
        <rFont val="Garamond"/>
        <family val="1"/>
      </rPr>
      <t>sipas Artikujve Ekonomikë</t>
    </r>
  </si>
  <si>
    <r>
      <t xml:space="preserve">Detajimi i Kostos Totale të </t>
    </r>
    <r>
      <rPr>
        <b/>
        <sz val="11"/>
        <color indexed="10"/>
        <rFont val="Garamond"/>
        <family val="1"/>
      </rPr>
      <t xml:space="preserve">Produktit 12 </t>
    </r>
    <r>
      <rPr>
        <b/>
        <sz val="11"/>
        <color indexed="8"/>
        <rFont val="Garamond"/>
        <family val="1"/>
      </rPr>
      <t>sipas Artikujve Ekonomikë</t>
    </r>
  </si>
  <si>
    <r>
      <t xml:space="preserve">Detajimi i Kostos Totale të </t>
    </r>
    <r>
      <rPr>
        <b/>
        <sz val="11"/>
        <color indexed="10"/>
        <rFont val="Garamond"/>
        <family val="1"/>
      </rPr>
      <t xml:space="preserve">Produktit 13 </t>
    </r>
    <r>
      <rPr>
        <b/>
        <sz val="11"/>
        <color indexed="8"/>
        <rFont val="Garamond"/>
        <family val="1"/>
      </rPr>
      <t>sipas Artikujve Ekonomikë</t>
    </r>
  </si>
  <si>
    <r>
      <t xml:space="preserve">Detajimi i Kostos Totale të </t>
    </r>
    <r>
      <rPr>
        <b/>
        <sz val="11"/>
        <color indexed="10"/>
        <rFont val="Garamond"/>
        <family val="1"/>
      </rPr>
      <t xml:space="preserve">Produktit 14 </t>
    </r>
    <r>
      <rPr>
        <b/>
        <sz val="11"/>
        <color indexed="8"/>
        <rFont val="Garamond"/>
        <family val="1"/>
      </rPr>
      <t>sipas Artikujve Ekonomikë</t>
    </r>
  </si>
  <si>
    <t>Kosto totale e produktit 14</t>
  </si>
  <si>
    <r>
      <t xml:space="preserve">Detajimi i Kostos Totale të </t>
    </r>
    <r>
      <rPr>
        <b/>
        <sz val="11"/>
        <color indexed="10"/>
        <rFont val="Garamond"/>
        <family val="1"/>
      </rPr>
      <t xml:space="preserve">Produktit 15 </t>
    </r>
    <r>
      <rPr>
        <b/>
        <sz val="11"/>
        <color indexed="8"/>
        <rFont val="Garamond"/>
        <family val="1"/>
      </rPr>
      <t>sipas Artikujve Ekonomikë</t>
    </r>
  </si>
  <si>
    <t>Kosto totale e produktit 15</t>
  </si>
  <si>
    <r>
      <t xml:space="preserve">Detajimi i Kostos Totale të </t>
    </r>
    <r>
      <rPr>
        <b/>
        <sz val="11"/>
        <color indexed="10"/>
        <rFont val="Garamond"/>
        <family val="1"/>
      </rPr>
      <t xml:space="preserve">Produktit 16 </t>
    </r>
    <r>
      <rPr>
        <b/>
        <sz val="11"/>
        <color indexed="8"/>
        <rFont val="Garamond"/>
        <family val="1"/>
      </rPr>
      <t>sipas Artikujve Ekonomikë</t>
    </r>
  </si>
  <si>
    <t>Kosto totale e produktit 16</t>
  </si>
  <si>
    <r>
      <t xml:space="preserve">Detajimi i Kostos Totale të </t>
    </r>
    <r>
      <rPr>
        <b/>
        <sz val="11"/>
        <color indexed="10"/>
        <rFont val="Garamond"/>
        <family val="1"/>
      </rPr>
      <t xml:space="preserve">Produktit 17 </t>
    </r>
    <r>
      <rPr>
        <b/>
        <sz val="11"/>
        <color indexed="8"/>
        <rFont val="Garamond"/>
        <family val="1"/>
      </rPr>
      <t>sipas Artikujve Ekonomikë</t>
    </r>
  </si>
  <si>
    <t>Kosto totale e produktit 17</t>
  </si>
  <si>
    <r>
      <t xml:space="preserve">Detajimi i Kostos Totale të </t>
    </r>
    <r>
      <rPr>
        <b/>
        <sz val="11"/>
        <color indexed="10"/>
        <rFont val="Garamond"/>
        <family val="1"/>
      </rPr>
      <t xml:space="preserve">Produktit 18 </t>
    </r>
    <r>
      <rPr>
        <b/>
        <sz val="11"/>
        <color indexed="8"/>
        <rFont val="Garamond"/>
        <family val="1"/>
      </rPr>
      <t>sipas Artikujve Ekonomikë</t>
    </r>
  </si>
  <si>
    <t>Kosto totale e produktit 18</t>
  </si>
  <si>
    <r>
      <t xml:space="preserve">Detajimi i Kostos Totale të </t>
    </r>
    <r>
      <rPr>
        <b/>
        <sz val="11"/>
        <color indexed="10"/>
        <rFont val="Garamond"/>
        <family val="1"/>
      </rPr>
      <t xml:space="preserve">Produktit 19 </t>
    </r>
    <r>
      <rPr>
        <b/>
        <sz val="11"/>
        <color indexed="8"/>
        <rFont val="Garamond"/>
        <family val="1"/>
      </rPr>
      <t>sipas Artikujve Ekonomikë</t>
    </r>
  </si>
  <si>
    <t>Kosto totale e produktit 19</t>
  </si>
  <si>
    <t xml:space="preserve">FORMAT 2: FORMATI STANDARD I PËRGATITJES SË KËRKESAVE BUXHETORE PBA 2021-2023 </t>
  </si>
  <si>
    <t xml:space="preserve">hektar </t>
  </si>
  <si>
    <t>18AJ805</t>
  </si>
  <si>
    <t>Mundeson ujitjen ne rreth 2700 ha , nepermjet rikonstruksionit te kanalit kryesore dhe veprave te artit ne tre bashki Gjirokaster, Libohove dhe Dropull</t>
  </si>
  <si>
    <t>18AJ806</t>
  </si>
  <si>
    <t>Kanali Ujites Ndroq Callik,  Faza II-te (Segmenti  nga dalja e Sifonit Erzen e ne vazhdim K 4030 m)</t>
  </si>
  <si>
    <t xml:space="preserve">Mundeson ujitjen ne rreth 1000 ha , ne pjesen fundore te skemes ujitese ne zonen Shijak e Durres nepermjet rikonstruksionit te kanalit kryesore dhe veprave te artit. </t>
  </si>
  <si>
    <t>Skema Ujitese Armen (Peshkepi-Armen), Selenice</t>
  </si>
  <si>
    <t>18AJ807</t>
  </si>
  <si>
    <t xml:space="preserve">Mundeson ujitjen ne rreth 300 ha , ne zonen e selenices nepermjet rikonstruksionit te kanalit kryesore dhe veprave te artit. </t>
  </si>
  <si>
    <t>Ura ne Kufizuesin e Majte, Libofsh</t>
  </si>
  <si>
    <t>18AJ804</t>
  </si>
  <si>
    <t>Mundeson rikonstruksioni i ures, veper arti e infrastruktures se ujitjes dhe kullimit, ne sherbim te kesaj infrastrukture</t>
  </si>
  <si>
    <t>ure (veper arti)</t>
  </si>
  <si>
    <t xml:space="preserve">Rehabilitim i kanalit ujites  Berat - Ura e Kuçit - Berat </t>
  </si>
  <si>
    <t>18AJ808</t>
  </si>
  <si>
    <t xml:space="preserve">Mundeson ujitjen ne rreth 300 ha , nepermjet rikonstruksionit te kanalit kryesore dhe veprave te artit. </t>
  </si>
  <si>
    <t>Rehabilitimi i diges se rezervuarit Shtoder, Shkoder</t>
  </si>
  <si>
    <t>18AK312</t>
  </si>
  <si>
    <t xml:space="preserve">Mundeson rritjen e sigurise se diges, dhe permireson ujitjen ne rreth 2500 ha  </t>
  </si>
  <si>
    <t>Rikonstruksion i Urës në fshatin Varibop, mbi V-L-F</t>
  </si>
  <si>
    <t>18CI801</t>
  </si>
  <si>
    <t>Mundesohet permiresimi  infrastruktures ndihmese te ujitjes  nepermjet rehabilitimit/rikonstruksionit e kesaj veprave te artit</t>
  </si>
  <si>
    <t>Ure</t>
  </si>
  <si>
    <t>Rehabilitim i kanalit ujites krahu i djathte rezervuari Gjanç</t>
  </si>
  <si>
    <t xml:space="preserve">Mundeson ujitjen ne rreth 1500 ha , nepermjet rikonstruksionit te kanalit kryesore dhe veprave te artit. </t>
  </si>
  <si>
    <t>Objekte te ujitjes te vitit 2021 - 2023</t>
  </si>
  <si>
    <t xml:space="preserve">Rikonstruksioni i godines se zyrave dhe magazina </t>
  </si>
  <si>
    <t>18CJ001</t>
  </si>
  <si>
    <t>Mundesohet berjen funksionale te zyrave te DUK Korce me qellim permiresimin e kushteve te punes per personelin qe menaxhon infrastrukturen e ujitjes dhe te kullmit</t>
  </si>
  <si>
    <t>Godine (zyra)</t>
  </si>
  <si>
    <t>Rehabilitimi i Digës së Gramës</t>
  </si>
  <si>
    <t>19AF301</t>
  </si>
  <si>
    <r>
      <t>Mundesohet rehabilitimi i diges se rezervuarit</t>
    </r>
    <r>
      <rPr>
        <sz val="8"/>
        <rFont val="Garamond"/>
        <family val="1"/>
        <charset val="238"/>
      </rPr>
      <t xml:space="preserve"> Grames</t>
    </r>
  </si>
  <si>
    <r>
      <t xml:space="preserve">Detajimi i Kostos Totale të </t>
    </r>
    <r>
      <rPr>
        <b/>
        <sz val="8"/>
        <rFont val="Garamond"/>
        <family val="1"/>
        <charset val="238"/>
      </rPr>
      <t>Produktit 35</t>
    </r>
    <r>
      <rPr>
        <b/>
        <sz val="8"/>
        <rFont val="Garamond"/>
        <family val="1"/>
      </rPr>
      <t xml:space="preserve"> sipas Artikujve Ekonomikë</t>
    </r>
  </si>
  <si>
    <r>
      <t xml:space="preserve">Kosto totale e </t>
    </r>
    <r>
      <rPr>
        <b/>
        <i/>
        <sz val="9"/>
        <rFont val="Garamond"/>
        <family val="1"/>
        <charset val="238"/>
      </rPr>
      <t>produkti 35</t>
    </r>
  </si>
  <si>
    <t>Ndërtimi i shkarkuesve katastrofik në rezervuare</t>
  </si>
  <si>
    <t>19AF302</t>
  </si>
  <si>
    <t>Mundesohet rehabilitimi i 7 shkarjuesve katastrofik</t>
  </si>
  <si>
    <t>nen objket dige</t>
  </si>
  <si>
    <r>
      <t xml:space="preserve">Detajimi i Kostos Totale të </t>
    </r>
    <r>
      <rPr>
        <b/>
        <sz val="8"/>
        <rFont val="Garamond"/>
        <family val="1"/>
        <charset val="238"/>
      </rPr>
      <t>Produktit 36</t>
    </r>
    <r>
      <rPr>
        <b/>
        <sz val="8"/>
        <rFont val="Garamond"/>
        <family val="1"/>
      </rPr>
      <t xml:space="preserve"> sipas Artikujve Ekonomikë</t>
    </r>
  </si>
  <si>
    <r>
      <t xml:space="preserve">Kosto totale e </t>
    </r>
    <r>
      <rPr>
        <b/>
        <i/>
        <sz val="9"/>
        <rFont val="Garamond"/>
        <family val="1"/>
        <charset val="238"/>
      </rPr>
      <t>produkti 36</t>
    </r>
  </si>
  <si>
    <t>Rehabilitimi i Digës së Rezervuarit Paskuqan (faza e dytë)</t>
  </si>
  <si>
    <t>19AF303</t>
  </si>
  <si>
    <t xml:space="preserve">Mundesohet rehabilitimi i diges se rezervuarit Paskuqan (vazhdim) </t>
  </si>
  <si>
    <r>
      <t xml:space="preserve">Detajimi i Kostos Totale të </t>
    </r>
    <r>
      <rPr>
        <b/>
        <sz val="8"/>
        <rFont val="Garamond"/>
        <family val="1"/>
        <charset val="238"/>
      </rPr>
      <t>Produktit 37</t>
    </r>
    <r>
      <rPr>
        <b/>
        <sz val="8"/>
        <rFont val="Garamond"/>
        <family val="1"/>
      </rPr>
      <t xml:space="preserve"> sipas Artikujve Ekonomikë</t>
    </r>
  </si>
  <si>
    <r>
      <t xml:space="preserve">Kosto totale e </t>
    </r>
    <r>
      <rPr>
        <b/>
        <i/>
        <sz val="9"/>
        <rFont val="Garamond"/>
        <family val="1"/>
        <charset val="238"/>
      </rPr>
      <t>produkti 37</t>
    </r>
  </si>
  <si>
    <t>Rehabilitimi i digave të ujëmbledhësve të bashkisë Dropull (Kakavijë, Likomil, Peshkëpi dhe Bodrisht) dhe kanalit ujitës i rezervuarit të Peshkëpisë</t>
  </si>
  <si>
    <t>19AF304</t>
  </si>
  <si>
    <r>
      <t>Mundesohet rehabilitimi i pjeseshe</t>
    </r>
    <r>
      <rPr>
        <sz val="8"/>
        <rFont val="Garamond"/>
        <family val="1"/>
        <charset val="238"/>
      </rPr>
      <t xml:space="preserve">m  4 digeve   </t>
    </r>
  </si>
  <si>
    <r>
      <t xml:space="preserve">Detajimi i Kostos Totale të </t>
    </r>
    <r>
      <rPr>
        <b/>
        <sz val="8"/>
        <rFont val="Garamond"/>
        <family val="1"/>
        <charset val="238"/>
      </rPr>
      <t>Produktit 38</t>
    </r>
    <r>
      <rPr>
        <b/>
        <sz val="8"/>
        <rFont val="Garamond"/>
        <family val="1"/>
      </rPr>
      <t xml:space="preserve"> sipas Artikujve Ekonomikë</t>
    </r>
  </si>
  <si>
    <r>
      <t xml:space="preserve">Kosto totale e </t>
    </r>
    <r>
      <rPr>
        <b/>
        <i/>
        <sz val="9"/>
        <rFont val="Garamond"/>
        <family val="1"/>
        <charset val="238"/>
      </rPr>
      <t>produkti 38</t>
    </r>
  </si>
  <si>
    <t>Reabilitim i mekanizmit të komandimit të portave të ujëlëshuesit dhe shkarkuesit katastrofik anësor të rezervuarit  Gjyslikonje.</t>
  </si>
  <si>
    <t>19AF305</t>
  </si>
  <si>
    <r>
      <t xml:space="preserve">Mundesohet rehabilitimi i diges </t>
    </r>
    <r>
      <rPr>
        <sz val="8"/>
        <rFont val="Garamond"/>
        <family val="1"/>
        <charset val="238"/>
      </rPr>
      <t xml:space="preserve"> Gjyslikonje.</t>
    </r>
  </si>
  <si>
    <r>
      <t xml:space="preserve">Detajimi i Kostos Totale të </t>
    </r>
    <r>
      <rPr>
        <b/>
        <sz val="8"/>
        <rFont val="Garamond"/>
        <family val="1"/>
        <charset val="238"/>
      </rPr>
      <t>Produktit 39</t>
    </r>
    <r>
      <rPr>
        <b/>
        <sz val="8"/>
        <rFont val="Garamond"/>
        <family val="1"/>
      </rPr>
      <t xml:space="preserve"> sipas Artikujve Ekonomikë</t>
    </r>
  </si>
  <si>
    <r>
      <t xml:space="preserve">Kosto totale e </t>
    </r>
    <r>
      <rPr>
        <b/>
        <i/>
        <sz val="9"/>
        <rFont val="Garamond"/>
        <family val="1"/>
        <charset val="238"/>
      </rPr>
      <t>produkti 39</t>
    </r>
  </si>
  <si>
    <r>
      <t xml:space="preserve">Produkti </t>
    </r>
    <r>
      <rPr>
        <b/>
        <sz val="8"/>
        <rFont val="Garamond"/>
        <family val="1"/>
        <charset val="238"/>
      </rPr>
      <t>40</t>
    </r>
  </si>
  <si>
    <t>Rehabilitimi i kanalit ujitës Dukaj</t>
  </si>
  <si>
    <t>19AF306</t>
  </si>
  <si>
    <r>
      <t xml:space="preserve">Mundesohet rehabilitimi i rrjetit te kanaleve ujitese dhe veprave te artit duke permiresuar ujitjen </t>
    </r>
    <r>
      <rPr>
        <sz val="8"/>
        <rFont val="Garamond"/>
        <family val="1"/>
        <charset val="238"/>
      </rPr>
      <t>ne rreth 120 ha</t>
    </r>
  </si>
  <si>
    <r>
      <t xml:space="preserve">Detajimi i Kostos Totale të </t>
    </r>
    <r>
      <rPr>
        <b/>
        <sz val="8"/>
        <rFont val="Garamond"/>
        <family val="1"/>
        <charset val="238"/>
      </rPr>
      <t>Produktit 40 sipas</t>
    </r>
    <r>
      <rPr>
        <b/>
        <sz val="8"/>
        <rFont val="Garamond"/>
        <family val="1"/>
      </rPr>
      <t xml:space="preserve"> Artikujve Ekonomikë</t>
    </r>
  </si>
  <si>
    <r>
      <t xml:space="preserve">Kosto totale e </t>
    </r>
    <r>
      <rPr>
        <b/>
        <i/>
        <sz val="9"/>
        <rFont val="Garamond"/>
        <family val="1"/>
        <charset val="238"/>
      </rPr>
      <t>produkti 40</t>
    </r>
  </si>
  <si>
    <r>
      <t xml:space="preserve">Produkti </t>
    </r>
    <r>
      <rPr>
        <b/>
        <sz val="8"/>
        <rFont val="Garamond"/>
        <family val="1"/>
        <charset val="238"/>
      </rPr>
      <t>41</t>
    </r>
  </si>
  <si>
    <t>Rehabilitimi i kanalit ujitës Ksamil, pjesa e I</t>
  </si>
  <si>
    <t>19AF307</t>
  </si>
  <si>
    <r>
      <t xml:space="preserve">Mundesohet rehabilitimi i rrjetit te kanaleve ujitese dhe veprave te artit duke permiresuar ujitjen </t>
    </r>
    <r>
      <rPr>
        <sz val="8"/>
        <rFont val="Garamond"/>
        <family val="1"/>
        <charset val="238"/>
      </rPr>
      <t>ne rreth 497 ha</t>
    </r>
  </si>
  <si>
    <r>
      <t xml:space="preserve">Detajimi i Kostos Totale të </t>
    </r>
    <r>
      <rPr>
        <b/>
        <sz val="8"/>
        <rFont val="Garamond"/>
        <family val="1"/>
        <charset val="238"/>
      </rPr>
      <t>Produktit 41 sipas</t>
    </r>
    <r>
      <rPr>
        <b/>
        <sz val="8"/>
        <rFont val="Garamond"/>
        <family val="1"/>
      </rPr>
      <t xml:space="preserve"> Artikujve Ekonomikë</t>
    </r>
  </si>
  <si>
    <r>
      <t xml:space="preserve">Kosto totale e </t>
    </r>
    <r>
      <rPr>
        <b/>
        <i/>
        <sz val="9"/>
        <rFont val="Garamond"/>
        <family val="1"/>
        <charset val="238"/>
      </rPr>
      <t>produkti 41</t>
    </r>
  </si>
  <si>
    <r>
      <t xml:space="preserve">Produkti </t>
    </r>
    <r>
      <rPr>
        <b/>
        <sz val="8"/>
        <rFont val="Garamond"/>
        <family val="1"/>
        <charset val="238"/>
      </rPr>
      <t>42</t>
    </r>
  </si>
  <si>
    <t>Rehabilitimi i rrjetit ujitës Çorush</t>
  </si>
  <si>
    <t>19AF308</t>
  </si>
  <si>
    <r>
      <t xml:space="preserve">Mundesohet rehabilitimi i rrjetit te kanaleve ujitese dhe veprave te artit duke permiresuar ujitjen </t>
    </r>
    <r>
      <rPr>
        <sz val="8"/>
        <rFont val="Garamond"/>
        <family val="1"/>
        <charset val="238"/>
      </rPr>
      <t>ne rreth 500 ha</t>
    </r>
  </si>
  <si>
    <r>
      <t xml:space="preserve">Detajimi i Kostos Totale të </t>
    </r>
    <r>
      <rPr>
        <b/>
        <sz val="8"/>
        <rFont val="Garamond"/>
        <family val="1"/>
        <charset val="238"/>
      </rPr>
      <t>Produktit 42 sipas</t>
    </r>
    <r>
      <rPr>
        <b/>
        <sz val="8"/>
        <rFont val="Garamond"/>
        <family val="1"/>
      </rPr>
      <t xml:space="preserve"> Artikujve Ekonomikë</t>
    </r>
  </si>
  <si>
    <r>
      <t xml:space="preserve">Kosto totale e </t>
    </r>
    <r>
      <rPr>
        <b/>
        <i/>
        <sz val="9"/>
        <rFont val="Garamond"/>
        <family val="1"/>
        <charset val="238"/>
      </rPr>
      <t>produkti 42</t>
    </r>
  </si>
  <si>
    <t>Produkti 43</t>
  </si>
  <si>
    <t>Dega e Martinës</t>
  </si>
  <si>
    <t>19AF309</t>
  </si>
  <si>
    <r>
      <t xml:space="preserve">Mundesohet rehabilitimi i rrjetit te kanaleve ujitese dhe veprave te artit duke permiresuar ujitjen </t>
    </r>
    <r>
      <rPr>
        <sz val="8"/>
        <rFont val="Garamond"/>
        <family val="1"/>
        <charset val="238"/>
      </rPr>
      <t>ne rreth 2500 ha</t>
    </r>
  </si>
  <si>
    <r>
      <t xml:space="preserve">Detajimi i Kostos Totale të </t>
    </r>
    <r>
      <rPr>
        <b/>
        <sz val="8"/>
        <rFont val="Garamond"/>
        <family val="1"/>
        <charset val="238"/>
      </rPr>
      <t>Produktit 43 sipas</t>
    </r>
    <r>
      <rPr>
        <b/>
        <sz val="8"/>
        <rFont val="Garamond"/>
        <family val="1"/>
      </rPr>
      <t xml:space="preserve"> Artikujve Ekonomikë</t>
    </r>
  </si>
  <si>
    <r>
      <t xml:space="preserve">Kosto totale e </t>
    </r>
    <r>
      <rPr>
        <b/>
        <i/>
        <sz val="9"/>
        <rFont val="Garamond"/>
        <family val="1"/>
        <charset val="238"/>
      </rPr>
      <t>produkti 43</t>
    </r>
  </si>
  <si>
    <t>Produkti 44</t>
  </si>
  <si>
    <t>Ku-13, Shelqet , Vau i Dejës</t>
  </si>
  <si>
    <t>19AF310</t>
  </si>
  <si>
    <r>
      <t xml:space="preserve">Mundesohet rehabilitimi i rrjetit te kanaleve ujitese dhe veprave te artit duke permiresuar ujitjen </t>
    </r>
    <r>
      <rPr>
        <sz val="8"/>
        <rFont val="Garamond"/>
        <family val="1"/>
        <charset val="238"/>
      </rPr>
      <t>ne rreth 450 ha</t>
    </r>
  </si>
  <si>
    <r>
      <t xml:space="preserve">Detajimi i Kostos Totale të </t>
    </r>
    <r>
      <rPr>
        <b/>
        <sz val="8"/>
        <rFont val="Garamond"/>
        <family val="1"/>
        <charset val="238"/>
      </rPr>
      <t>Produktit 44 sipas</t>
    </r>
    <r>
      <rPr>
        <b/>
        <sz val="8"/>
        <rFont val="Garamond"/>
        <family val="1"/>
      </rPr>
      <t xml:space="preserve"> Artikujve Ekonomikë</t>
    </r>
  </si>
  <si>
    <r>
      <t xml:space="preserve">Kosto totale e </t>
    </r>
    <r>
      <rPr>
        <b/>
        <i/>
        <sz val="9"/>
        <rFont val="Garamond"/>
        <family val="1"/>
        <charset val="238"/>
      </rPr>
      <t>produkti 44</t>
    </r>
  </si>
  <si>
    <t>Produkti 45</t>
  </si>
  <si>
    <t>Rikonstruksion kanali vaditës Cerujë</t>
  </si>
  <si>
    <t>19AF311</t>
  </si>
  <si>
    <r>
      <t xml:space="preserve">Mundesohet rehabilitimi i rrjetit te kanaleve ujitese dhe veprave te artit duke permiresuar ujitjen </t>
    </r>
    <r>
      <rPr>
        <sz val="8"/>
        <rFont val="Garamond"/>
        <family val="1"/>
        <charset val="238"/>
      </rPr>
      <t>ne rreth 100 ha</t>
    </r>
  </si>
  <si>
    <r>
      <t xml:space="preserve">Detajimi i Kostos Totale të </t>
    </r>
    <r>
      <rPr>
        <b/>
        <sz val="8"/>
        <rFont val="Garamond"/>
        <family val="1"/>
        <charset val="238"/>
      </rPr>
      <t>Produktit 45 sipas</t>
    </r>
    <r>
      <rPr>
        <b/>
        <sz val="8"/>
        <rFont val="Garamond"/>
        <family val="1"/>
      </rPr>
      <t xml:space="preserve"> Artikujve Ekonomikë</t>
    </r>
  </si>
  <si>
    <r>
      <t xml:space="preserve">Kosto totale e </t>
    </r>
    <r>
      <rPr>
        <b/>
        <i/>
        <sz val="9"/>
        <rFont val="Garamond"/>
        <family val="1"/>
        <charset val="238"/>
      </rPr>
      <t>produkti 45</t>
    </r>
  </si>
  <si>
    <t>Produkti 46</t>
  </si>
  <si>
    <t>Rehabilitim i kanalit vaditës rezervuari  Harvala,  rikonstruksioni i kanalit në pjesën e parë nga dalja e ujëlëshuesit të rezervuarit, deri në progresivin 1800 ml</t>
  </si>
  <si>
    <t>19AF312</t>
  </si>
  <si>
    <r>
      <t xml:space="preserve">Mundesohet rehabilitimi i rrjetit te kanaleve ujitese dhe veprave te artit duke permiresuar ujitjen </t>
    </r>
    <r>
      <rPr>
        <sz val="8"/>
        <rFont val="Garamond"/>
        <family val="1"/>
        <charset val="238"/>
      </rPr>
      <t>ne rreth 600 ha</t>
    </r>
  </si>
  <si>
    <r>
      <t xml:space="preserve">Detajimi i Kostos Totale të </t>
    </r>
    <r>
      <rPr>
        <b/>
        <sz val="8"/>
        <rFont val="Garamond"/>
        <family val="1"/>
        <charset val="238"/>
      </rPr>
      <t>Produktit 46 sipas</t>
    </r>
    <r>
      <rPr>
        <b/>
        <sz val="8"/>
        <rFont val="Garamond"/>
        <family val="1"/>
      </rPr>
      <t xml:space="preserve"> Artikujve Ekonomikë</t>
    </r>
  </si>
  <si>
    <r>
      <t xml:space="preserve">Kosto totale e </t>
    </r>
    <r>
      <rPr>
        <b/>
        <i/>
        <sz val="9"/>
        <rFont val="Garamond"/>
        <family val="1"/>
        <charset val="238"/>
      </rPr>
      <t>produkti 46</t>
    </r>
  </si>
  <si>
    <t>Produkti 47</t>
  </si>
  <si>
    <t>Rehabilitimi  sistemit ujitës Nj.A Gjepale</t>
  </si>
  <si>
    <t>19AF313</t>
  </si>
  <si>
    <r>
      <t xml:space="preserve">Mundesohet rehabilitimi i rrjetit te kanaleve ujitese dhe veprave te artit duke permiresuar ujitjen </t>
    </r>
    <r>
      <rPr>
        <sz val="8"/>
        <rFont val="Garamond"/>
        <family val="1"/>
        <charset val="238"/>
      </rPr>
      <t>ne rreth 160 ha</t>
    </r>
  </si>
  <si>
    <r>
      <t xml:space="preserve">Detajimi i Kostos Totale të </t>
    </r>
    <r>
      <rPr>
        <b/>
        <sz val="8"/>
        <rFont val="Garamond"/>
        <family val="1"/>
        <charset val="238"/>
      </rPr>
      <t>Produktit 47 sipas</t>
    </r>
    <r>
      <rPr>
        <b/>
        <sz val="8"/>
        <rFont val="Garamond"/>
        <family val="1"/>
      </rPr>
      <t xml:space="preserve"> Artikujve Ekonomikë</t>
    </r>
  </si>
  <si>
    <r>
      <t xml:space="preserve">Kosto totale e </t>
    </r>
    <r>
      <rPr>
        <b/>
        <i/>
        <sz val="9"/>
        <rFont val="Garamond"/>
        <family val="1"/>
        <charset val="238"/>
      </rPr>
      <t>produkti 47</t>
    </r>
  </si>
  <si>
    <t>Produkti 48</t>
  </si>
  <si>
    <t>Pellgu ujëmbledhës, kanali i furnizimit me ujë të rezervuarit në qytetin e Bilishtit</t>
  </si>
  <si>
    <t>19AF314</t>
  </si>
  <si>
    <r>
      <t xml:space="preserve">Detajimi i Kostos Totale të </t>
    </r>
    <r>
      <rPr>
        <b/>
        <sz val="8"/>
        <rFont val="Garamond"/>
        <family val="1"/>
        <charset val="238"/>
      </rPr>
      <t>Produktit 48 sipas</t>
    </r>
    <r>
      <rPr>
        <b/>
        <sz val="8"/>
        <rFont val="Garamond"/>
        <family val="1"/>
      </rPr>
      <t xml:space="preserve"> Artikujve Ekonomikë</t>
    </r>
  </si>
  <si>
    <r>
      <t xml:space="preserve">Kosto totale e </t>
    </r>
    <r>
      <rPr>
        <b/>
        <i/>
        <sz val="9"/>
        <rFont val="Garamond"/>
        <family val="1"/>
        <charset val="238"/>
      </rPr>
      <t>produkti 48</t>
    </r>
  </si>
  <si>
    <t>Produkti 49</t>
  </si>
  <si>
    <t>Mbrojtje nga lumi Guak në krahun e majtë në zonën e Verorit Çorovodë</t>
  </si>
  <si>
    <t>19AF315</t>
  </si>
  <si>
    <t>Mundesohet rritja e sigurise ndaj permbytjes nepermjet rehabilitimit te rreth 0,1 km te brigjeve te perroit</t>
  </si>
  <si>
    <r>
      <t xml:space="preserve">Detajimi i Kostos Totale të </t>
    </r>
    <r>
      <rPr>
        <b/>
        <sz val="8"/>
        <rFont val="Garamond"/>
        <family val="1"/>
        <charset val="238"/>
      </rPr>
      <t>Produktit 49 sipas</t>
    </r>
    <r>
      <rPr>
        <b/>
        <sz val="8"/>
        <rFont val="Garamond"/>
        <family val="1"/>
      </rPr>
      <t xml:space="preserve"> Artikujve Ekonomikë</t>
    </r>
  </si>
  <si>
    <r>
      <t xml:space="preserve">Kosto totale e </t>
    </r>
    <r>
      <rPr>
        <b/>
        <i/>
        <sz val="9"/>
        <rFont val="Garamond"/>
        <family val="1"/>
        <charset val="238"/>
      </rPr>
      <t>produkti 49</t>
    </r>
  </si>
  <si>
    <t>Produkti 50</t>
  </si>
  <si>
    <t>Kanali ujitës Kotërr- Rrabosht, segmenti Kotërr-Nënshat (L=1000m) dhe segmenti Pirraj Rrabosht (L=2150m)</t>
  </si>
  <si>
    <t>19AF316</t>
  </si>
  <si>
    <r>
      <t xml:space="preserve">Mundesohet rehabilitimi i rrjetit te kanaleve ujitese dhe veprave te artit duke permiresuar ujitjen </t>
    </r>
    <r>
      <rPr>
        <sz val="8"/>
        <rFont val="Garamond"/>
        <family val="1"/>
        <charset val="238"/>
      </rPr>
      <t>ne rreth 471 ha</t>
    </r>
  </si>
  <si>
    <r>
      <t xml:space="preserve">Detajimi i Kostos Totale të </t>
    </r>
    <r>
      <rPr>
        <b/>
        <sz val="8"/>
        <rFont val="Garamond"/>
        <family val="1"/>
        <charset val="238"/>
      </rPr>
      <t>Produktit 50 sipas</t>
    </r>
    <r>
      <rPr>
        <b/>
        <sz val="8"/>
        <rFont val="Garamond"/>
        <family val="1"/>
      </rPr>
      <t xml:space="preserve"> Artikujve Ekonomikë</t>
    </r>
  </si>
  <si>
    <r>
      <t xml:space="preserve">Kosto totale e </t>
    </r>
    <r>
      <rPr>
        <b/>
        <i/>
        <sz val="9"/>
        <rFont val="Garamond"/>
        <family val="1"/>
        <charset val="238"/>
      </rPr>
      <t>produkti 50</t>
    </r>
  </si>
  <si>
    <t>Produkti 51</t>
  </si>
  <si>
    <t>Rikonstruksion i kanalit vaditës të Mesit, Gizavesh, Dorëz, Librazhd</t>
  </si>
  <si>
    <t>19AF317</t>
  </si>
  <si>
    <r>
      <t xml:space="preserve">Mundesohet rehabilitimi i rrjetit te kanaleve ujitese dhe veprave te artit duke permiresuar ujitjen </t>
    </r>
    <r>
      <rPr>
        <sz val="8"/>
        <rFont val="Garamond"/>
        <family val="1"/>
        <charset val="238"/>
      </rPr>
      <t>ne rreth 460 ha</t>
    </r>
  </si>
  <si>
    <r>
      <t xml:space="preserve">Detajimi i Kostos Totale të </t>
    </r>
    <r>
      <rPr>
        <b/>
        <sz val="8"/>
        <rFont val="Garamond"/>
        <family val="1"/>
        <charset val="238"/>
      </rPr>
      <t>Produktit 51 sipas</t>
    </r>
    <r>
      <rPr>
        <b/>
        <sz val="8"/>
        <rFont val="Garamond"/>
        <family val="1"/>
      </rPr>
      <t xml:space="preserve"> Artikujve Ekonomikë</t>
    </r>
  </si>
  <si>
    <r>
      <t xml:space="preserve">Kosto totale e </t>
    </r>
    <r>
      <rPr>
        <b/>
        <i/>
        <sz val="9"/>
        <rFont val="Garamond"/>
        <family val="1"/>
        <charset val="238"/>
      </rPr>
      <t>produkti 51</t>
    </r>
  </si>
  <si>
    <t>Produkti 52</t>
  </si>
  <si>
    <t>Ndërtim i rrjetit ujitës Bodar-Kutal</t>
  </si>
  <si>
    <t>19AF318</t>
  </si>
  <si>
    <r>
      <t xml:space="preserve">Mundesohet rehabilitimi i rrjetit te kanaleve ujitese dhe veprave te artit duke permiresuar ujitjen </t>
    </r>
    <r>
      <rPr>
        <sz val="8"/>
        <rFont val="Garamond"/>
        <family val="1"/>
        <charset val="238"/>
      </rPr>
      <t>ne rreth 200 ha</t>
    </r>
  </si>
  <si>
    <r>
      <t xml:space="preserve">Detajimi i Kostos Totale të </t>
    </r>
    <r>
      <rPr>
        <b/>
        <sz val="8"/>
        <rFont val="Garamond"/>
        <family val="1"/>
        <charset val="238"/>
      </rPr>
      <t>Produktit 52 sipas</t>
    </r>
    <r>
      <rPr>
        <b/>
        <sz val="8"/>
        <rFont val="Garamond"/>
        <family val="1"/>
      </rPr>
      <t xml:space="preserve"> Artikujve Ekonomikë</t>
    </r>
  </si>
  <si>
    <r>
      <t xml:space="preserve">Kosto totale e </t>
    </r>
    <r>
      <rPr>
        <b/>
        <i/>
        <sz val="9"/>
        <rFont val="Garamond"/>
        <family val="1"/>
        <charset val="238"/>
      </rPr>
      <t>produkti 52</t>
    </r>
  </si>
  <si>
    <t>Produkti 53</t>
  </si>
  <si>
    <t>Rehabilitimi i kanalit ujitës U3-27, V-1/1 në fshatin Bishtqethën dhe Bitaj, NjA Kolonjë</t>
  </si>
  <si>
    <t>19AF319</t>
  </si>
  <si>
    <r>
      <t xml:space="preserve">Mundesohet rehabilitimi i rrjetit te kanaleve ujitese dhe veprave te artit duke permiresuar ujitjen </t>
    </r>
    <r>
      <rPr>
        <sz val="8"/>
        <rFont val="Garamond"/>
        <family val="1"/>
        <charset val="238"/>
      </rPr>
      <t>ne rreth 180 ha</t>
    </r>
  </si>
  <si>
    <r>
      <t xml:space="preserve">Detajimi i Kostos Totale të </t>
    </r>
    <r>
      <rPr>
        <b/>
        <sz val="8"/>
        <rFont val="Garamond"/>
        <family val="1"/>
        <charset val="238"/>
      </rPr>
      <t>Produktit 53 sipas</t>
    </r>
    <r>
      <rPr>
        <b/>
        <sz val="8"/>
        <rFont val="Garamond"/>
        <family val="1"/>
      </rPr>
      <t xml:space="preserve"> Artikujve Ekonomikë</t>
    </r>
  </si>
  <si>
    <r>
      <t xml:space="preserve">Kosto totale e </t>
    </r>
    <r>
      <rPr>
        <b/>
        <i/>
        <sz val="9"/>
        <rFont val="Garamond"/>
        <family val="1"/>
        <charset val="238"/>
      </rPr>
      <t>produkti 53</t>
    </r>
  </si>
  <si>
    <t>Produkti 54</t>
  </si>
  <si>
    <t xml:space="preserve">Rikonstruksioni i kanalit vaditës Zhulat </t>
  </si>
  <si>
    <t>19AF320</t>
  </si>
  <si>
    <r>
      <t xml:space="preserve">Mundesohet rehabilitimi i rrjetit te kanaleve ujitese dhe veprave te artit duke permiresuar ujitjen </t>
    </r>
    <r>
      <rPr>
        <sz val="8"/>
        <rFont val="Garamond"/>
        <family val="1"/>
        <charset val="238"/>
      </rPr>
      <t>ne rreth 230 ha</t>
    </r>
  </si>
  <si>
    <r>
      <t xml:space="preserve">Detajimi i Kostos Totale të </t>
    </r>
    <r>
      <rPr>
        <b/>
        <sz val="8"/>
        <rFont val="Garamond"/>
        <family val="1"/>
        <charset val="238"/>
      </rPr>
      <t>Produktit 54 sipas</t>
    </r>
    <r>
      <rPr>
        <b/>
        <sz val="8"/>
        <rFont val="Garamond"/>
        <family val="1"/>
      </rPr>
      <t xml:space="preserve"> Artikujve Ekonomikë</t>
    </r>
  </si>
  <si>
    <r>
      <t xml:space="preserve">Kosto totale e </t>
    </r>
    <r>
      <rPr>
        <b/>
        <i/>
        <sz val="9"/>
        <rFont val="Garamond"/>
        <family val="1"/>
        <charset val="238"/>
      </rPr>
      <t>produkti 54</t>
    </r>
  </si>
  <si>
    <t>Produkti 55</t>
  </si>
  <si>
    <t>Kanali ujitës Tuçep, Bulqizë</t>
  </si>
  <si>
    <t>19AF321</t>
  </si>
  <si>
    <r>
      <t xml:space="preserve">Mundesohet rehabilitimi i rrjetit te kanaleve ujitese dhe veprave te artit duke permiresuar ujitjen </t>
    </r>
    <r>
      <rPr>
        <sz val="8"/>
        <rFont val="Garamond"/>
        <family val="1"/>
        <charset val="238"/>
      </rPr>
      <t>ne rreth 705 ha</t>
    </r>
  </si>
  <si>
    <r>
      <t xml:space="preserve">Detajimi i Kostos Totale të </t>
    </r>
    <r>
      <rPr>
        <b/>
        <sz val="8"/>
        <rFont val="Garamond"/>
        <family val="1"/>
        <charset val="238"/>
      </rPr>
      <t>Produktit 55 sipas</t>
    </r>
    <r>
      <rPr>
        <b/>
        <sz val="8"/>
        <rFont val="Garamond"/>
        <family val="1"/>
      </rPr>
      <t xml:space="preserve"> Artikujve Ekonomikë</t>
    </r>
  </si>
  <si>
    <r>
      <t xml:space="preserve">Kosto totale e </t>
    </r>
    <r>
      <rPr>
        <b/>
        <i/>
        <sz val="9"/>
        <rFont val="Garamond"/>
        <family val="1"/>
        <charset val="238"/>
      </rPr>
      <t>produkti 55</t>
    </r>
  </si>
  <si>
    <t>Produkti 56</t>
  </si>
  <si>
    <t>Rehabilitimi i kanaleve  vaditës e kullues Bashkia Cërrik</t>
  </si>
  <si>
    <t>19AF322</t>
  </si>
  <si>
    <r>
      <t xml:space="preserve">Mundesohet rehabilitimi i rrjetit te kanaleve ujitese dhe veprave te artit duke permiresuar ujitjen </t>
    </r>
    <r>
      <rPr>
        <sz val="8"/>
        <rFont val="Garamond"/>
        <family val="1"/>
        <charset val="238"/>
      </rPr>
      <t>ne rreth 400 ha</t>
    </r>
  </si>
  <si>
    <r>
      <t xml:space="preserve">Detajimi i Kostos Totale të </t>
    </r>
    <r>
      <rPr>
        <b/>
        <sz val="8"/>
        <rFont val="Garamond"/>
        <family val="1"/>
        <charset val="238"/>
      </rPr>
      <t>Produktit 56 sipas</t>
    </r>
    <r>
      <rPr>
        <b/>
        <sz val="8"/>
        <rFont val="Garamond"/>
        <family val="1"/>
      </rPr>
      <t xml:space="preserve"> Artikujve Ekonomikë</t>
    </r>
  </si>
  <si>
    <r>
      <t xml:space="preserve">Kosto totale e </t>
    </r>
    <r>
      <rPr>
        <b/>
        <i/>
        <sz val="9"/>
        <rFont val="Garamond"/>
        <family val="1"/>
        <charset val="238"/>
      </rPr>
      <t>produkti 56</t>
    </r>
  </si>
  <si>
    <t>Produkti 57</t>
  </si>
  <si>
    <t>Rikonstruksioni i rrjetit ujitës të rezervuarit të Gjonçit, bashkia Kolonjë</t>
  </si>
  <si>
    <t>19AF323</t>
  </si>
  <si>
    <r>
      <t xml:space="preserve">Mundesohet rehabilitimi i rrjetit te kanaleve ujitese dhe veprave te artit duke permiresuar ujitjen </t>
    </r>
    <r>
      <rPr>
        <sz val="8"/>
        <rFont val="Garamond"/>
        <family val="1"/>
        <charset val="238"/>
      </rPr>
      <t>ne rreth 635 ha</t>
    </r>
  </si>
  <si>
    <r>
      <t xml:space="preserve">Detajimi i Kostos Totale të </t>
    </r>
    <r>
      <rPr>
        <b/>
        <sz val="8"/>
        <rFont val="Garamond"/>
        <family val="1"/>
        <charset val="238"/>
      </rPr>
      <t>Produktit 57 sipas</t>
    </r>
    <r>
      <rPr>
        <b/>
        <sz val="8"/>
        <rFont val="Garamond"/>
        <family val="1"/>
      </rPr>
      <t xml:space="preserve"> Artikujve Ekonomikë</t>
    </r>
  </si>
  <si>
    <r>
      <t xml:space="preserve">Kosto totale e </t>
    </r>
    <r>
      <rPr>
        <b/>
        <i/>
        <sz val="9"/>
        <rFont val="Garamond"/>
        <family val="1"/>
        <charset val="238"/>
      </rPr>
      <t>produkti 57</t>
    </r>
  </si>
  <si>
    <t>Produkti 58</t>
  </si>
  <si>
    <t>Rehabilitimi Skemes Ujitese Radigos-Stranik-Berezeshte</t>
  </si>
  <si>
    <t>19AF324</t>
  </si>
  <si>
    <r>
      <t xml:space="preserve">Mundesohet rehabilitimi i rrjetit te kanaleve ujitese dhe veprave te artit duke permiresuar ujitjen </t>
    </r>
    <r>
      <rPr>
        <sz val="8"/>
        <rFont val="Garamond"/>
        <family val="1"/>
        <charset val="238"/>
      </rPr>
      <t>ne rreth 345 ha</t>
    </r>
  </si>
  <si>
    <r>
      <t xml:space="preserve">Detajimi i Kostos Totale të </t>
    </r>
    <r>
      <rPr>
        <b/>
        <sz val="8"/>
        <rFont val="Garamond"/>
        <family val="1"/>
        <charset val="238"/>
      </rPr>
      <t>Produktit 58 sipas</t>
    </r>
    <r>
      <rPr>
        <b/>
        <sz val="8"/>
        <rFont val="Garamond"/>
        <family val="1"/>
      </rPr>
      <t xml:space="preserve"> Artikujve Ekonomikë</t>
    </r>
  </si>
  <si>
    <r>
      <t xml:space="preserve">Kosto totale e </t>
    </r>
    <r>
      <rPr>
        <b/>
        <i/>
        <sz val="9"/>
        <rFont val="Garamond"/>
        <family val="1"/>
        <charset val="238"/>
      </rPr>
      <t>produkti 58</t>
    </r>
  </si>
  <si>
    <t>Produkti 66</t>
  </si>
  <si>
    <t>Rehabilitimi i kanaleve sekondare  Peqin - Kavajë, Faza e Tretë</t>
  </si>
  <si>
    <r>
      <t xml:space="preserve">Detajimi i Kostos Totale të </t>
    </r>
    <r>
      <rPr>
        <b/>
        <sz val="8"/>
        <rFont val="Garamond"/>
        <family val="1"/>
        <charset val="238"/>
      </rPr>
      <t>Produktit 66 sipas</t>
    </r>
    <r>
      <rPr>
        <b/>
        <sz val="8"/>
        <rFont val="Garamond"/>
        <family val="1"/>
      </rPr>
      <t xml:space="preserve"> Artikujve Ekonomikë</t>
    </r>
  </si>
  <si>
    <r>
      <t xml:space="preserve">Kosto totale e </t>
    </r>
    <r>
      <rPr>
        <b/>
        <i/>
        <sz val="9"/>
        <rFont val="Garamond"/>
        <family val="1"/>
        <charset val="238"/>
      </rPr>
      <t>produkti 66</t>
    </r>
  </si>
  <si>
    <t>Objekte te infrastruktures se ujitjes, mbrojtjes nga permbytja dhe diga te MBZHR dhe Bashkive per vitet 2021-2023</t>
  </si>
  <si>
    <t>Mundesohet permiresimi i infrastruktures se ujitjes, infrastruktures se mbrojtjes nga permbytja dhe siguria e digave ne administrim te Bashkive</t>
  </si>
  <si>
    <t>Detajimi i Kostos Totale të Produktit 66 sipas Artikujve Ekonomikë</t>
  </si>
  <si>
    <t>Kosto totale e produkti 66</t>
  </si>
  <si>
    <t>18AK201</t>
  </si>
  <si>
    <t xml:space="preserve">Mundësohet rikonstruksioni i ndërteses dhe rinovimi i paisjeve elektromekanike (lektropompa, panele elektrike të komandimit, paisje të pastrimit të zgarave etj),  duke përmiresuar dukshëm kullimin për rreth 1 000 ha. </t>
  </si>
  <si>
    <t>Kosto totale e projektit 1</t>
  </si>
  <si>
    <t>Rehabilitimi i  hidrovorit te Hamallajt, Durres</t>
  </si>
  <si>
    <t>18AK203</t>
  </si>
  <si>
    <t>Mundësohet rikonstruksioni i ndërteses se demtuar nga termeti I dates 26 nentor 2019</t>
  </si>
  <si>
    <t>Kosto totale e projektit 2</t>
  </si>
  <si>
    <t>Rehabilitimi i hidrovorit Shllinxa, Kurbin</t>
  </si>
  <si>
    <t>18AK204</t>
  </si>
  <si>
    <t>Kosto totale e projektit 3</t>
  </si>
  <si>
    <t>Hidrovori Divjake</t>
  </si>
  <si>
    <t>18AK205</t>
  </si>
  <si>
    <t>Kosto totale e projektit 4</t>
  </si>
  <si>
    <t>Rikonstruksion hidrovori Gryke Zeze ,Gocaj, Lezhe</t>
  </si>
  <si>
    <t>18AK206</t>
  </si>
  <si>
    <t>Mundësohet rikonstruksioni i ndërtesave te ketyre 2 hidrovoreve</t>
  </si>
  <si>
    <t>Kosto totale e projektit 5</t>
  </si>
  <si>
    <t>Mbrojtja nga Lumi Vjosa të rrugës Ura e Leklit-Këlcyrë</t>
  </si>
  <si>
    <t>18AK313</t>
  </si>
  <si>
    <t>Nepermjet ndertimit te strukturave te mbrojtjes nga gerryerja mundesohet qendrueshmeria e bregut te lumit Vjosa dhe segmentit rrugor ne kete zone.</t>
  </si>
  <si>
    <t>18AK314</t>
  </si>
  <si>
    <t>Mbrojtje nga Lumi Seman ne Zhelizhan dhe Toshkez</t>
  </si>
  <si>
    <t>18AK315</t>
  </si>
  <si>
    <t>Nepermjet rehabilitimit te trupit te argjinatures, garantohet siguria e kesaj argjinature</t>
  </si>
  <si>
    <t>Argjinatura Bregdetare, Durres</t>
  </si>
  <si>
    <t>18AK316</t>
  </si>
  <si>
    <t xml:space="preserve">Sistemimi i Lumit Drinos në Palokastër </t>
  </si>
  <si>
    <t>18AK317</t>
  </si>
  <si>
    <t>Nepermjet rehabilitimit te shtratit te lumit mundesohet zgjerimi i seksionit dhe zvogelohet rreziku i daljes se ujit nga shtrati i lumit Drinos</t>
  </si>
  <si>
    <t>Mbrojtje nga lumi Vjose Fusha Hekal Mollajt</t>
  </si>
  <si>
    <t>18AK318</t>
  </si>
  <si>
    <t>Nepermjet rehabilitimit te argjinatures gjatesore dhe ndertimit te peneleve terthore (me gure, gabion dhe veshje betoni) mundesohet mbrojtja nga errozini dhe permbytja e tokave bujqesore ne zonen e Hekalit</t>
  </si>
  <si>
    <t>Mbrojtje nga lumi Vjose ne Pishe Poro, Fier</t>
  </si>
  <si>
    <t>18AK319</t>
  </si>
  <si>
    <t>Nepermjet rehabilitimit te argjinatures gjatesore dhe ndertimit te peneleve terthore (me gure, gabion dhe veshje betoni) mundesohet mbrojtja nga errozini ne Pish Poro</t>
  </si>
  <si>
    <t xml:space="preserve">Mbrojtje ne Kardhiq, Gjirokaster </t>
  </si>
  <si>
    <t>18AK320</t>
  </si>
  <si>
    <t>Nepermjet rehabilitimit te argjinatures gjatesore dhe ndertimit te peneleve terthore (me gure, gabion dhe veshje betoni) mundesohet mbrojtja nga errozini toak bujqesore dhe rrugen nacionale ne zonen e Kardhiqit</t>
  </si>
  <si>
    <t>Mbrojtje nga lumi Shkumbin ne lagjen Belvedere - Shushice (Faza 2)</t>
  </si>
  <si>
    <t>18AK321</t>
  </si>
  <si>
    <t>Nepermjet rehabilitimit te argjinatures gjatesore dhe ndertimit te peneleve terthore (me gure, gabion dhe veshje betoni) mundesohet mbrojtja nga errozini tokave bujqesore dhe zonave te banuara</t>
  </si>
  <si>
    <t>Rehabilitimi i KUL Kurbin</t>
  </si>
  <si>
    <t>18AK324</t>
  </si>
  <si>
    <t>Nepermjet rehabilitimit sillet ne kushtet e projektit  seksioni i ketij kanali duke garantuar percjelljen e prurjes se llogaritur, per minimizimin e rrezikut te permbytjes</t>
  </si>
  <si>
    <t>Rehabilitim i KUL Mamurras</t>
  </si>
  <si>
    <t>18AK323</t>
  </si>
  <si>
    <t>Sistemim i perrenjve malore mbi KUL Kurbin</t>
  </si>
  <si>
    <t>18AK322</t>
  </si>
  <si>
    <t>Nepermjet rehabilitimit sistemohen shtreterit e perrenjeve per minimizimin e rrezikut te permbytjes, nga vershimet e ujit</t>
  </si>
  <si>
    <t>M051202</t>
  </si>
  <si>
    <t>Politikat Ekzistuese Sipas Tavaneve</t>
  </si>
  <si>
    <t>Objekte te mbrojtjes nga permbytja per vitet  2022 - 2023</t>
  </si>
  <si>
    <t>FORMAT 2: FORMATI STANDARD I PËRGATITJES SË KËRKESAVE BUXHETORE PBA 2021-2023 FAZA II</t>
  </si>
  <si>
    <t>Shërbim në njësitë e vetëqeverisjes vendore</t>
  </si>
  <si>
    <t>Në muajin Qershor të vitit 2020 është parashikuar të miratohet ligji për ndryshime në  ligjin veterinar te sherbimit veterinar. Me miratimin e ligjit, të gjitha komunat do të punësojnë nga një veteriner zyrtar me qëllim që të rritet kontrolli dhe fusha e mbulimit të vendit me mjekë veterinerë.</t>
  </si>
  <si>
    <t>Ambjente të rikonstruktuara për Institutin e Sigurisë Ushqimore dhe Veterinarisë (Godina qëndrore)</t>
  </si>
  <si>
    <t>M050437</t>
  </si>
  <si>
    <t>Numër ambjentesh</t>
  </si>
  <si>
    <t>Ambjente të rikonstruktuara për Institutin e Sigurisë Ushqimore dhe Veterinarisë (Godina 2 katshe plus projekti)</t>
  </si>
  <si>
    <t>18AJ304</t>
  </si>
  <si>
    <t>Blerje pajisjesh laboratorike për ISUV</t>
  </si>
  <si>
    <t>Numër pajisjesh të blera</t>
  </si>
  <si>
    <t>Blerje ashensori në ISUV (furnizim vendosjeje)</t>
  </si>
  <si>
    <t>Institutit I nevojeit ashensor për të bërë të mundur lëvizjen e aparaturave që instalohen në godinë si dhe furnizimi I aparaturave me kite dhe reagent të cilat për shkak të peshës shumë të madhe, janë të pa mundura për tu transportuar nëpërmjet shkallëve</t>
  </si>
  <si>
    <t>Ashensor I instaluar</t>
  </si>
  <si>
    <t>Krijimi i ambienteve bashke me pajisje kompjuterike per Autoritetin Kompetent Veterinar</t>
  </si>
  <si>
    <t xml:space="preserve"> Me ndryshimet te cilat ju bene ligjit nr. 10465, date 29.09.2011  "Per Sherbimin Veterinar ne Republiken e Shqiperise", lind nevoja per krijimin e Autoritetit Kompetent Veterinar I cili do te drejtoje veprimtarine e sherbimit veterinar ne lidhje me kryerjen e kontrolleve zyrtare dhe veprimtarive te tjera veterinare, administron mjetet financiare per mbrojtjen e shendetit dhe mireqenies se kafsheve</t>
  </si>
  <si>
    <t>Godine e ndertuar</t>
  </si>
  <si>
    <t>Ambjente të rikonstruktuara për Agjensinë Rajonale të Shërbimit Veterinar dhe Mbrojtjes së Bimëve, Shkodër.</t>
  </si>
  <si>
    <t>18AJ306</t>
  </si>
  <si>
    <t>Përmirësimi i kushteve të punës për Agjencite Rajonale te Sherbimit Veterinar dhe Mbrojtjes se Bimeve, Shkodër</t>
  </si>
  <si>
    <r>
      <t xml:space="preserve">Detajimi i Kostos Totale të </t>
    </r>
    <r>
      <rPr>
        <b/>
        <sz val="8"/>
        <color rgb="FFFF0000"/>
        <rFont val="Times New Roman"/>
        <family val="1"/>
        <charset val="238"/>
      </rPr>
      <t xml:space="preserve">Produktit 6 </t>
    </r>
    <r>
      <rPr>
        <b/>
        <sz val="8"/>
        <color theme="1"/>
        <rFont val="Times New Roman"/>
        <family val="1"/>
        <charset val="238"/>
      </rPr>
      <t>sipas Artikujve Ekonomikë</t>
    </r>
  </si>
  <si>
    <t>Blerje pajisje kompjuterike për Agjensinë Rajonale të Shërbimit Veterinar dhe Mbrojtjes së Bimëve.</t>
  </si>
  <si>
    <r>
      <t xml:space="preserve">Detajimi i Kostos Totale të </t>
    </r>
    <r>
      <rPr>
        <b/>
        <sz val="8"/>
        <color rgb="FFFF0000"/>
        <rFont val="Times New Roman"/>
        <family val="1"/>
        <charset val="238"/>
      </rPr>
      <t xml:space="preserve">Produktit 7 </t>
    </r>
    <r>
      <rPr>
        <b/>
        <sz val="8"/>
        <color theme="1"/>
        <rFont val="Times New Roman"/>
        <family val="1"/>
        <charset val="238"/>
      </rPr>
      <t>sipas Artikujve Ekonomikë</t>
    </r>
  </si>
  <si>
    <r>
      <t xml:space="preserve">Detajimi i Kostos Totale të </t>
    </r>
    <r>
      <rPr>
        <b/>
        <sz val="8"/>
        <color rgb="FFFF0000"/>
        <rFont val="Times New Roman"/>
        <family val="1"/>
        <charset val="238"/>
      </rPr>
      <t xml:space="preserve">Produktit 8 </t>
    </r>
    <r>
      <rPr>
        <b/>
        <sz val="8"/>
        <color theme="1"/>
        <rFont val="Times New Roman"/>
        <family val="1"/>
        <charset val="238"/>
      </rPr>
      <t>sipas Artikujve Ekonomikë</t>
    </r>
  </si>
  <si>
    <t>Forcimi i laboratorëve të Sigurisë Ushqimore në Shqipëri Projekjt i BE - IPA 2013 (ISUV dhe Drejtoritë Rajonale të AKU)</t>
  </si>
  <si>
    <r>
      <t xml:space="preserve">Detajimi i Kostos Totale të </t>
    </r>
    <r>
      <rPr>
        <b/>
        <sz val="8"/>
        <color rgb="FFFF0000"/>
        <rFont val="Times New Roman"/>
        <family val="1"/>
        <charset val="238"/>
      </rPr>
      <t xml:space="preserve">Produktit 9 </t>
    </r>
    <r>
      <rPr>
        <b/>
        <sz val="8"/>
        <color theme="1"/>
        <rFont val="Times New Roman"/>
        <family val="1"/>
        <charset val="238"/>
      </rPr>
      <t>sipas Artikujve Ekonomikë</t>
    </r>
  </si>
  <si>
    <t>Inspektime të kryera në fushën e sigurisë ushqimore (AKU)</t>
  </si>
  <si>
    <t>Sipërfaqe e trajtuar dhe e mbrojtur nga parazitët në fushën e bujqësisë</t>
  </si>
  <si>
    <t>Ambiente të rikonstruktuara për Autoritetin Kombëtar të Ushqimit dhe Drejtoritë Rajonale</t>
  </si>
  <si>
    <t>Blerje e pajisjeve për grupin e inspektimit të AKU</t>
  </si>
  <si>
    <t>Autoriteti Kombëtar i Ushqimit zgjeron gjithnjë e më shumë aktivitet e saj. Në punën e tij si institucion totalisht buxhetor ka nevojë për investime nga buxheti i shtetit për blerjen e pajisjeve specifike për grupet e inspektorëve të terrenit.</t>
  </si>
  <si>
    <t>Pajisje të blera</t>
  </si>
  <si>
    <t>19AB701</t>
  </si>
  <si>
    <t>Mbështetje për masat kundër etheve afrikane të derrave (projekt i Komisionit Evropian)</t>
  </si>
  <si>
    <t>19AB702</t>
  </si>
  <si>
    <t>18AJ307</t>
  </si>
  <si>
    <t>18AL504</t>
  </si>
  <si>
    <t xml:space="preserve">Për ndertimin e serres se QTTB Lushnje nevojitet një studim dhe realizimi i një detyre projektimi  </t>
  </si>
  <si>
    <t>Serre per bazen eksperimentale me QTTB Lushnje e ndertuar</t>
  </si>
  <si>
    <t>Ky objekt eshte i domosdoshem nisur nga fakti se siperfaqja e ambjenteve te mbrojtura (serra) eshte e kufizuar dhe nuk mjafton per të bëre studime me te plota  per kulturat e ndryshme te perimeve,studime te hibrideve te rinj dhe studimin e  teknologjive te reja bashkekohore</t>
  </si>
  <si>
    <t xml:space="preserve">Magazine ne QTTB Fushe Kruje e ndertuar </t>
  </si>
  <si>
    <t xml:space="preserve">Magazina egzistuese ne bazen eksperimetale ne QTTB Fushe Kruje eshte ne gjendje tejet e amortizuar. Me qellim sigurimin e produkteve qe magazinohen ne te kerkohet rindertimi i saj ne nje pjese te konsiderueshme   </t>
  </si>
  <si>
    <t xml:space="preserve">Traktor i blere nga QTTB Shkoder  </t>
  </si>
  <si>
    <t xml:space="preserve">Per punimet ne bazen eksperimentale prodhuese QTTB-se Shkoder I nevojitet blerja e 1 traktori 35-55 Kf. </t>
  </si>
  <si>
    <t xml:space="preserve">Makine korrese dhe mbledhese jonxhe nga QTTB Korce e blere </t>
  </si>
  <si>
    <t>Per punimet ne bazen eksperimentale prodhuese QTTB-se Korce I nevojitet nje agregat bujqesor i automatizuar (makine korrese dhe mbledhese)</t>
  </si>
  <si>
    <t xml:space="preserve">Pajisje kompjuterike te blera nga AREB Shkoder </t>
  </si>
  <si>
    <t xml:space="preserve">Per realizimin e detyrave funksionale AREB Shkoder e ka te nevojshme  pajisjen me disa kompjutera.   </t>
  </si>
  <si>
    <t xml:space="preserve">Pajisje kompjuterike te blera nga AREB Lushnje </t>
  </si>
  <si>
    <t xml:space="preserve">Me qellim permiresimin e kushteve te punes, per realizimin e detyrave funksionale,  AREB Lushnje e ka te nevojshme blerjen e disa pajisve per mobilimin e zyrave    </t>
  </si>
  <si>
    <t>Pajisje zysrash te blera nga AREB Korce</t>
  </si>
  <si>
    <t xml:space="preserve">Me qellim permiresimin e kushteve te punes, per realizimin e detyrave funksionale,  AREB Korce e ka te nevojshme blerjen e disa pajisve per mobilimin e zyrave    </t>
  </si>
  <si>
    <t xml:space="preserve">Godinë e rikonsktruktuar dhe stallë lopësh e ndërtuar në QTTB Fushë Kujë </t>
  </si>
  <si>
    <t>Projektet e zbatimit për modernizimin e kërkimit dhe vlerësimit teknologjik në sektorin e bujqësisë dhe në sektorin e blegtorisë  kërkojnë rikonstruksion të godinës së QTTB Fsuhë Krujë si dhe ndërtimin e një stalle sipas kërkesave bashkëkohore.</t>
  </si>
  <si>
    <t>Rikonstruksion magazinash Qender ne QTTB Korce</t>
  </si>
  <si>
    <t xml:space="preserve">QTTB Korce ne bazen eksperimentale te saj ka magazina per ruajtjen e produkteve. Aktualisht gjendja e ketyre magazinave eshte teje e amortizuar. Per kete qellim eshte i domosdoshem rikonstruksioni i tyre    </t>
  </si>
  <si>
    <t>Sistem ujites ne QTTB Fushe Kruje i instaluar</t>
  </si>
  <si>
    <t>Me qellim realizimin e procesit te ujitjes ne bazen eksperimentale te QTTB Fushe Kruje nevojitet instalimin i nje sistemi ujites</t>
  </si>
  <si>
    <t xml:space="preserve">Pajisje laboratorike ne QTTB Vlore e blere </t>
  </si>
  <si>
    <t xml:space="preserve">Per kryerjen e disa analizave te domosdoshme dhe specifike ne Laboratorin Biokimik  ne QTTB Vlore nevojitet blerja e nje pajisje Laboratorike AND. </t>
  </si>
  <si>
    <t xml:space="preserve">Pajisje kompjuterike  ne AREB-e te blera </t>
  </si>
  <si>
    <t xml:space="preserve">Per realizimin e detyrave funksionale 4 Agjencite Rajonale te Ekstensionit Bujqesor e kane te nevojshme blerjen e disa pajisjeve kompjuterike </t>
  </si>
  <si>
    <t xml:space="preserve">Laboratori i QTTB Shkoder i rikonstruktuar </t>
  </si>
  <si>
    <t>Gjendja aktuale e Laboratoritte fares te QTTB Shkoder eshte tejet e amortizuar. Per kete kerkohet nderhyrje dhe rikonstruksion i plote i tij</t>
  </si>
  <si>
    <t xml:space="preserve">Baza eksperimentale ne QTTB Vlore e rrethuar  </t>
  </si>
  <si>
    <t>Baza e ekperimentale e QTTB Vlore,ne Shamogjin eshte e pa rrethuar. Per mirembajtjen dhe ruajtjen  e koleksioneve dhe kulturave te mbjella ne kete baze nevojitet rrethimi i saj.</t>
  </si>
  <si>
    <r>
      <t xml:space="preserve">Detajimi i Kostos Totale të </t>
    </r>
    <r>
      <rPr>
        <b/>
        <sz val="11"/>
        <color indexed="10"/>
        <rFont val="Garamond"/>
        <family val="1"/>
      </rPr>
      <t xml:space="preserve">Produktit 20 </t>
    </r>
    <r>
      <rPr>
        <b/>
        <sz val="11"/>
        <color indexed="8"/>
        <rFont val="Garamond"/>
        <family val="1"/>
      </rPr>
      <t>sipas Artikujve Ekonomikë</t>
    </r>
  </si>
  <si>
    <t>Kosto totale e produktit 20</t>
  </si>
  <si>
    <t>FORMAT 2: FORMATI STANDARD I PËRGATITJES SË KËRKESAVE BUXHETORE PBA 2021-2023</t>
  </si>
  <si>
    <t>Shpenzime për kryerjen e vrojtimeve të bujqësisë dhe agroindustrisë për vitin kalendarik. Sektori i Statistikës në MBZHR në bashkëpunim me strukturat e varësisë së Ministrisë së Bujqësisë kryen vrojtime statistikore për bujqësinë dhe agroindustrinë në vend dhe publikon të dhënat zyrtare</t>
  </si>
  <si>
    <t>Do të bëhet blerje e paisjeve laboratorike per ESHF</t>
  </si>
  <si>
    <t>Hapje faqe interneti</t>
  </si>
  <si>
    <t>Shpenzime per hapjen e faqes se internetit per AKDC</t>
  </si>
  <si>
    <t>Blerje uniforma per AZHBR</t>
  </si>
  <si>
    <t xml:space="preserve">Blerje uniforma </t>
  </si>
  <si>
    <t>Do te blihen uniforma per drejtorine e kontrollit ne AZHBR</t>
  </si>
  <si>
    <r>
      <t>Produkti</t>
    </r>
    <r>
      <rPr>
        <b/>
        <sz val="8"/>
        <color indexed="8"/>
        <rFont val="Garamond"/>
        <family val="1"/>
      </rPr>
      <t xml:space="preserve"> 8</t>
    </r>
  </si>
  <si>
    <t>Blerje paisje per AKDC</t>
  </si>
  <si>
    <t>Do të blihet pajisje te ndryshme per AKDC</t>
  </si>
  <si>
    <t>Blerje sistem kamera ne Agropika</t>
  </si>
  <si>
    <t>Do te blihesistem kamera sigurie per Agropikat - AZHBR</t>
  </si>
  <si>
    <r>
      <t xml:space="preserve">Detajimi i Kostos Totale të </t>
    </r>
    <r>
      <rPr>
        <b/>
        <sz val="8"/>
        <color indexed="10"/>
        <rFont val="Garamond"/>
        <family val="1"/>
      </rPr>
      <t>Produktit 9</t>
    </r>
    <r>
      <rPr>
        <b/>
        <sz val="8"/>
        <color indexed="8"/>
        <rFont val="Garamond"/>
        <family val="1"/>
      </rPr>
      <t xml:space="preserve"> sipas Artikujve Ekonomikë</t>
    </r>
  </si>
  <si>
    <t>Blerje paisje zyre</t>
  </si>
  <si>
    <t>Do te blihen paisje zyre per ESHF</t>
  </si>
  <si>
    <r>
      <t xml:space="preserve">Detajimi i Kostos Totale të </t>
    </r>
    <r>
      <rPr>
        <b/>
        <sz val="8"/>
        <color indexed="10"/>
        <rFont val="Garamond"/>
        <family val="1"/>
      </rPr>
      <t>Produktit 10</t>
    </r>
    <r>
      <rPr>
        <b/>
        <sz val="8"/>
        <color indexed="8"/>
        <rFont val="Garamond"/>
        <family val="1"/>
      </rPr>
      <t xml:space="preserve"> sipas Artikujve Ekonomikë</t>
    </r>
  </si>
  <si>
    <t>Programi- Për zhvillimin e qëndrueshëm të sektorit të ullinjve (ASDO)</t>
  </si>
  <si>
    <t>Përfitues nga Programi IPARD II n</t>
  </si>
  <si>
    <t>Ka të bëjë me numrin e përfituesëve përmes dhënies së asistencës teknike fermerëve, subjekteve, grupeve të interesit në zonat rurale të Shqipërisë.</t>
  </si>
  <si>
    <t>Ka të bëjë me institucionet përfituese të varësisë së Ministrisë QTTB Korçë dhe Vlorë, përmes dhënies së asistencës teknike në kuadër të projektit crossborder</t>
  </si>
  <si>
    <t>Modernizimi i kërkimit dhe vlerësimit teknologjik në sektorin e bujqësisë si dhe në sektorin e blegtorisë</t>
  </si>
  <si>
    <t>Projektet e zbatimit për modernizimin e kërkimit dhe vlerësimit teknologjik në sektorin e bujqësisë si dhe në sektorin e blegtorisë për Qendrën e Transferimit të Teknologjive Bujqësore Fushë-Krujë</t>
  </si>
  <si>
    <r>
      <t xml:space="preserve">Detajimi i Kostos Totale të </t>
    </r>
    <r>
      <rPr>
        <b/>
        <sz val="8"/>
        <color indexed="10"/>
        <rFont val="Garamond"/>
        <family val="1"/>
      </rPr>
      <t xml:space="preserve">Produktit 10 </t>
    </r>
    <r>
      <rPr>
        <b/>
        <sz val="8"/>
        <color indexed="8"/>
        <rFont val="Garamond"/>
        <family val="1"/>
      </rPr>
      <t>sipas Artikujve Ekonomikë</t>
    </r>
  </si>
  <si>
    <t>Modernizimi i  bujqësisë nëpërmjet realizimit të "kartës së fermerit" dhe sistemit te monitorimit agro-meteorologjik</t>
  </si>
  <si>
    <t>Ka të bëjë me realizimin e kartës elektronike të fermerit dhe sistemin e monitorimit metereologjik</t>
  </si>
  <si>
    <r>
      <t xml:space="preserve">Detajimi i Kostos Totale të </t>
    </r>
    <r>
      <rPr>
        <b/>
        <sz val="8"/>
        <color indexed="10"/>
        <rFont val="Garamond"/>
        <family val="1"/>
      </rPr>
      <t xml:space="preserve">Produktit 11 </t>
    </r>
    <r>
      <rPr>
        <b/>
        <sz val="8"/>
        <color indexed="8"/>
        <rFont val="Garamond"/>
        <family val="1"/>
      </rPr>
      <t>sipas Artikujve Ekonomikë</t>
    </r>
  </si>
  <si>
    <t>Emri: Enea Hoti</t>
  </si>
  <si>
    <t>18AJ 702</t>
  </si>
  <si>
    <t>Dizenjimi i portit te peshkimit Vlorë</t>
  </si>
  <si>
    <t>Sistemi  VMS</t>
  </si>
  <si>
    <t>Instalimi I sistemit VMS te Anijeve te peshkimit</t>
  </si>
  <si>
    <t>Projekti i thellimit të grykëderdhjes së kanalit të Butrintit me detin dhe porti I vlores</t>
  </si>
  <si>
    <t xml:space="preserve">Permiresimi i infratruktures se peshkimit </t>
  </si>
  <si>
    <t>FORMATI 1: MISIONI I NJËSISË SË QEVERISJES QENDRORE</t>
  </si>
  <si>
    <t>Emërtimi i Njësisë së Qeverisjes Qendrore</t>
  </si>
  <si>
    <t>MINISTRIA E BUJQËSISË DHE ZHVILLIMIT RURAL</t>
  </si>
  <si>
    <t>Kodi i Njësisë së Qeverisjes Qendrore</t>
  </si>
  <si>
    <t>05</t>
  </si>
  <si>
    <t>Misioni I Njësisë së Qeverisjes Qendrore</t>
  </si>
  <si>
    <t xml:space="preserve">Zbatimi i  programit të qeverisë në fushën e bujqësisë dhe zhvillimit rural, i ndërthurur me sektorë të tjerë si turizmi, infrastruktura dhe shërbimet,  për nxitjen e prodhimit bujqësor dhe blegtoral, nëpërmjet uljes së kostos dhe rritjes së konkurueshmërisë, menaxhimit të qëndrueshëm të tokës dhe të ujitjes, kullimit e mbrojtjes nga përmbytja,  përmirësimin e sigurisë ushqimore në funksion të mbrojtjes së konsumatorit. 
</t>
  </si>
  <si>
    <t>Programet Buxhetore</t>
  </si>
  <si>
    <t>Kodi I Programit</t>
  </si>
  <si>
    <t>Garantimi i sigurisë ushqimore, shëndetit dhe mirëqenies së kafshëve, dhe shëndetit të bimëve përmes adoptimit të standardeve përkatëse të BE-së në kuadrin normativ vendas, zhvillimit të kapaciteteve administrative dhe infrastruktures fizike të nevojshme për zbatimin e këtij kuadri normativ si dhe forcimit te kontrollit zyrtar si elementë i rëndësishëm i sistemit te sigurisë ushqimore, per te garantuar jeten dhe shendetin e konsumatorit, shëndetin dhe mirqënien e kafshëve dhe shëndetin e bimëve, si dhe lehtësimi i rritjes së eksportit.</t>
  </si>
  <si>
    <t>Mbështetje për Peshkimin</t>
  </si>
  <si>
    <t>Infrastruktura e Kullimit dhe Ujitjes</t>
  </si>
  <si>
    <t>Përmirësimi i politikave kombëtare për ujitjen, kullimin dhe mbrojtjen nga përmbytja, në përshtatje me ndryshimet klimaterike, duke kordinuar ndërtimin, rehabilitimin dhe mirëmbajtjen e sistemit të ujitjes, kullimit dhe mbrojtjes nga përmbytja si dhe reformimin e menaxhimit të ketyre sistemeve, nëpërmjet transferimit të një pjese të përgjegjësive të ujitjes dhe kullimit nga MBZHR tek  Bashkitë/ Organizatat e Përdoruesve të Ujit, për të siguruar qëndrueshmërinë e ketyre sistemeve, reduktimin e presionit në financat publike, rritjen e përgjegjësise dhe përmirësimit të kthimit të kostove, me ndikim  në rritjen e produktivitetit bujqësor kombëtar.</t>
  </si>
  <si>
    <t>Zhvillimi Rural</t>
  </si>
  <si>
    <t xml:space="preserve">Ky program fokusohet në rritjen e aftësisë konkurruese të bujqësisë, përmirësimin e standardeve si dhe garantimin e sigurisë ushqimore, në sektorët e perimeve, vreshtarisë, frutikulturës, blegtorisë, peshkimit dhe akuakulturës; në rritjen e standarteve përmes investime të teknologjive të reja në proçesin e prodhimit dhe marketingut; diversifikimit të prodhimit si dhe rritjes së punësimit dhe të ardhurave të zonave rurale. Përmbajtja e programit buron nga Ligji për Bujqësinë, si dhe prioritetet zhvilluese të parashikuara në Strategjinë Ndërsektoriale për Zhvillimin Rural dhe Bujqësor. </t>
  </si>
  <si>
    <t>Këshillimi dhe Invformacioni Bujqësor</t>
  </si>
  <si>
    <t>Menaxhimi i Qëndrueshëm i Tokës Bujqësore</t>
  </si>
  <si>
    <t>Krijimi i një sistemi modern  informacioni mbi token  bujqësore si një instrument efektiv në realizimin e politikës për një administrim të qëndrueshëm të tokës bujqësore, përdorimit, mbrojtjes, konsolidimit dhe zhvillimit e tregut të saj.</t>
  </si>
  <si>
    <t>Planifikim Menaxhim Administrimi</t>
  </si>
  <si>
    <t>Përmirësimi i strukturës funksionale për një menaxhim sa më efektiv të burimeve njerëzore, krijimi i një stafi permanent dhe sa më të qëndrueshëm, si dhe aplikimi i proceseve transparente të konkurimit në përputhje me parimet e barazisë gjinore, motivimi për ngritjen në detyrë sipas rezultateve të punës, rritja e luftës kundër korrupsionit si- një element shumë i rëndësishëm për ecjen përpara në përputhje me standartet e BE-së.</t>
  </si>
  <si>
    <t>MINISTRIA E BUJQESISE DHE ZHVILLIMIT RURAL</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</si>
</sst>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64" formatCode="_(* #,##0.00_);_(* \(#,##0.00\);_(* &quot;-&quot;??_);_(@_)"/>
    <numFmt numFmtId="165" formatCode="#,##0.0"/>
    <numFmt numFmtId="166" formatCode="0.0%"/>
    <numFmt numFmtId="167" formatCode="#,##0_ ;\-#,##0\ "/>
    <numFmt numFmtId="168" formatCode="0.0"/>
    <numFmt numFmtId="169" formatCode="#,##0.000"/>
    <numFmt numFmtId="170" formatCode="_(* #,##0_);_(* \(#,##0\);_(* &quot;-&quot;??_);_(@_)"/>
    <numFmt numFmtId="171" formatCode="_(* #,##0.0_);_(* \(#,##0.0\);_(* &quot;-&quot;??_);_(@_)"/>
  </numFmts>
  <fonts count="110"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Garamond"/>
      <family val="1"/>
    </font>
    <font>
      <sz val="10"/>
      <name val="Arial"/>
      <family val="2"/>
    </font>
    <font>
      <b/>
      <sz val="10"/>
      <color theme="1"/>
      <name val="Garamond"/>
      <family val="1"/>
    </font>
    <font>
      <b/>
      <sz val="11"/>
      <color theme="1"/>
      <name val="Garamond"/>
      <family val="1"/>
    </font>
    <font>
      <b/>
      <sz val="9"/>
      <name val="Garamond"/>
      <family val="1"/>
    </font>
    <font>
      <sz val="12"/>
      <color theme="1"/>
      <name val="Calibri"/>
      <family val="2"/>
      <scheme val="minor"/>
    </font>
    <font>
      <sz val="11"/>
      <name val="Garamond"/>
      <family val="1"/>
    </font>
    <font>
      <b/>
      <sz val="11"/>
      <color rgb="FFFF0000"/>
      <name val="Calibri"/>
      <family val="2"/>
      <scheme val="minor"/>
    </font>
    <font>
      <sz val="9"/>
      <color theme="1"/>
      <name val="Garamond"/>
      <family val="1"/>
    </font>
    <font>
      <sz val="8"/>
      <color theme="1"/>
      <name val="Garamond"/>
      <family val="1"/>
    </font>
    <font>
      <b/>
      <sz val="9"/>
      <color theme="1"/>
      <name val="Garamond"/>
      <family val="1"/>
    </font>
    <font>
      <sz val="8"/>
      <color rgb="FFFF0000"/>
      <name val="Garamond"/>
      <family val="1"/>
    </font>
    <font>
      <b/>
      <sz val="8"/>
      <color theme="1"/>
      <name val="Garamond"/>
      <family val="1"/>
    </font>
    <font>
      <b/>
      <sz val="8"/>
      <color rgb="FFFF0000"/>
      <name val="Garamond"/>
      <family val="1"/>
    </font>
    <font>
      <sz val="8"/>
      <name val="Garamond"/>
      <family val="1"/>
    </font>
    <font>
      <i/>
      <sz val="9"/>
      <color theme="1"/>
      <name val="Garamond"/>
      <family val="1"/>
    </font>
    <font>
      <i/>
      <sz val="8"/>
      <color theme="1"/>
      <name val="Garamond"/>
      <family val="1"/>
    </font>
    <font>
      <b/>
      <i/>
      <sz val="9"/>
      <color rgb="FFFF0000"/>
      <name val="Garamond"/>
      <family val="1"/>
    </font>
    <font>
      <b/>
      <sz val="9"/>
      <color rgb="FFFF0000"/>
      <name val="Garamond"/>
      <family val="1"/>
    </font>
    <font>
      <sz val="8"/>
      <color rgb="FFC00000"/>
      <name val="Garamond"/>
      <family val="1"/>
    </font>
    <font>
      <i/>
      <sz val="8"/>
      <color rgb="FFC00000"/>
      <name val="Garamond"/>
      <family val="1"/>
    </font>
    <font>
      <b/>
      <sz val="11"/>
      <name val="Calibri"/>
      <family val="2"/>
      <scheme val="minor"/>
    </font>
    <font>
      <sz val="9"/>
      <name val="Garamond"/>
      <family val="1"/>
    </font>
    <font>
      <b/>
      <sz val="8"/>
      <name val="Garamond"/>
      <family val="1"/>
    </font>
    <font>
      <sz val="8"/>
      <color theme="1"/>
      <name val="Garamond"/>
      <family val="1"/>
      <charset val="238"/>
    </font>
    <font>
      <sz val="8"/>
      <color theme="1"/>
      <name val="Calibri"/>
      <family val="2"/>
      <scheme val="minor"/>
    </font>
    <font>
      <i/>
      <sz val="9"/>
      <name val="Garamond"/>
      <family val="1"/>
    </font>
    <font>
      <b/>
      <i/>
      <sz val="9"/>
      <name val="Garamond"/>
      <family val="1"/>
    </font>
    <font>
      <i/>
      <sz val="8"/>
      <name val="Garamond"/>
      <family val="1"/>
    </font>
    <font>
      <b/>
      <sz val="10"/>
      <name val="Garamond"/>
      <family val="1"/>
    </font>
    <font>
      <b/>
      <sz val="11"/>
      <name val="Garamond"/>
      <family val="1"/>
    </font>
    <font>
      <b/>
      <i/>
      <sz val="8"/>
      <name val="Garamond"/>
      <family val="1"/>
    </font>
    <font>
      <sz val="9"/>
      <color theme="1"/>
      <name val="Garamond"/>
      <family val="1"/>
      <charset val="238"/>
    </font>
    <font>
      <sz val="11"/>
      <color theme="1"/>
      <name val="Garamond"/>
      <family val="1"/>
    </font>
    <font>
      <sz val="11"/>
      <color rgb="FF000000"/>
      <name val="Garamond"/>
      <family val="1"/>
    </font>
    <font>
      <sz val="11"/>
      <color rgb="FFFF0000"/>
      <name val="Garamond"/>
      <family val="1"/>
    </font>
    <font>
      <b/>
      <sz val="11"/>
      <color rgb="FFFF0000"/>
      <name val="Garamond"/>
      <family val="1"/>
    </font>
    <font>
      <b/>
      <sz val="11"/>
      <color indexed="10"/>
      <name val="Garamond"/>
      <family val="1"/>
    </font>
    <font>
      <b/>
      <sz val="11"/>
      <color indexed="8"/>
      <name val="Garamond"/>
      <family val="1"/>
    </font>
    <font>
      <i/>
      <sz val="11"/>
      <color theme="1"/>
      <name val="Garamond"/>
      <family val="1"/>
    </font>
    <font>
      <b/>
      <i/>
      <sz val="11"/>
      <color rgb="FFFF0000"/>
      <name val="Garamond"/>
      <family val="1"/>
    </font>
    <font>
      <i/>
      <sz val="9"/>
      <color theme="1"/>
      <name val="Calibri"/>
      <family val="2"/>
      <scheme val="minor"/>
    </font>
    <font>
      <b/>
      <sz val="9"/>
      <color indexed="81"/>
      <name val="Tahoma"/>
      <family val="2"/>
    </font>
    <font>
      <sz val="9"/>
      <color indexed="81"/>
      <name val="Tahoma"/>
      <family val="2"/>
    </font>
    <font>
      <b/>
      <sz val="11"/>
      <color theme="1"/>
      <name val="Times New Roman"/>
      <family val="1"/>
      <charset val="238"/>
    </font>
    <font>
      <b/>
      <sz val="11"/>
      <color rgb="FFFF0000"/>
      <name val="Times New Roman"/>
      <family val="1"/>
      <charset val="238"/>
    </font>
    <font>
      <sz val="11"/>
      <color theme="1"/>
      <name val="Times New Roman"/>
      <family val="1"/>
      <charset val="238"/>
    </font>
    <font>
      <b/>
      <sz val="10"/>
      <color theme="1"/>
      <name val="Times New Roman"/>
      <family val="1"/>
      <charset val="238"/>
    </font>
    <font>
      <sz val="10"/>
      <color theme="1"/>
      <name val="Times New Roman"/>
      <family val="1"/>
      <charset val="238"/>
    </font>
    <font>
      <sz val="9"/>
      <color theme="1"/>
      <name val="Times New Roman"/>
      <family val="1"/>
      <charset val="238"/>
    </font>
    <font>
      <sz val="8"/>
      <color theme="1"/>
      <name val="Times New Roman"/>
      <family val="1"/>
      <charset val="238"/>
    </font>
    <font>
      <sz val="8"/>
      <name val="Times New Roman"/>
      <family val="1"/>
      <charset val="238"/>
    </font>
    <font>
      <b/>
      <sz val="9"/>
      <color theme="1"/>
      <name val="Times New Roman"/>
      <family val="1"/>
      <charset val="238"/>
    </font>
    <font>
      <b/>
      <sz val="8"/>
      <color theme="1"/>
      <name val="Times New Roman"/>
      <family val="1"/>
      <charset val="238"/>
    </font>
    <font>
      <b/>
      <sz val="8"/>
      <color rgb="FFFF0000"/>
      <name val="Times New Roman"/>
      <family val="1"/>
      <charset val="238"/>
    </font>
    <font>
      <i/>
      <sz val="9"/>
      <color theme="1"/>
      <name val="Times New Roman"/>
      <family val="1"/>
      <charset val="238"/>
    </font>
    <font>
      <i/>
      <sz val="8"/>
      <color theme="1"/>
      <name val="Times New Roman"/>
      <family val="1"/>
      <charset val="238"/>
    </font>
    <font>
      <b/>
      <i/>
      <sz val="9"/>
      <color rgb="FFFF0000"/>
      <name val="Times New Roman"/>
      <family val="1"/>
      <charset val="238"/>
    </font>
    <font>
      <b/>
      <sz val="9"/>
      <color rgb="FFFF0000"/>
      <name val="Times New Roman"/>
      <family val="1"/>
      <charset val="238"/>
    </font>
    <font>
      <b/>
      <sz val="8"/>
      <color indexed="10"/>
      <name val="Garamond"/>
      <family val="1"/>
    </font>
    <font>
      <b/>
      <sz val="8"/>
      <color indexed="8"/>
      <name val="Garamond"/>
      <family val="1"/>
    </font>
    <font>
      <b/>
      <i/>
      <sz val="10"/>
      <color rgb="FFFF0000"/>
      <name val="Garamond"/>
      <family val="1"/>
    </font>
    <font>
      <sz val="8"/>
      <color indexed="8"/>
      <name val="Garamond"/>
      <family val="1"/>
    </font>
    <font>
      <b/>
      <i/>
      <sz val="8"/>
      <color rgb="FFFF0000"/>
      <name val="Garamond"/>
      <family val="1"/>
    </font>
    <font>
      <b/>
      <i/>
      <sz val="9"/>
      <color theme="1"/>
      <name val="Garamond"/>
      <family val="1"/>
    </font>
    <font>
      <b/>
      <i/>
      <sz val="8"/>
      <color theme="1"/>
      <name val="Garamond"/>
      <family val="1"/>
    </font>
    <font>
      <b/>
      <sz val="10"/>
      <color theme="1"/>
      <name val="Garamond"/>
      <family val="1"/>
      <charset val="238"/>
    </font>
    <font>
      <sz val="9"/>
      <color theme="1"/>
      <name val="Calibri"/>
      <family val="2"/>
      <scheme val="minor"/>
    </font>
    <font>
      <b/>
      <sz val="8"/>
      <name val="Garamond"/>
      <family val="1"/>
      <charset val="238"/>
    </font>
    <font>
      <b/>
      <sz val="8"/>
      <color theme="1"/>
      <name val="Garamond"/>
      <family val="1"/>
      <charset val="238"/>
    </font>
    <font>
      <b/>
      <sz val="8"/>
      <color rgb="FFFF0000"/>
      <name val="Garamond"/>
      <family val="1"/>
      <charset val="238"/>
    </font>
    <font>
      <b/>
      <sz val="8"/>
      <color indexed="10"/>
      <name val="Times New Roman"/>
      <family val="1"/>
      <charset val="238"/>
    </font>
    <font>
      <b/>
      <sz val="8"/>
      <color indexed="8"/>
      <name val="Times New Roman"/>
      <family val="1"/>
      <charset val="238"/>
    </font>
    <font>
      <b/>
      <sz val="12"/>
      <color theme="1"/>
      <name val="Times New Roman"/>
      <family val="1"/>
    </font>
    <font>
      <sz val="12"/>
      <color theme="1"/>
      <name val="Times New Roman"/>
      <family val="1"/>
    </font>
    <font>
      <b/>
      <sz val="11"/>
      <color theme="1"/>
      <name val="Garamond"/>
      <family val="1"/>
      <charset val="238"/>
    </font>
    <font>
      <sz val="11"/>
      <name val="Calibri"/>
      <family val="2"/>
      <scheme val="minor"/>
    </font>
    <font>
      <sz val="10"/>
      <name val="Garamond"/>
      <family val="1"/>
    </font>
    <font>
      <sz val="10"/>
      <name val="Times New Roman"/>
      <family val="1"/>
      <charset val="238"/>
    </font>
    <font>
      <sz val="10"/>
      <name val="Times New Roman"/>
      <family val="1"/>
    </font>
    <font>
      <sz val="8"/>
      <name val="Garamond"/>
      <family val="1"/>
      <charset val="238"/>
    </font>
    <font>
      <b/>
      <i/>
      <sz val="9"/>
      <name val="Garamond"/>
      <family val="1"/>
      <charset val="238"/>
    </font>
    <font>
      <sz val="8"/>
      <name val="Times New Roman"/>
      <family val="1"/>
    </font>
    <font>
      <sz val="10"/>
      <color theme="1"/>
      <name val="Calibri"/>
      <family val="2"/>
      <scheme val="minor"/>
    </font>
    <font>
      <sz val="10"/>
      <color rgb="FF000000"/>
      <name val="Calibri"/>
      <family val="2"/>
      <scheme val="minor"/>
    </font>
    <font>
      <sz val="8"/>
      <color theme="4"/>
      <name val="Garamond"/>
      <family val="1"/>
    </font>
    <font>
      <sz val="8"/>
      <color theme="1"/>
      <name val="Times New Roman"/>
      <family val="1"/>
    </font>
    <font>
      <b/>
      <sz val="12"/>
      <color theme="1"/>
      <name val="Garamond"/>
      <family val="1"/>
    </font>
    <font>
      <b/>
      <sz val="14"/>
      <color theme="1"/>
      <name val="Garamond"/>
      <family val="1"/>
    </font>
    <font>
      <sz val="14"/>
      <color theme="1"/>
      <name val="Garamond"/>
      <family val="1"/>
    </font>
    <font>
      <sz val="12"/>
      <color theme="1"/>
      <name val="Garamond"/>
      <family val="1"/>
    </font>
    <font>
      <b/>
      <sz val="12"/>
      <color theme="1"/>
      <name val="Calibri"/>
      <family val="2"/>
      <scheme val="minor"/>
    </font>
  </fonts>
  <fills count="39">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5" tint="0.59999389629810485"/>
        <bgColor indexed="64"/>
      </patternFill>
    </fill>
    <fill>
      <patternFill patternType="solid">
        <fgColor theme="0" tint="-0.14999847407452621"/>
        <bgColor indexed="64"/>
      </patternFill>
    </fill>
    <fill>
      <patternFill patternType="solid">
        <fgColor rgb="FFFFFF00"/>
        <bgColor indexed="64"/>
      </patternFill>
    </fill>
  </fills>
  <borders count="8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rgb="FF2E74B5"/>
      </left>
      <right/>
      <top style="medium">
        <color rgb="FF2E74B5"/>
      </top>
      <bottom style="medium">
        <color rgb="FF2E74B5"/>
      </bottom>
      <diagonal/>
    </border>
    <border>
      <left/>
      <right/>
      <top style="medium">
        <color rgb="FF2E74B5"/>
      </top>
      <bottom style="medium">
        <color rgb="FF2E74B5"/>
      </bottom>
      <diagonal/>
    </border>
    <border>
      <left/>
      <right style="medium">
        <color rgb="FF2E74B5"/>
      </right>
      <top style="medium">
        <color rgb="FF2E74B5"/>
      </top>
      <bottom style="medium">
        <color rgb="FF2E74B5"/>
      </bottom>
      <diagonal/>
    </border>
    <border>
      <left style="medium">
        <color rgb="FF2E74B5"/>
      </left>
      <right style="medium">
        <color rgb="FF2E74B5"/>
      </right>
      <top style="medium">
        <color rgb="FF2E74B5"/>
      </top>
      <bottom style="medium">
        <color rgb="FF2E74B5"/>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rgb="FF2E74B5"/>
      </left>
      <right style="medium">
        <color rgb="FF2E74B5"/>
      </right>
      <top style="medium">
        <color rgb="FF2E74B5"/>
      </top>
      <bottom/>
      <diagonal/>
    </border>
    <border>
      <left/>
      <right style="medium">
        <color rgb="FF2E74B5"/>
      </right>
      <top/>
      <bottom/>
      <diagonal/>
    </border>
    <border>
      <left style="medium">
        <color rgb="FF2E74B5"/>
      </left>
      <right style="medium">
        <color rgb="FF2E74B5"/>
      </right>
      <top/>
      <bottom style="medium">
        <color rgb="FF2E74B5"/>
      </bottom>
      <diagonal/>
    </border>
    <border>
      <left/>
      <right style="medium">
        <color rgb="FF2E74B5"/>
      </right>
      <top/>
      <bottom style="medium">
        <color rgb="FF2E74B5"/>
      </bottom>
      <diagonal/>
    </border>
    <border>
      <left/>
      <right/>
      <top style="medium">
        <color rgb="FF2E74B5"/>
      </top>
      <bottom/>
      <diagonal/>
    </border>
    <border>
      <left style="medium">
        <color theme="4" tint="-0.249977111117893"/>
      </left>
      <right style="medium">
        <color theme="4" tint="-0.249977111117893"/>
      </right>
      <top style="medium">
        <color theme="4" tint="-0.249977111117893"/>
      </top>
      <bottom style="medium">
        <color theme="4" tint="-0.249977111117893"/>
      </bottom>
      <diagonal/>
    </border>
    <border>
      <left style="medium">
        <color rgb="FF2E74B5"/>
      </left>
      <right/>
      <top/>
      <bottom style="medium">
        <color rgb="FF2E74B5"/>
      </bottom>
      <diagonal/>
    </border>
    <border>
      <left/>
      <right/>
      <top/>
      <bottom style="medium">
        <color rgb="FF2E74B5"/>
      </bottom>
      <diagonal/>
    </border>
    <border>
      <left style="medium">
        <color rgb="FF2E74B5"/>
      </left>
      <right style="medium">
        <color rgb="FF2E74B5"/>
      </right>
      <top/>
      <bottom/>
      <diagonal/>
    </border>
    <border>
      <left style="medium">
        <color indexed="64"/>
      </left>
      <right style="medium">
        <color rgb="FF2E74B5"/>
      </right>
      <top style="medium">
        <color indexed="64"/>
      </top>
      <bottom style="medium">
        <color rgb="FF2E74B5"/>
      </bottom>
      <diagonal/>
    </border>
    <border>
      <left style="medium">
        <color rgb="FF2E74B5"/>
      </left>
      <right style="medium">
        <color rgb="FF2E74B5"/>
      </right>
      <top style="medium">
        <color indexed="64"/>
      </top>
      <bottom style="medium">
        <color rgb="FF2E74B5"/>
      </bottom>
      <diagonal/>
    </border>
    <border>
      <left style="medium">
        <color rgb="FF2E74B5"/>
      </left>
      <right style="medium">
        <color indexed="64"/>
      </right>
      <top style="medium">
        <color indexed="64"/>
      </top>
      <bottom style="medium">
        <color rgb="FF2E74B5"/>
      </bottom>
      <diagonal/>
    </border>
    <border>
      <left style="medium">
        <color indexed="64"/>
      </left>
      <right style="medium">
        <color rgb="FF2E74B5"/>
      </right>
      <top/>
      <bottom style="medium">
        <color rgb="FF2E74B5"/>
      </bottom>
      <diagonal/>
    </border>
    <border>
      <left style="medium">
        <color rgb="FF2E74B5"/>
      </left>
      <right style="medium">
        <color indexed="64"/>
      </right>
      <top/>
      <bottom style="medium">
        <color rgb="FF2E74B5"/>
      </bottom>
      <diagonal/>
    </border>
    <border>
      <left/>
      <right style="medium">
        <color indexed="64"/>
      </right>
      <top/>
      <bottom style="medium">
        <color rgb="FF2E74B5"/>
      </bottom>
      <diagonal/>
    </border>
    <border>
      <left style="medium">
        <color indexed="64"/>
      </left>
      <right style="medium">
        <color rgb="FF2E74B5"/>
      </right>
      <top/>
      <bottom style="medium">
        <color indexed="64"/>
      </bottom>
      <diagonal/>
    </border>
    <border>
      <left style="medium">
        <color rgb="FF2E74B5"/>
      </left>
      <right style="medium">
        <color rgb="FF2E74B5"/>
      </right>
      <top/>
      <bottom style="medium">
        <color indexed="64"/>
      </bottom>
      <diagonal/>
    </border>
    <border>
      <left/>
      <right style="medium">
        <color rgb="FF2E74B5"/>
      </right>
      <top/>
      <bottom style="medium">
        <color indexed="64"/>
      </bottom>
      <diagonal/>
    </border>
    <border>
      <left/>
      <right style="medium">
        <color indexed="64"/>
      </right>
      <top/>
      <bottom style="medium">
        <color indexed="64"/>
      </bottom>
      <diagonal/>
    </border>
    <border>
      <left style="medium">
        <color rgb="FF2E74B5"/>
      </left>
      <right style="medium">
        <color rgb="FF2E74B5"/>
      </right>
      <top style="medium">
        <color rgb="FF2E74B5"/>
      </top>
      <bottom style="thin">
        <color indexed="64"/>
      </bottom>
      <diagonal/>
    </border>
    <border>
      <left style="medium">
        <color rgb="FF2E74B5"/>
      </left>
      <right/>
      <top style="medium">
        <color rgb="FF2E74B5"/>
      </top>
      <bottom/>
      <diagonal/>
    </border>
    <border>
      <left/>
      <right style="medium">
        <color rgb="FF2E74B5"/>
      </right>
      <top style="medium">
        <color rgb="FF2E74B5"/>
      </top>
      <bottom/>
      <diagonal/>
    </border>
    <border>
      <left style="medium">
        <color rgb="FF2E74B5"/>
      </left>
      <right/>
      <top/>
      <bottom/>
      <diagonal/>
    </border>
    <border>
      <left style="thin">
        <color indexed="64"/>
      </left>
      <right style="thin">
        <color indexed="64"/>
      </right>
      <top/>
      <bottom style="thin">
        <color indexed="64"/>
      </bottom>
      <diagonal/>
    </border>
    <border>
      <left/>
      <right style="thin">
        <color indexed="64"/>
      </right>
      <top/>
      <bottom style="medium">
        <color rgb="FF2E74B5"/>
      </bottom>
      <diagonal/>
    </border>
    <border>
      <left style="thin">
        <color indexed="64"/>
      </left>
      <right style="medium">
        <color rgb="FF2E74B5"/>
      </right>
      <top/>
      <bottom style="medium">
        <color rgb="FF2E74B5"/>
      </bottom>
      <diagonal/>
    </border>
    <border>
      <left style="thin">
        <color indexed="64"/>
      </left>
      <right/>
      <top/>
      <bottom style="medium">
        <color rgb="FF2E74B5"/>
      </bottom>
      <diagonal/>
    </border>
    <border>
      <left/>
      <right style="thin">
        <color indexed="64"/>
      </right>
      <top style="medium">
        <color rgb="FF2E74B5"/>
      </top>
      <bottom style="medium">
        <color rgb="FF2E74B5"/>
      </bottom>
      <diagonal/>
    </border>
    <border>
      <left style="medium">
        <color rgb="FF2E74B5"/>
      </left>
      <right style="thin">
        <color indexed="64"/>
      </right>
      <top/>
      <bottom style="medium">
        <color rgb="FF2E74B5"/>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rgb="FF2E74B5"/>
      </left>
      <right style="thin">
        <color indexed="64"/>
      </right>
      <top style="medium">
        <color rgb="FF2E74B5"/>
      </top>
      <bottom style="medium">
        <color rgb="FF2E74B5"/>
      </bottom>
      <diagonal/>
    </border>
    <border>
      <left style="medium">
        <color theme="4" tint="-0.249977111117893"/>
      </left>
      <right/>
      <top style="medium">
        <color theme="4" tint="-0.249977111117893"/>
      </top>
      <bottom style="medium">
        <color theme="4" tint="-0.249977111117893"/>
      </bottom>
      <diagonal/>
    </border>
    <border>
      <left/>
      <right/>
      <top style="medium">
        <color theme="4" tint="-0.249977111117893"/>
      </top>
      <bottom style="medium">
        <color theme="4" tint="-0.249977111117893"/>
      </bottom>
      <diagonal/>
    </border>
    <border>
      <left/>
      <right style="medium">
        <color theme="4" tint="-0.249977111117893"/>
      </right>
      <top style="medium">
        <color theme="4" tint="-0.249977111117893"/>
      </top>
      <bottom style="medium">
        <color theme="4" tint="-0.249977111117893"/>
      </bottom>
      <diagonal/>
    </border>
    <border>
      <left style="medium">
        <color theme="4" tint="-0.249977111117893"/>
      </left>
      <right/>
      <top style="medium">
        <color theme="4" tint="-0.249977111117893"/>
      </top>
      <bottom/>
      <diagonal/>
    </border>
    <border>
      <left/>
      <right style="medium">
        <color theme="4" tint="-0.249977111117893"/>
      </right>
      <top style="medium">
        <color theme="4" tint="-0.249977111117893"/>
      </top>
      <bottom/>
      <diagonal/>
    </border>
    <border>
      <left style="medium">
        <color rgb="FF2E74B5"/>
      </left>
      <right style="medium">
        <color rgb="FF2E74B5"/>
      </right>
      <top style="thin">
        <color indexed="64"/>
      </top>
      <bottom style="medium">
        <color rgb="FF2E74B5"/>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theme="4" tint="-0.249977111117893"/>
      </left>
      <right style="medium">
        <color theme="4" tint="-0.249977111117893"/>
      </right>
      <top style="medium">
        <color theme="4" tint="-0.249977111117893"/>
      </top>
      <bottom/>
      <diagonal/>
    </border>
    <border>
      <left style="thin">
        <color indexed="64"/>
      </left>
      <right/>
      <top/>
      <bottom/>
      <diagonal/>
    </border>
    <border>
      <left style="medium">
        <color theme="4" tint="-0.249977111117893"/>
      </left>
      <right style="medium">
        <color theme="4" tint="-0.249977111117893"/>
      </right>
      <top/>
      <bottom style="medium">
        <color theme="4" tint="-0.249977111117893"/>
      </bottom>
      <diagonal/>
    </border>
    <border>
      <left style="medium">
        <color theme="4" tint="-0.249977111117893"/>
      </left>
      <right style="medium">
        <color theme="4" tint="-0.249977111117893"/>
      </right>
      <top/>
      <bottom style="medium">
        <color rgb="FF2E74B5"/>
      </bottom>
      <diagonal/>
    </border>
    <border>
      <left style="medium">
        <color indexed="64"/>
      </left>
      <right style="medium">
        <color indexed="64"/>
      </right>
      <top style="medium">
        <color indexed="64"/>
      </top>
      <bottom style="medium">
        <color indexed="64"/>
      </bottom>
      <diagonal/>
    </border>
    <border>
      <left style="medium">
        <color indexed="64"/>
      </left>
      <right/>
      <top style="medium">
        <color rgb="FF2E74B5"/>
      </top>
      <bottom style="medium">
        <color rgb="FF2E74B5"/>
      </bottom>
      <diagonal/>
    </border>
    <border>
      <left style="medium">
        <color theme="4" tint="-0.249977111117893"/>
      </left>
      <right/>
      <top style="medium">
        <color rgb="FF2E74B5"/>
      </top>
      <bottom style="medium">
        <color theme="4" tint="-0.249977111117893"/>
      </bottom>
      <diagonal/>
    </border>
    <border>
      <left/>
      <right style="medium">
        <color theme="4" tint="-0.249977111117893"/>
      </right>
      <top style="medium">
        <color rgb="FF2E74B5"/>
      </top>
      <bottom style="medium">
        <color theme="4" tint="-0.249977111117893"/>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rgb="FF2E74B5"/>
      </right>
      <top style="medium">
        <color indexed="64"/>
      </top>
      <bottom style="medium">
        <color indexed="64"/>
      </bottom>
      <diagonal/>
    </border>
    <border>
      <left style="medium">
        <color rgb="FF2E74B5"/>
      </left>
      <right style="medium">
        <color rgb="FF2E74B5"/>
      </right>
      <top style="medium">
        <color indexed="64"/>
      </top>
      <bottom style="medium">
        <color indexed="64"/>
      </bottom>
      <diagonal/>
    </border>
    <border>
      <left style="medium">
        <color rgb="FF2E74B5"/>
      </left>
      <right style="medium">
        <color indexed="64"/>
      </right>
      <top style="medium">
        <color indexed="64"/>
      </top>
      <bottom style="medium">
        <color indexed="64"/>
      </bottom>
      <diagonal/>
    </border>
    <border>
      <left/>
      <right style="medium">
        <color rgb="FF2E74B5"/>
      </right>
      <top style="medium">
        <color indexed="64"/>
      </top>
      <bottom style="medium">
        <color indexed="64"/>
      </bottom>
      <diagonal/>
    </border>
    <border>
      <left style="medium">
        <color indexed="64"/>
      </left>
      <right style="medium">
        <color rgb="FF2E74B5"/>
      </right>
      <top style="medium">
        <color indexed="64"/>
      </top>
      <bottom/>
      <diagonal/>
    </border>
    <border>
      <left/>
      <right style="medium">
        <color rgb="FF2E74B5"/>
      </right>
      <top style="medium">
        <color indexed="64"/>
      </top>
      <bottom/>
      <diagonal/>
    </border>
    <border>
      <left/>
      <right style="medium">
        <color indexed="64"/>
      </right>
      <top style="medium">
        <color indexed="64"/>
      </top>
      <bottom/>
      <diagonal/>
    </border>
    <border>
      <left style="medium">
        <color rgb="FF2E74B5"/>
      </left>
      <right/>
      <top style="thin">
        <color indexed="64"/>
      </top>
      <bottom style="medium">
        <color rgb="FF2E74B5"/>
      </bottom>
      <diagonal/>
    </border>
    <border>
      <left/>
      <right/>
      <top style="thin">
        <color indexed="64"/>
      </top>
      <bottom style="medium">
        <color rgb="FF2E74B5"/>
      </bottom>
      <diagonal/>
    </border>
    <border>
      <left/>
      <right style="medium">
        <color rgb="FF2E74B5"/>
      </right>
      <top style="thin">
        <color indexed="64"/>
      </top>
      <bottom style="medium">
        <color rgb="FF2E74B5"/>
      </bottom>
      <diagonal/>
    </border>
    <border>
      <left style="thin">
        <color indexed="64"/>
      </left>
      <right/>
      <top style="medium">
        <color rgb="FF2E74B5"/>
      </top>
      <bottom style="medium">
        <color rgb="FF2E74B5"/>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s>
  <cellStyleXfs count="48">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9" fillId="0" borderId="0"/>
    <xf numFmtId="0" fontId="23" fillId="0" borderId="0"/>
    <xf numFmtId="9" fontId="1" fillId="0" borderId="0" applyFont="0" applyFill="0" applyBorder="0" applyAlignment="0" applyProtection="0"/>
    <xf numFmtId="0" fontId="19" fillId="0" borderId="0"/>
    <xf numFmtId="0" fontId="19" fillId="0" borderId="0"/>
    <xf numFmtId="164" fontId="1" fillId="0" borderId="0" applyFont="0" applyFill="0" applyBorder="0" applyAlignment="0" applyProtection="0"/>
  </cellStyleXfs>
  <cellXfs count="1019">
    <xf numFmtId="0" fontId="0" fillId="0" borderId="0" xfId="0"/>
    <xf numFmtId="0" fontId="0" fillId="33" borderId="0" xfId="0" applyFill="1"/>
    <xf numFmtId="0" fontId="0" fillId="0" borderId="0" xfId="0" applyBorder="1"/>
    <xf numFmtId="0" fontId="25" fillId="0" borderId="0" xfId="0" applyFont="1" applyFill="1" applyAlignment="1">
      <alignment horizontal="center"/>
    </xf>
    <xf numFmtId="0" fontId="0" fillId="0" borderId="0" xfId="0" applyFill="1"/>
    <xf numFmtId="0" fontId="20" fillId="33" borderId="13" xfId="0" applyFont="1" applyFill="1" applyBorder="1" applyAlignment="1">
      <alignment horizontal="left" vertical="center" wrapText="1"/>
    </xf>
    <xf numFmtId="0" fontId="18" fillId="0" borderId="0" xfId="0" applyFont="1" applyFill="1" applyBorder="1" applyAlignment="1">
      <alignment horizontal="center" vertical="center"/>
    </xf>
    <xf numFmtId="49" fontId="18" fillId="0" borderId="0" xfId="0" applyNumberFormat="1" applyFont="1" applyFill="1" applyBorder="1" applyAlignment="1">
      <alignment horizontal="center" vertical="center"/>
    </xf>
    <xf numFmtId="0" fontId="18" fillId="0" borderId="0" xfId="0" applyFont="1" applyFill="1" applyBorder="1" applyAlignment="1">
      <alignment horizontal="center" vertical="center" wrapText="1"/>
    </xf>
    <xf numFmtId="0" fontId="20" fillId="0" borderId="0" xfId="0" applyFont="1" applyFill="1" applyBorder="1" applyAlignment="1">
      <alignment horizontal="center"/>
    </xf>
    <xf numFmtId="0" fontId="26" fillId="0" borderId="0" xfId="0" applyFont="1" applyFill="1" applyBorder="1" applyAlignment="1">
      <alignment horizontal="center" vertical="center" wrapText="1"/>
    </xf>
    <xf numFmtId="0" fontId="20" fillId="35" borderId="13" xfId="0" applyFont="1" applyFill="1" applyBorder="1" applyAlignment="1">
      <alignment vertical="center" wrapText="1"/>
    </xf>
    <xf numFmtId="0" fontId="27" fillId="33" borderId="17" xfId="0" applyFont="1" applyFill="1" applyBorder="1" applyAlignment="1">
      <alignment horizontal="center" vertical="center" wrapText="1"/>
    </xf>
    <xf numFmtId="0" fontId="27" fillId="0" borderId="0" xfId="0" applyFont="1" applyFill="1" applyBorder="1" applyAlignment="1">
      <alignment horizontal="center" vertical="center" wrapText="1"/>
    </xf>
    <xf numFmtId="0" fontId="27" fillId="33" borderId="19" xfId="0" applyFont="1" applyFill="1" applyBorder="1" applyAlignment="1">
      <alignment horizontal="center" vertical="center" wrapText="1"/>
    </xf>
    <xf numFmtId="0" fontId="27" fillId="33" borderId="18" xfId="0" applyFont="1" applyFill="1" applyBorder="1" applyAlignment="1">
      <alignment vertical="center" wrapText="1"/>
    </xf>
    <xf numFmtId="3" fontId="27" fillId="33" borderId="19" xfId="0" applyNumberFormat="1" applyFont="1" applyFill="1" applyBorder="1" applyAlignment="1">
      <alignment horizontal="center" vertical="center"/>
    </xf>
    <xf numFmtId="9" fontId="27" fillId="33" borderId="19" xfId="0" applyNumberFormat="1" applyFont="1" applyFill="1" applyBorder="1" applyAlignment="1">
      <alignment horizontal="center" vertical="center"/>
    </xf>
    <xf numFmtId="9" fontId="27" fillId="0" borderId="0" xfId="0" applyNumberFormat="1" applyFont="1" applyFill="1" applyBorder="1" applyAlignment="1">
      <alignment horizontal="center" vertical="center"/>
    </xf>
    <xf numFmtId="0" fontId="27" fillId="33" borderId="18" xfId="0" applyFont="1" applyFill="1" applyBorder="1" applyAlignment="1">
      <alignment horizontal="left" vertical="center" wrapText="1"/>
    </xf>
    <xf numFmtId="3" fontId="27" fillId="0" borderId="0" xfId="0" applyNumberFormat="1" applyFont="1" applyFill="1" applyBorder="1" applyAlignment="1">
      <alignment horizontal="center" vertical="center"/>
    </xf>
    <xf numFmtId="0" fontId="28" fillId="35" borderId="18" xfId="0" applyFont="1" applyFill="1" applyBorder="1" applyAlignment="1">
      <alignment vertical="center" wrapText="1"/>
    </xf>
    <xf numFmtId="3" fontId="27" fillId="33" borderId="19" xfId="44" applyNumberFormat="1" applyFont="1" applyFill="1" applyBorder="1" applyAlignment="1">
      <alignment horizontal="center" vertical="center"/>
    </xf>
    <xf numFmtId="3" fontId="27" fillId="0" borderId="0" xfId="44" applyNumberFormat="1" applyFont="1" applyFill="1" applyBorder="1" applyAlignment="1">
      <alignment horizontal="center" vertical="center"/>
    </xf>
    <xf numFmtId="9" fontId="29" fillId="0" borderId="0" xfId="0" applyNumberFormat="1" applyFont="1" applyFill="1" applyBorder="1" applyAlignment="1">
      <alignment horizontal="center" vertical="center"/>
    </xf>
    <xf numFmtId="0" fontId="30" fillId="0" borderId="0" xfId="0" applyFont="1" applyFill="1" applyBorder="1" applyAlignment="1">
      <alignment horizontal="center" vertical="center"/>
    </xf>
    <xf numFmtId="0" fontId="20" fillId="0" borderId="0" xfId="0" applyFont="1" applyFill="1" applyBorder="1" applyAlignment="1">
      <alignment horizontal="center" vertical="center"/>
    </xf>
    <xf numFmtId="0" fontId="29" fillId="35" borderId="12" xfId="0" applyFont="1" applyFill="1" applyBorder="1" applyAlignment="1">
      <alignment horizontal="center" vertical="center"/>
    </xf>
    <xf numFmtId="0" fontId="27" fillId="0" borderId="0" xfId="0" applyFont="1" applyFill="1" applyBorder="1" applyAlignment="1">
      <alignment horizontal="center" vertical="center"/>
    </xf>
    <xf numFmtId="0" fontId="32" fillId="0" borderId="0" xfId="0" applyFont="1" applyFill="1" applyBorder="1" applyAlignment="1">
      <alignment horizontal="center" vertical="center" wrapText="1"/>
    </xf>
    <xf numFmtId="0" fontId="30" fillId="33" borderId="17" xfId="0" applyFont="1" applyFill="1" applyBorder="1" applyAlignment="1">
      <alignment horizontal="center" vertical="center" wrapText="1"/>
    </xf>
    <xf numFmtId="0" fontId="30" fillId="0" borderId="0" xfId="0" applyFont="1" applyFill="1" applyBorder="1" applyAlignment="1">
      <alignment horizontal="center" vertical="center" wrapText="1"/>
    </xf>
    <xf numFmtId="0" fontId="30" fillId="33" borderId="19" xfId="0" applyFont="1" applyFill="1" applyBorder="1" applyAlignment="1">
      <alignment horizontal="center" vertical="center" wrapText="1"/>
    </xf>
    <xf numFmtId="3" fontId="27" fillId="33" borderId="18" xfId="0" applyNumberFormat="1" applyFont="1" applyFill="1" applyBorder="1" applyAlignment="1">
      <alignment horizontal="center" vertical="center" wrapText="1"/>
    </xf>
    <xf numFmtId="3" fontId="27" fillId="0" borderId="0" xfId="0" applyNumberFormat="1" applyFont="1" applyFill="1" applyBorder="1" applyAlignment="1">
      <alignment horizontal="center" vertical="center" wrapText="1"/>
    </xf>
    <xf numFmtId="166" fontId="27" fillId="33" borderId="19" xfId="0" applyNumberFormat="1" applyFont="1" applyFill="1" applyBorder="1" applyAlignment="1">
      <alignment horizontal="center" vertical="center"/>
    </xf>
    <xf numFmtId="166" fontId="27" fillId="0" borderId="0" xfId="0" applyNumberFormat="1" applyFont="1" applyFill="1" applyBorder="1" applyAlignment="1">
      <alignment horizontal="center" vertical="center"/>
    </xf>
    <xf numFmtId="0" fontId="26" fillId="0" borderId="18" xfId="0" applyFont="1" applyBorder="1" applyAlignment="1">
      <alignment horizontal="left" vertical="center" wrapText="1" indent="1"/>
    </xf>
    <xf numFmtId="0" fontId="33" fillId="0" borderId="18" xfId="0" applyFont="1" applyBorder="1" applyAlignment="1">
      <alignment horizontal="left" vertical="center" wrapText="1" indent="1"/>
    </xf>
    <xf numFmtId="3" fontId="34" fillId="33" borderId="19" xfId="0" applyNumberFormat="1" applyFont="1" applyFill="1" applyBorder="1" applyAlignment="1">
      <alignment horizontal="center" vertical="center"/>
    </xf>
    <xf numFmtId="9" fontId="34" fillId="0" borderId="0" xfId="44" applyFont="1" applyFill="1" applyBorder="1" applyAlignment="1">
      <alignment horizontal="center" vertical="center"/>
    </xf>
    <xf numFmtId="166" fontId="34" fillId="33" borderId="19" xfId="0" applyNumberFormat="1" applyFont="1" applyFill="1" applyBorder="1" applyAlignment="1">
      <alignment horizontal="center" vertical="center"/>
    </xf>
    <xf numFmtId="166" fontId="34" fillId="0" borderId="0" xfId="0" applyNumberFormat="1" applyFont="1" applyFill="1" applyBorder="1" applyAlignment="1">
      <alignment horizontal="center" vertical="center"/>
    </xf>
    <xf numFmtId="0" fontId="26" fillId="33" borderId="18" xfId="0" applyFont="1" applyFill="1" applyBorder="1" applyAlignment="1">
      <alignment horizontal="left" vertical="center" wrapText="1" indent="1"/>
    </xf>
    <xf numFmtId="0" fontId="33" fillId="33" borderId="18" xfId="0" applyFont="1" applyFill="1" applyBorder="1" applyAlignment="1">
      <alignment horizontal="left" vertical="center" wrapText="1" indent="1"/>
    </xf>
    <xf numFmtId="3" fontId="34" fillId="0" borderId="0" xfId="0" applyNumberFormat="1" applyFont="1" applyFill="1" applyBorder="1" applyAlignment="1">
      <alignment horizontal="center" vertical="center"/>
    </xf>
    <xf numFmtId="166" fontId="27" fillId="33" borderId="19" xfId="44" applyNumberFormat="1" applyFont="1" applyFill="1" applyBorder="1" applyAlignment="1">
      <alignment horizontal="center" vertical="center"/>
    </xf>
    <xf numFmtId="9" fontId="27" fillId="33" borderId="19" xfId="44" applyFont="1" applyFill="1" applyBorder="1" applyAlignment="1">
      <alignment horizontal="center" vertical="center"/>
    </xf>
    <xf numFmtId="9" fontId="27" fillId="0" borderId="0" xfId="44" applyFont="1" applyFill="1" applyBorder="1" applyAlignment="1">
      <alignment horizontal="center" vertical="center"/>
    </xf>
    <xf numFmtId="0" fontId="35" fillId="0" borderId="24" xfId="0" applyFont="1" applyBorder="1" applyAlignment="1">
      <alignment horizontal="left" vertical="center" wrapText="1" indent="1"/>
    </xf>
    <xf numFmtId="0" fontId="36" fillId="34" borderId="18" xfId="0" applyFont="1" applyFill="1" applyBorder="1" applyAlignment="1">
      <alignment vertical="center" wrapText="1"/>
    </xf>
    <xf numFmtId="3" fontId="30" fillId="34" borderId="17" xfId="0" applyNumberFormat="1" applyFont="1" applyFill="1" applyBorder="1" applyAlignment="1">
      <alignment horizontal="center" vertical="center"/>
    </xf>
    <xf numFmtId="3" fontId="30" fillId="34" borderId="19" xfId="0" applyNumberFormat="1" applyFont="1" applyFill="1" applyBorder="1" applyAlignment="1">
      <alignment horizontal="center" vertical="center"/>
    </xf>
    <xf numFmtId="3" fontId="30" fillId="0" borderId="0" xfId="0" applyNumberFormat="1" applyFont="1" applyFill="1" applyBorder="1" applyAlignment="1">
      <alignment horizontal="center" vertical="center"/>
    </xf>
    <xf numFmtId="0" fontId="31" fillId="35" borderId="22" xfId="0" applyFont="1" applyFill="1" applyBorder="1" applyAlignment="1">
      <alignment vertical="center" wrapText="1"/>
    </xf>
    <xf numFmtId="0" fontId="29" fillId="35" borderId="12" xfId="0" applyFont="1" applyFill="1" applyBorder="1" applyAlignment="1">
      <alignment horizontal="center" vertical="center" wrapText="1"/>
    </xf>
    <xf numFmtId="3" fontId="0" fillId="0" borderId="0" xfId="0" applyNumberFormat="1"/>
    <xf numFmtId="3" fontId="34" fillId="0" borderId="19" xfId="0" applyNumberFormat="1" applyFont="1" applyBorder="1" applyAlignment="1">
      <alignment horizontal="center" vertical="center"/>
    </xf>
    <xf numFmtId="3" fontId="27" fillId="0" borderId="19" xfId="0" applyNumberFormat="1" applyFont="1" applyBorder="1" applyAlignment="1">
      <alignment horizontal="center" vertical="center"/>
    </xf>
    <xf numFmtId="0" fontId="36" fillId="0" borderId="24" xfId="0" applyFont="1" applyBorder="1" applyAlignment="1">
      <alignment horizontal="left" vertical="center" wrapText="1" indent="1"/>
    </xf>
    <xf numFmtId="3" fontId="37" fillId="0" borderId="0" xfId="0" applyNumberFormat="1" applyFont="1" applyFill="1" applyBorder="1" applyAlignment="1">
      <alignment horizontal="center" vertical="center" wrapText="1"/>
    </xf>
    <xf numFmtId="0" fontId="36" fillId="34" borderId="21" xfId="0" applyFont="1" applyFill="1" applyBorder="1" applyAlignment="1">
      <alignment vertical="center" wrapText="1"/>
    </xf>
    <xf numFmtId="0" fontId="27" fillId="33" borderId="25" xfId="0" applyFont="1" applyFill="1" applyBorder="1" applyAlignment="1">
      <alignment horizontal="left" vertical="center" wrapText="1"/>
    </xf>
    <xf numFmtId="3" fontId="27" fillId="33" borderId="26" xfId="0" applyNumberFormat="1" applyFont="1" applyFill="1" applyBorder="1" applyAlignment="1">
      <alignment horizontal="center" vertical="center" wrapText="1"/>
    </xf>
    <xf numFmtId="3" fontId="27" fillId="33" borderId="27" xfId="0" applyNumberFormat="1" applyFont="1" applyFill="1" applyBorder="1" applyAlignment="1">
      <alignment horizontal="center" vertical="center" wrapText="1"/>
    </xf>
    <xf numFmtId="0" fontId="27" fillId="33" borderId="28" xfId="0" applyFont="1" applyFill="1" applyBorder="1" applyAlignment="1">
      <alignment horizontal="left" vertical="center" wrapText="1"/>
    </xf>
    <xf numFmtId="3" fontId="27" fillId="33" borderId="29" xfId="0" applyNumberFormat="1" applyFont="1" applyFill="1" applyBorder="1" applyAlignment="1">
      <alignment horizontal="center" vertical="center" wrapText="1"/>
    </xf>
    <xf numFmtId="3" fontId="27" fillId="33" borderId="0" xfId="0" applyNumberFormat="1" applyFont="1" applyFill="1" applyBorder="1" applyAlignment="1">
      <alignment horizontal="center" vertical="center" wrapText="1"/>
    </xf>
    <xf numFmtId="166" fontId="27" fillId="33" borderId="30" xfId="0" applyNumberFormat="1" applyFont="1" applyFill="1" applyBorder="1" applyAlignment="1">
      <alignment horizontal="center" vertical="center"/>
    </xf>
    <xf numFmtId="0" fontId="27" fillId="33" borderId="31" xfId="0" applyFont="1" applyFill="1" applyBorder="1" applyAlignment="1">
      <alignment horizontal="left" vertical="center" wrapText="1"/>
    </xf>
    <xf numFmtId="0" fontId="27" fillId="33" borderId="32" xfId="0" applyFont="1" applyFill="1" applyBorder="1" applyAlignment="1">
      <alignment horizontal="center" vertical="center" wrapText="1"/>
    </xf>
    <xf numFmtId="166" fontId="27" fillId="33" borderId="33" xfId="0" applyNumberFormat="1" applyFont="1" applyFill="1" applyBorder="1" applyAlignment="1">
      <alignment horizontal="center" vertical="center"/>
    </xf>
    <xf numFmtId="166" fontId="27" fillId="33" borderId="34" xfId="0" applyNumberFormat="1" applyFont="1" applyFill="1" applyBorder="1" applyAlignment="1">
      <alignment horizontal="center" vertical="center"/>
    </xf>
    <xf numFmtId="3" fontId="34" fillId="0" borderId="19" xfId="0" applyNumberFormat="1" applyFont="1" applyFill="1" applyBorder="1" applyAlignment="1">
      <alignment horizontal="center" vertical="center"/>
    </xf>
    <xf numFmtId="3" fontId="27" fillId="0" borderId="19" xfId="0" applyNumberFormat="1" applyFont="1" applyFill="1" applyBorder="1" applyAlignment="1">
      <alignment horizontal="center" vertical="center"/>
    </xf>
    <xf numFmtId="3" fontId="38" fillId="0" borderId="0" xfId="0" applyNumberFormat="1" applyFont="1" applyFill="1" applyBorder="1" applyAlignment="1">
      <alignment horizontal="center" vertical="center"/>
    </xf>
    <xf numFmtId="9" fontId="32" fillId="33" borderId="19" xfId="0" applyNumberFormat="1" applyFont="1" applyFill="1" applyBorder="1" applyAlignment="1">
      <alignment horizontal="center" vertical="center"/>
    </xf>
    <xf numFmtId="9" fontId="37" fillId="0" borderId="0" xfId="0" applyNumberFormat="1" applyFont="1" applyFill="1" applyBorder="1" applyAlignment="1">
      <alignment horizontal="center" vertical="center"/>
    </xf>
    <xf numFmtId="9" fontId="32" fillId="0" borderId="0" xfId="0" applyNumberFormat="1" applyFont="1" applyFill="1" applyBorder="1" applyAlignment="1">
      <alignment horizontal="center" vertical="center"/>
    </xf>
    <xf numFmtId="9" fontId="32" fillId="33" borderId="19" xfId="44" applyNumberFormat="1" applyFont="1" applyFill="1" applyBorder="1" applyAlignment="1">
      <alignment horizontal="center" vertical="center"/>
    </xf>
    <xf numFmtId="0" fontId="31" fillId="35" borderId="22" xfId="0" applyFont="1" applyFill="1" applyBorder="1" applyAlignment="1">
      <alignment horizontal="left" vertical="center" wrapText="1"/>
    </xf>
    <xf numFmtId="0" fontId="26" fillId="0" borderId="18" xfId="0" applyFont="1" applyFill="1" applyBorder="1" applyAlignment="1">
      <alignment horizontal="left" vertical="center" wrapText="1" indent="1"/>
    </xf>
    <xf numFmtId="0" fontId="33" fillId="0" borderId="18" xfId="0" applyFont="1" applyFill="1" applyBorder="1" applyAlignment="1">
      <alignment horizontal="left" vertical="center" wrapText="1" indent="1"/>
    </xf>
    <xf numFmtId="0" fontId="31" fillId="35" borderId="18" xfId="0" applyFont="1" applyFill="1" applyBorder="1" applyAlignment="1">
      <alignment horizontal="left" vertical="center" wrapText="1"/>
    </xf>
    <xf numFmtId="0" fontId="31" fillId="35" borderId="24" xfId="0" applyFont="1" applyFill="1" applyBorder="1" applyAlignment="1">
      <alignment horizontal="left" vertical="center" wrapText="1"/>
    </xf>
    <xf numFmtId="0" fontId="27" fillId="0" borderId="18" xfId="0" applyFont="1" applyFill="1" applyBorder="1" applyAlignment="1">
      <alignment horizontal="left" vertical="center" wrapText="1"/>
    </xf>
    <xf numFmtId="9" fontId="31" fillId="35" borderId="13" xfId="0" applyNumberFormat="1" applyFont="1" applyFill="1" applyBorder="1" applyAlignment="1">
      <alignment horizontal="center" vertical="center" wrapText="1"/>
    </xf>
    <xf numFmtId="0" fontId="27" fillId="33" borderId="21" xfId="0" applyFont="1" applyFill="1" applyBorder="1" applyAlignment="1">
      <alignment horizontal="left" vertical="center" wrapText="1"/>
    </xf>
    <xf numFmtId="0" fontId="27" fillId="33" borderId="0" xfId="0" applyFont="1" applyFill="1" applyBorder="1" applyAlignment="1">
      <alignment horizontal="center" vertical="center" wrapText="1"/>
    </xf>
    <xf numFmtId="0" fontId="35" fillId="0" borderId="35" xfId="0" applyFont="1" applyBorder="1" applyAlignment="1">
      <alignment horizontal="left" vertical="center" wrapText="1" indent="1"/>
    </xf>
    <xf numFmtId="0" fontId="36" fillId="36" borderId="18" xfId="0" applyFont="1" applyFill="1" applyBorder="1" applyAlignment="1">
      <alignment vertical="center" wrapText="1"/>
    </xf>
    <xf numFmtId="3" fontId="30" fillId="36" borderId="19" xfId="0" applyNumberFormat="1" applyFont="1" applyFill="1" applyBorder="1" applyAlignment="1">
      <alignment horizontal="center" vertical="center"/>
    </xf>
    <xf numFmtId="3" fontId="30" fillId="35" borderId="19" xfId="0" applyNumberFormat="1" applyFont="1" applyFill="1" applyBorder="1" applyAlignment="1">
      <alignment horizontal="center" vertical="center"/>
    </xf>
    <xf numFmtId="3" fontId="30" fillId="0" borderId="19" xfId="0" applyNumberFormat="1" applyFont="1" applyBorder="1" applyAlignment="1">
      <alignment horizontal="center" vertical="center"/>
    </xf>
    <xf numFmtId="0" fontId="28" fillId="0" borderId="0" xfId="0" applyFont="1" applyBorder="1" applyAlignment="1">
      <alignment horizontal="left" vertical="center" wrapText="1" indent="1"/>
    </xf>
    <xf numFmtId="3" fontId="27" fillId="0" borderId="0" xfId="0" applyNumberFormat="1" applyFont="1" applyBorder="1" applyAlignment="1">
      <alignment horizontal="center" vertical="center"/>
    </xf>
    <xf numFmtId="0" fontId="22" fillId="0" borderId="14" xfId="0" applyFont="1" applyBorder="1"/>
    <xf numFmtId="0" fontId="22" fillId="0" borderId="0" xfId="0" applyFont="1" applyBorder="1"/>
    <xf numFmtId="0" fontId="28" fillId="0" borderId="0" xfId="0" applyFont="1"/>
    <xf numFmtId="0" fontId="22" fillId="0" borderId="0" xfId="0" applyFont="1" applyBorder="1" applyAlignment="1">
      <alignment horizontal="center" vertical="center" wrapText="1"/>
    </xf>
    <xf numFmtId="0" fontId="22" fillId="0" borderId="0" xfId="0" applyFont="1" applyFill="1" applyBorder="1"/>
    <xf numFmtId="0" fontId="39" fillId="34" borderId="0" xfId="0" applyFont="1" applyFill="1" applyAlignment="1">
      <alignment horizontal="center"/>
    </xf>
    <xf numFmtId="0" fontId="32" fillId="0" borderId="18" xfId="0" applyFont="1" applyFill="1" applyBorder="1" applyAlignment="1">
      <alignment vertical="center" wrapText="1"/>
    </xf>
    <xf numFmtId="166" fontId="32" fillId="0" borderId="19" xfId="0" applyNumberFormat="1" applyFont="1" applyFill="1" applyBorder="1" applyAlignment="1">
      <alignment horizontal="center" vertical="center"/>
    </xf>
    <xf numFmtId="0" fontId="32" fillId="33" borderId="18" xfId="0" applyFont="1" applyFill="1" applyBorder="1" applyAlignment="1">
      <alignment horizontal="left" vertical="center" wrapText="1"/>
    </xf>
    <xf numFmtId="9" fontId="32" fillId="0" borderId="19" xfId="0" applyNumberFormat="1" applyFont="1" applyFill="1" applyBorder="1" applyAlignment="1">
      <alignment horizontal="center" vertical="center"/>
    </xf>
    <xf numFmtId="0" fontId="22" fillId="37" borderId="18" xfId="0" applyFont="1" applyFill="1" applyBorder="1" applyAlignment="1">
      <alignment vertical="center" wrapText="1"/>
    </xf>
    <xf numFmtId="4" fontId="0" fillId="0" borderId="0" xfId="0" applyNumberFormat="1"/>
    <xf numFmtId="0" fontId="32" fillId="33" borderId="18" xfId="0" applyFont="1" applyFill="1" applyBorder="1" applyAlignment="1">
      <alignment vertical="center" wrapText="1"/>
    </xf>
    <xf numFmtId="4" fontId="32" fillId="0" borderId="19" xfId="44" applyNumberFormat="1" applyFont="1" applyFill="1" applyBorder="1" applyAlignment="1">
      <alignment horizontal="center" vertical="center"/>
    </xf>
    <xf numFmtId="0" fontId="25" fillId="0" borderId="0" xfId="0" applyFont="1"/>
    <xf numFmtId="3" fontId="32" fillId="0" borderId="19" xfId="44" applyNumberFormat="1" applyFont="1" applyFill="1" applyBorder="1" applyAlignment="1">
      <alignment horizontal="center" vertical="center"/>
    </xf>
    <xf numFmtId="0" fontId="41" fillId="35" borderId="18" xfId="0" applyFont="1" applyFill="1" applyBorder="1" applyAlignment="1">
      <alignment horizontal="left" vertical="center" wrapText="1"/>
    </xf>
    <xf numFmtId="3" fontId="27" fillId="0" borderId="18" xfId="0" applyNumberFormat="1" applyFont="1" applyFill="1" applyBorder="1" applyAlignment="1">
      <alignment horizontal="center" vertical="center" wrapText="1"/>
    </xf>
    <xf numFmtId="3" fontId="42" fillId="0" borderId="19" xfId="0" applyNumberFormat="1" applyFont="1" applyBorder="1" applyAlignment="1">
      <alignment horizontal="center" vertical="center"/>
    </xf>
    <xf numFmtId="0" fontId="43" fillId="0" borderId="0" xfId="0" applyFont="1" applyAlignment="1">
      <alignment wrapText="1"/>
    </xf>
    <xf numFmtId="9" fontId="27" fillId="0" borderId="19" xfId="44" applyFont="1" applyBorder="1" applyAlignment="1">
      <alignment horizontal="center" vertical="center"/>
    </xf>
    <xf numFmtId="166" fontId="1" fillId="0" borderId="0" xfId="44" applyNumberFormat="1" applyFont="1"/>
    <xf numFmtId="0" fontId="44" fillId="0" borderId="18" xfId="0" applyFont="1" applyBorder="1" applyAlignment="1">
      <alignment horizontal="left" vertical="center" wrapText="1" indent="1"/>
    </xf>
    <xf numFmtId="166" fontId="32" fillId="0" borderId="19" xfId="44" applyNumberFormat="1" applyFont="1" applyBorder="1" applyAlignment="1">
      <alignment horizontal="center" vertical="center"/>
    </xf>
    <xf numFmtId="9" fontId="32" fillId="0" borderId="19" xfId="44" applyFont="1" applyBorder="1" applyAlignment="1">
      <alignment horizontal="center" vertical="center"/>
    </xf>
    <xf numFmtId="0" fontId="45" fillId="0" borderId="13" xfId="0" applyFont="1" applyBorder="1" applyAlignment="1">
      <alignment horizontal="left" vertical="center" wrapText="1" indent="1"/>
    </xf>
    <xf numFmtId="3" fontId="46" fillId="0" borderId="19" xfId="0" applyNumberFormat="1" applyFont="1" applyBorder="1" applyAlignment="1">
      <alignment horizontal="center" vertical="center"/>
    </xf>
    <xf numFmtId="0" fontId="22" fillId="34" borderId="13" xfId="0" applyFont="1" applyFill="1" applyBorder="1" applyAlignment="1">
      <alignment vertical="center" wrapText="1"/>
    </xf>
    <xf numFmtId="3" fontId="41" fillId="34" borderId="19" xfId="0" applyNumberFormat="1" applyFont="1" applyFill="1" applyBorder="1" applyAlignment="1">
      <alignment horizontal="center" vertical="center"/>
    </xf>
    <xf numFmtId="0" fontId="47" fillId="35" borderId="22" xfId="0" applyFont="1" applyFill="1" applyBorder="1" applyAlignment="1">
      <alignment horizontal="center" vertical="center"/>
    </xf>
    <xf numFmtId="0" fontId="47" fillId="35" borderId="20" xfId="0" applyFont="1" applyFill="1" applyBorder="1" applyAlignment="1">
      <alignment horizontal="center" vertical="center"/>
    </xf>
    <xf numFmtId="9" fontId="41" fillId="35" borderId="13" xfId="0" applyNumberFormat="1" applyFont="1" applyFill="1" applyBorder="1" applyAlignment="1">
      <alignment horizontal="center" vertical="center" wrapText="1"/>
    </xf>
    <xf numFmtId="0" fontId="41" fillId="33" borderId="17" xfId="0" applyFont="1" applyFill="1" applyBorder="1" applyAlignment="1">
      <alignment horizontal="center" vertical="center" wrapText="1"/>
    </xf>
    <xf numFmtId="0" fontId="41" fillId="33" borderId="19" xfId="0" applyFont="1" applyFill="1" applyBorder="1" applyAlignment="1">
      <alignment horizontal="center" vertical="center" wrapText="1"/>
    </xf>
    <xf numFmtId="166" fontId="32" fillId="33" borderId="19" xfId="0" applyNumberFormat="1" applyFont="1" applyFill="1" applyBorder="1" applyAlignment="1">
      <alignment horizontal="center" vertical="center"/>
    </xf>
    <xf numFmtId="0" fontId="40" fillId="0" borderId="18" xfId="0" applyFont="1" applyBorder="1" applyAlignment="1">
      <alignment horizontal="left" vertical="center" wrapText="1" indent="1"/>
    </xf>
    <xf numFmtId="3" fontId="32" fillId="0" borderId="19" xfId="0" applyNumberFormat="1" applyFont="1" applyBorder="1" applyAlignment="1">
      <alignment horizontal="center" vertical="center"/>
    </xf>
    <xf numFmtId="0" fontId="45" fillId="0" borderId="35" xfId="0" applyFont="1" applyBorder="1" applyAlignment="1">
      <alignment horizontal="left" vertical="center" wrapText="1" indent="1"/>
    </xf>
    <xf numFmtId="3" fontId="32" fillId="33" borderId="18" xfId="0" applyNumberFormat="1" applyFont="1" applyFill="1" applyBorder="1" applyAlignment="1">
      <alignment horizontal="center" vertical="center" wrapText="1"/>
    </xf>
    <xf numFmtId="0" fontId="41" fillId="35" borderId="13" xfId="0" applyFont="1" applyFill="1" applyBorder="1" applyAlignment="1">
      <alignment horizontal="left" vertical="center" wrapText="1"/>
    </xf>
    <xf numFmtId="3" fontId="32" fillId="0" borderId="18" xfId="0" applyNumberFormat="1" applyFont="1" applyFill="1" applyBorder="1" applyAlignment="1">
      <alignment horizontal="center" vertical="center" wrapText="1"/>
    </xf>
    <xf numFmtId="0" fontId="45" fillId="0" borderId="16" xfId="0" applyFont="1" applyBorder="1" applyAlignment="1">
      <alignment horizontal="left" vertical="center" wrapText="1" indent="1"/>
    </xf>
    <xf numFmtId="0" fontId="32" fillId="0" borderId="18" xfId="0" applyFont="1" applyFill="1" applyBorder="1" applyAlignment="1">
      <alignment horizontal="center" vertical="center" wrapText="1"/>
    </xf>
    <xf numFmtId="0" fontId="32" fillId="0" borderId="18" xfId="0" applyFont="1" applyFill="1" applyBorder="1" applyAlignment="1">
      <alignment horizontal="left" vertical="center" wrapText="1"/>
    </xf>
    <xf numFmtId="3" fontId="46" fillId="0" borderId="17" xfId="0" applyNumberFormat="1" applyFont="1" applyBorder="1" applyAlignment="1">
      <alignment horizontal="center" vertical="center"/>
    </xf>
    <xf numFmtId="0" fontId="22" fillId="37" borderId="13" xfId="0" applyFont="1" applyFill="1" applyBorder="1" applyAlignment="1">
      <alignment vertical="center" wrapText="1"/>
    </xf>
    <xf numFmtId="166" fontId="32" fillId="33" borderId="13" xfId="0" applyNumberFormat="1" applyFont="1" applyFill="1" applyBorder="1" applyAlignment="1">
      <alignment horizontal="center" vertical="center"/>
    </xf>
    <xf numFmtId="17" fontId="0" fillId="0" borderId="0" xfId="0" applyNumberFormat="1"/>
    <xf numFmtId="3" fontId="32" fillId="33" borderId="19" xfId="0" applyNumberFormat="1" applyFont="1" applyFill="1" applyBorder="1" applyAlignment="1">
      <alignment horizontal="center" vertical="center"/>
    </xf>
    <xf numFmtId="165" fontId="32" fillId="33" borderId="18" xfId="0" applyNumberFormat="1" applyFont="1" applyFill="1" applyBorder="1" applyAlignment="1">
      <alignment horizontal="center" vertical="center" wrapText="1"/>
    </xf>
    <xf numFmtId="0" fontId="22" fillId="0" borderId="13" xfId="0" applyFont="1" applyBorder="1" applyAlignment="1">
      <alignment horizontal="left" vertical="center" wrapText="1" indent="1"/>
    </xf>
    <xf numFmtId="3" fontId="41" fillId="0" borderId="19" xfId="0" applyNumberFormat="1" applyFont="1" applyBorder="1" applyAlignment="1">
      <alignment horizontal="center" vertical="center"/>
    </xf>
    <xf numFmtId="0" fontId="32" fillId="35" borderId="18" xfId="0" applyFont="1" applyFill="1" applyBorder="1" applyAlignment="1">
      <alignment vertical="center" wrapText="1"/>
    </xf>
    <xf numFmtId="0" fontId="41" fillId="0" borderId="17" xfId="0" applyFont="1" applyFill="1" applyBorder="1" applyAlignment="1">
      <alignment horizontal="center" vertical="center" wrapText="1"/>
    </xf>
    <xf numFmtId="0" fontId="41" fillId="0" borderId="19" xfId="0" applyFont="1" applyFill="1" applyBorder="1" applyAlignment="1">
      <alignment horizontal="center" vertical="center" wrapText="1"/>
    </xf>
    <xf numFmtId="165" fontId="32" fillId="0" borderId="18" xfId="0" applyNumberFormat="1" applyFont="1" applyFill="1" applyBorder="1" applyAlignment="1">
      <alignment horizontal="center" vertical="center" wrapText="1"/>
    </xf>
    <xf numFmtId="3" fontId="49" fillId="0" borderId="19" xfId="0" applyNumberFormat="1" applyFont="1" applyBorder="1" applyAlignment="1">
      <alignment horizontal="center" vertical="center"/>
    </xf>
    <xf numFmtId="0" fontId="41" fillId="35" borderId="18" xfId="0" applyFont="1" applyFill="1" applyBorder="1" applyAlignment="1">
      <alignment vertical="center" wrapText="1"/>
    </xf>
    <xf numFmtId="0" fontId="41" fillId="35" borderId="13" xfId="0" applyFont="1" applyFill="1" applyBorder="1" applyAlignment="1">
      <alignment vertical="center" wrapText="1"/>
    </xf>
    <xf numFmtId="0" fontId="30" fillId="33" borderId="0" xfId="0" applyFont="1" applyFill="1" applyBorder="1" applyAlignment="1">
      <alignment horizontal="center" vertical="center" wrapText="1"/>
    </xf>
    <xf numFmtId="0" fontId="22" fillId="35" borderId="13" xfId="0" applyFont="1" applyFill="1" applyBorder="1" applyAlignment="1">
      <alignment vertical="center" wrapText="1"/>
    </xf>
    <xf numFmtId="3" fontId="41" fillId="35" borderId="19" xfId="0" applyNumberFormat="1" applyFont="1" applyFill="1" applyBorder="1" applyAlignment="1">
      <alignment horizontal="center" vertical="center"/>
    </xf>
    <xf numFmtId="3" fontId="41" fillId="37" borderId="19" xfId="0" applyNumberFormat="1" applyFont="1" applyFill="1" applyBorder="1" applyAlignment="1">
      <alignment horizontal="center" vertical="center"/>
    </xf>
    <xf numFmtId="0" fontId="22" fillId="34" borderId="18" xfId="0" applyFont="1" applyFill="1" applyBorder="1" applyAlignment="1">
      <alignment vertical="center" wrapText="1"/>
    </xf>
    <xf numFmtId="0" fontId="0" fillId="0" borderId="0" xfId="0" applyFont="1"/>
    <xf numFmtId="0" fontId="21" fillId="33" borderId="13" xfId="0" applyFont="1" applyFill="1" applyBorder="1" applyAlignment="1">
      <alignment horizontal="left" vertical="center" wrapText="1"/>
    </xf>
    <xf numFmtId="0" fontId="21" fillId="35" borderId="13" xfId="0" applyFont="1" applyFill="1" applyBorder="1" applyAlignment="1">
      <alignment vertical="center" wrapText="1"/>
    </xf>
    <xf numFmtId="0" fontId="51" fillId="33" borderId="17" xfId="0" applyFont="1" applyFill="1" applyBorder="1" applyAlignment="1">
      <alignment horizontal="center" vertical="center" wrapText="1"/>
    </xf>
    <xf numFmtId="0" fontId="51" fillId="33" borderId="14" xfId="0" applyFont="1" applyFill="1" applyBorder="1" applyAlignment="1">
      <alignment horizontal="center" vertical="center" wrapText="1"/>
    </xf>
    <xf numFmtId="0" fontId="51" fillId="0" borderId="14" xfId="0" applyFont="1" applyFill="1" applyBorder="1" applyAlignment="1">
      <alignment horizontal="center" vertical="center" wrapText="1"/>
    </xf>
    <xf numFmtId="9" fontId="51" fillId="33" borderId="19" xfId="44" applyNumberFormat="1" applyFont="1" applyFill="1" applyBorder="1" applyAlignment="1">
      <alignment horizontal="center" vertical="center"/>
    </xf>
    <xf numFmtId="9" fontId="51" fillId="33" borderId="19" xfId="0" applyNumberFormat="1" applyFont="1" applyFill="1" applyBorder="1" applyAlignment="1">
      <alignment horizontal="center" vertical="center"/>
    </xf>
    <xf numFmtId="9" fontId="51" fillId="33" borderId="40" xfId="0" applyNumberFormat="1" applyFont="1" applyFill="1" applyBorder="1" applyAlignment="1">
      <alignment horizontal="center" vertical="center"/>
    </xf>
    <xf numFmtId="0" fontId="52" fillId="33" borderId="39" xfId="0" applyFont="1" applyFill="1" applyBorder="1" applyAlignment="1">
      <alignment wrapText="1"/>
    </xf>
    <xf numFmtId="1" fontId="51" fillId="33" borderId="19" xfId="0" applyNumberFormat="1" applyFont="1" applyFill="1" applyBorder="1" applyAlignment="1">
      <alignment horizontal="center" vertical="center"/>
    </xf>
    <xf numFmtId="1" fontId="51" fillId="33" borderId="40" xfId="0" applyNumberFormat="1" applyFont="1" applyFill="1" applyBorder="1" applyAlignment="1">
      <alignment horizontal="center" vertical="center"/>
    </xf>
    <xf numFmtId="0" fontId="51" fillId="33" borderId="14" xfId="0" applyFont="1" applyFill="1" applyBorder="1" applyAlignment="1">
      <alignment horizontal="left" vertical="center" wrapText="1"/>
    </xf>
    <xf numFmtId="0" fontId="51" fillId="0" borderId="41" xfId="0" applyFont="1" applyFill="1" applyBorder="1" applyAlignment="1">
      <alignment horizontal="left" vertical="center" wrapText="1"/>
    </xf>
    <xf numFmtId="0" fontId="21" fillId="35" borderId="18" xfId="0" applyFont="1" applyFill="1" applyBorder="1" applyAlignment="1">
      <alignment vertical="center" wrapText="1"/>
    </xf>
    <xf numFmtId="0" fontId="51" fillId="0" borderId="42" xfId="0" applyFont="1" applyFill="1" applyBorder="1" applyAlignment="1">
      <alignment horizontal="center" vertical="center" wrapText="1"/>
    </xf>
    <xf numFmtId="0" fontId="51" fillId="33" borderId="41" xfId="0" applyFont="1" applyFill="1" applyBorder="1" applyAlignment="1">
      <alignment vertical="center" wrapText="1"/>
    </xf>
    <xf numFmtId="0" fontId="51" fillId="33" borderId="41" xfId="0" applyFont="1" applyFill="1" applyBorder="1" applyAlignment="1">
      <alignment horizontal="left" vertical="top" wrapText="1"/>
    </xf>
    <xf numFmtId="0" fontId="51" fillId="37" borderId="22" xfId="0" applyFont="1" applyFill="1" applyBorder="1" applyAlignment="1">
      <alignment horizontal="left" vertical="center" wrapText="1"/>
    </xf>
    <xf numFmtId="3" fontId="53" fillId="37" borderId="23" xfId="44" applyNumberFormat="1" applyFont="1" applyFill="1" applyBorder="1" applyAlignment="1">
      <alignment horizontal="center" vertical="center"/>
    </xf>
    <xf numFmtId="9" fontId="53" fillId="37" borderId="23" xfId="0" applyNumberFormat="1" applyFont="1" applyFill="1" applyBorder="1" applyAlignment="1">
      <alignment horizontal="center" vertical="center"/>
    </xf>
    <xf numFmtId="9" fontId="53" fillId="37" borderId="19" xfId="0" applyNumberFormat="1" applyFont="1" applyFill="1" applyBorder="1" applyAlignment="1">
      <alignment horizontal="center" vertical="center"/>
    </xf>
    <xf numFmtId="0" fontId="54" fillId="35" borderId="18" xfId="0" applyFont="1" applyFill="1" applyBorder="1" applyAlignment="1">
      <alignment horizontal="left" vertical="center" wrapText="1"/>
    </xf>
    <xf numFmtId="0" fontId="51" fillId="35" borderId="14" xfId="0" applyFont="1" applyFill="1" applyBorder="1" applyAlignment="1">
      <alignment vertical="center"/>
    </xf>
    <xf numFmtId="0" fontId="51" fillId="33" borderId="18" xfId="0" applyFont="1" applyFill="1" applyBorder="1" applyAlignment="1">
      <alignment horizontal="left" vertical="center" wrapText="1"/>
    </xf>
    <xf numFmtId="0" fontId="21" fillId="33" borderId="17" xfId="0" applyFont="1" applyFill="1" applyBorder="1" applyAlignment="1">
      <alignment horizontal="center" vertical="center" wrapText="1"/>
    </xf>
    <xf numFmtId="0" fontId="21" fillId="33" borderId="19" xfId="0" applyFont="1" applyFill="1" applyBorder="1" applyAlignment="1">
      <alignment horizontal="center" vertical="center" wrapText="1"/>
    </xf>
    <xf numFmtId="3" fontId="51" fillId="33" borderId="18" xfId="0" applyNumberFormat="1" applyFont="1" applyFill="1" applyBorder="1" applyAlignment="1">
      <alignment horizontal="center" vertical="center" wrapText="1"/>
    </xf>
    <xf numFmtId="166" fontId="51" fillId="33" borderId="19" xfId="0" applyNumberFormat="1" applyFont="1" applyFill="1" applyBorder="1" applyAlignment="1">
      <alignment horizontal="center" vertical="center"/>
    </xf>
    <xf numFmtId="0" fontId="51" fillId="0" borderId="18" xfId="0" applyFont="1" applyBorder="1" applyAlignment="1">
      <alignment horizontal="left" vertical="center" wrapText="1" indent="1"/>
    </xf>
    <xf numFmtId="3" fontId="51" fillId="0" borderId="19" xfId="0" applyNumberFormat="1" applyFont="1" applyBorder="1" applyAlignment="1">
      <alignment horizontal="center" vertical="center"/>
    </xf>
    <xf numFmtId="0" fontId="57" fillId="0" borderId="18" xfId="0" applyFont="1" applyBorder="1" applyAlignment="1">
      <alignment horizontal="left" vertical="center" wrapText="1" indent="1"/>
    </xf>
    <xf numFmtId="3" fontId="57" fillId="0" borderId="19" xfId="0" applyNumberFormat="1" applyFont="1" applyBorder="1" applyAlignment="1">
      <alignment horizontal="center" vertical="center"/>
    </xf>
    <xf numFmtId="9" fontId="51" fillId="0" borderId="19" xfId="44" applyFont="1" applyBorder="1" applyAlignment="1">
      <alignment horizontal="center" vertical="center"/>
    </xf>
    <xf numFmtId="0" fontId="57" fillId="0" borderId="24" xfId="0" applyFont="1" applyBorder="1" applyAlignment="1">
      <alignment horizontal="left" vertical="center" wrapText="1" indent="1"/>
    </xf>
    <xf numFmtId="166" fontId="51" fillId="0" borderId="19" xfId="44" applyNumberFormat="1" applyFont="1" applyBorder="1" applyAlignment="1">
      <alignment horizontal="center" vertical="center"/>
    </xf>
    <xf numFmtId="0" fontId="58" fillId="0" borderId="14" xfId="0" applyFont="1" applyBorder="1" applyAlignment="1">
      <alignment horizontal="left" vertical="center" wrapText="1" indent="1"/>
    </xf>
    <xf numFmtId="0" fontId="54" fillId="34" borderId="18" xfId="0" applyFont="1" applyFill="1" applyBorder="1" applyAlignment="1">
      <alignment vertical="center" wrapText="1"/>
    </xf>
    <xf numFmtId="3" fontId="21" fillId="34" borderId="19" xfId="0" applyNumberFormat="1" applyFont="1" applyFill="1" applyBorder="1" applyAlignment="1">
      <alignment horizontal="center" vertical="center"/>
    </xf>
    <xf numFmtId="3" fontId="21" fillId="34" borderId="17" xfId="0" applyNumberFormat="1" applyFont="1" applyFill="1" applyBorder="1" applyAlignment="1">
      <alignment horizontal="center" vertical="center"/>
    </xf>
    <xf numFmtId="0" fontId="54" fillId="35" borderId="18" xfId="0" applyFont="1" applyFill="1" applyBorder="1" applyAlignment="1">
      <alignment vertical="center" wrapText="1"/>
    </xf>
    <xf numFmtId="0" fontId="51" fillId="33" borderId="14" xfId="0" applyFont="1" applyFill="1" applyBorder="1" applyAlignment="1">
      <alignment vertical="center"/>
    </xf>
    <xf numFmtId="166" fontId="57" fillId="0" borderId="19" xfId="0" applyNumberFormat="1" applyFont="1" applyBorder="1" applyAlignment="1">
      <alignment horizontal="center" vertical="center"/>
    </xf>
    <xf numFmtId="3" fontId="51" fillId="33" borderId="19" xfId="0" applyNumberFormat="1" applyFont="1" applyFill="1" applyBorder="1" applyAlignment="1">
      <alignment horizontal="center" vertical="center"/>
    </xf>
    <xf numFmtId="0" fontId="54" fillId="0" borderId="14" xfId="0" applyFont="1" applyBorder="1" applyAlignment="1">
      <alignment horizontal="left" vertical="center" wrapText="1" indent="1"/>
    </xf>
    <xf numFmtId="3" fontId="57" fillId="33" borderId="19" xfId="0" applyNumberFormat="1" applyFont="1" applyFill="1" applyBorder="1" applyAlignment="1">
      <alignment horizontal="center" vertical="center"/>
    </xf>
    <xf numFmtId="0" fontId="51" fillId="35" borderId="14" xfId="0" applyFont="1" applyFill="1" applyBorder="1" applyAlignment="1">
      <alignment horizontal="left" vertical="center"/>
    </xf>
    <xf numFmtId="3" fontId="51" fillId="33" borderId="44" xfId="0" applyNumberFormat="1" applyFont="1" applyFill="1" applyBorder="1" applyAlignment="1">
      <alignment horizontal="center" vertical="center" wrapText="1"/>
    </xf>
    <xf numFmtId="3" fontId="57" fillId="0" borderId="19" xfId="0" applyNumberFormat="1" applyFont="1" applyFill="1" applyBorder="1" applyAlignment="1">
      <alignment horizontal="center" vertical="center"/>
    </xf>
    <xf numFmtId="3" fontId="51" fillId="0" borderId="19" xfId="0" applyNumberFormat="1" applyFont="1" applyFill="1" applyBorder="1" applyAlignment="1">
      <alignment horizontal="center" vertical="center"/>
    </xf>
    <xf numFmtId="0" fontId="51" fillId="35" borderId="14" xfId="0" applyFont="1" applyFill="1" applyBorder="1" applyAlignment="1">
      <alignment vertical="center" wrapText="1"/>
    </xf>
    <xf numFmtId="3" fontId="51" fillId="0" borderId="18" xfId="0" applyNumberFormat="1" applyFont="1" applyFill="1" applyBorder="1" applyAlignment="1">
      <alignment horizontal="center" vertical="center" wrapText="1"/>
    </xf>
    <xf numFmtId="0" fontId="54" fillId="35" borderId="22" xfId="0" applyFont="1" applyFill="1" applyBorder="1" applyAlignment="1">
      <alignment vertical="center" wrapText="1"/>
    </xf>
    <xf numFmtId="0" fontId="54" fillId="0" borderId="24" xfId="0" applyFont="1" applyBorder="1" applyAlignment="1">
      <alignment horizontal="left" vertical="center" wrapText="1" indent="1"/>
    </xf>
    <xf numFmtId="0" fontId="54" fillId="35" borderId="13" xfId="0" applyFont="1" applyFill="1" applyBorder="1" applyAlignment="1">
      <alignment horizontal="left" vertical="center" wrapText="1"/>
    </xf>
    <xf numFmtId="0" fontId="51" fillId="35" borderId="10" xfId="0" applyFont="1" applyFill="1" applyBorder="1" applyAlignment="1">
      <alignment vertical="center" wrapText="1"/>
    </xf>
    <xf numFmtId="0" fontId="54" fillId="35" borderId="13" xfId="0" applyFont="1" applyFill="1" applyBorder="1" applyAlignment="1">
      <alignment vertical="center" wrapText="1"/>
    </xf>
    <xf numFmtId="0" fontId="51" fillId="35" borderId="11" xfId="0" applyFont="1" applyFill="1" applyBorder="1" applyAlignment="1">
      <alignment vertical="center"/>
    </xf>
    <xf numFmtId="0" fontId="51" fillId="35" borderId="12" xfId="0" applyFont="1" applyFill="1" applyBorder="1" applyAlignment="1">
      <alignment vertical="center"/>
    </xf>
    <xf numFmtId="0" fontId="58" fillId="0" borderId="24" xfId="0" applyFont="1" applyBorder="1" applyAlignment="1">
      <alignment horizontal="left" vertical="center" wrapText="1" indent="1"/>
    </xf>
    <xf numFmtId="0" fontId="21" fillId="35" borderId="18" xfId="0" applyFont="1" applyFill="1" applyBorder="1" applyAlignment="1">
      <alignment horizontal="left" vertical="center" wrapText="1"/>
    </xf>
    <xf numFmtId="9" fontId="54" fillId="35" borderId="13" xfId="0" applyNumberFormat="1" applyFont="1" applyFill="1" applyBorder="1" applyAlignment="1">
      <alignment horizontal="center" vertical="center" wrapText="1"/>
    </xf>
    <xf numFmtId="0" fontId="54" fillId="35" borderId="18" xfId="0" applyFont="1" applyFill="1" applyBorder="1" applyAlignment="1">
      <alignment horizontal="left" vertical="center"/>
    </xf>
    <xf numFmtId="0" fontId="58" fillId="0" borderId="35" xfId="0" applyFont="1" applyBorder="1" applyAlignment="1">
      <alignment horizontal="left" vertical="center" wrapText="1" indent="1"/>
    </xf>
    <xf numFmtId="0" fontId="54" fillId="35" borderId="14" xfId="0" applyFont="1" applyFill="1" applyBorder="1" applyAlignment="1">
      <alignment horizontal="left" vertical="center" wrapText="1"/>
    </xf>
    <xf numFmtId="0" fontId="51" fillId="35" borderId="11" xfId="0" applyFont="1" applyFill="1" applyBorder="1" applyAlignment="1">
      <alignment vertical="center" wrapText="1"/>
    </xf>
    <xf numFmtId="0" fontId="54" fillId="36" borderId="14" xfId="0" applyFont="1" applyFill="1" applyBorder="1" applyAlignment="1">
      <alignment vertical="center" wrapText="1"/>
    </xf>
    <xf numFmtId="3" fontId="21" fillId="36" borderId="19" xfId="0" applyNumberFormat="1" applyFont="1" applyFill="1" applyBorder="1" applyAlignment="1">
      <alignment horizontal="center" vertical="center"/>
    </xf>
    <xf numFmtId="3" fontId="21" fillId="35" borderId="19" xfId="0" applyNumberFormat="1" applyFont="1" applyFill="1" applyBorder="1" applyAlignment="1">
      <alignment horizontal="center" vertical="center"/>
    </xf>
    <xf numFmtId="3" fontId="21" fillId="0" borderId="19" xfId="0" applyNumberFormat="1" applyFont="1" applyBorder="1" applyAlignment="1">
      <alignment horizontal="center" vertical="center"/>
    </xf>
    <xf numFmtId="3" fontId="21" fillId="0" borderId="0" xfId="0" applyNumberFormat="1" applyFont="1" applyFill="1" applyBorder="1" applyAlignment="1">
      <alignment horizontal="center" vertical="center"/>
    </xf>
    <xf numFmtId="3" fontId="51" fillId="0" borderId="47" xfId="0" applyNumberFormat="1" applyFont="1" applyBorder="1" applyAlignment="1">
      <alignment horizontal="center" vertical="center"/>
    </xf>
    <xf numFmtId="3" fontId="51" fillId="0" borderId="0" xfId="0" applyNumberFormat="1" applyFont="1" applyBorder="1" applyAlignment="1">
      <alignment horizontal="center" vertical="center"/>
    </xf>
    <xf numFmtId="0" fontId="0" fillId="0" borderId="14" xfId="0" applyBorder="1"/>
    <xf numFmtId="0" fontId="51" fillId="33" borderId="18" xfId="0" applyFont="1" applyFill="1" applyBorder="1" applyAlignment="1">
      <alignment vertical="center" wrapText="1"/>
    </xf>
    <xf numFmtId="0" fontId="51" fillId="0" borderId="18" xfId="0" applyFont="1" applyFill="1" applyBorder="1" applyAlignment="1">
      <alignment vertical="center" wrapText="1"/>
    </xf>
    <xf numFmtId="3" fontId="51" fillId="0" borderId="19" xfId="44" applyNumberFormat="1" applyFont="1" applyFill="1" applyBorder="1" applyAlignment="1">
      <alignment horizontal="center" vertical="center"/>
    </xf>
    <xf numFmtId="9" fontId="51" fillId="0" borderId="19" xfId="0" applyNumberFormat="1" applyFont="1" applyFill="1" applyBorder="1" applyAlignment="1">
      <alignment horizontal="center" vertical="center"/>
    </xf>
    <xf numFmtId="0" fontId="51" fillId="37" borderId="18" xfId="0" applyFont="1" applyFill="1" applyBorder="1" applyAlignment="1">
      <alignment horizontal="left" vertical="center" wrapText="1"/>
    </xf>
    <xf numFmtId="3" fontId="24" fillId="37" borderId="19" xfId="44" applyNumberFormat="1" applyFont="1" applyFill="1" applyBorder="1" applyAlignment="1">
      <alignment horizontal="center" vertical="center"/>
    </xf>
    <xf numFmtId="0" fontId="51" fillId="37" borderId="19" xfId="0" applyNumberFormat="1" applyFont="1" applyFill="1" applyBorder="1" applyAlignment="1">
      <alignment horizontal="center" vertical="center"/>
    </xf>
    <xf numFmtId="4" fontId="51" fillId="33" borderId="18" xfId="0" applyNumberFormat="1" applyFont="1" applyFill="1" applyBorder="1" applyAlignment="1">
      <alignment horizontal="center" vertical="center" wrapText="1"/>
    </xf>
    <xf numFmtId="9" fontId="57" fillId="0" borderId="19" xfId="44" applyFont="1" applyBorder="1" applyAlignment="1">
      <alignment horizontal="center" vertical="center"/>
    </xf>
    <xf numFmtId="0" fontId="54" fillId="0" borderId="18" xfId="0" applyFont="1" applyFill="1" applyBorder="1" applyAlignment="1">
      <alignment horizontal="left" vertical="center" wrapText="1"/>
    </xf>
    <xf numFmtId="0" fontId="51" fillId="0" borderId="18" xfId="0" applyFont="1" applyFill="1" applyBorder="1" applyAlignment="1">
      <alignment horizontal="left" vertical="center" wrapText="1"/>
    </xf>
    <xf numFmtId="0" fontId="21" fillId="0" borderId="19" xfId="0" applyFont="1" applyFill="1" applyBorder="1" applyAlignment="1">
      <alignment horizontal="center" vertical="center" wrapText="1"/>
    </xf>
    <xf numFmtId="166" fontId="51" fillId="0" borderId="19" xfId="0" applyNumberFormat="1" applyFont="1" applyFill="1" applyBorder="1" applyAlignment="1">
      <alignment horizontal="center" vertical="center"/>
    </xf>
    <xf numFmtId="0" fontId="51" fillId="0" borderId="18" xfId="0" applyFont="1" applyFill="1" applyBorder="1" applyAlignment="1">
      <alignment horizontal="left" vertical="center" wrapText="1" indent="1"/>
    </xf>
    <xf numFmtId="0" fontId="57" fillId="0" borderId="18" xfId="0" applyFont="1" applyFill="1" applyBorder="1" applyAlignment="1">
      <alignment horizontal="left" vertical="center" wrapText="1" indent="1"/>
    </xf>
    <xf numFmtId="0" fontId="21" fillId="0" borderId="18" xfId="0" applyFont="1" applyFill="1" applyBorder="1" applyAlignment="1">
      <alignment vertical="center" wrapText="1"/>
    </xf>
    <xf numFmtId="3" fontId="21" fillId="0" borderId="19" xfId="0" applyNumberFormat="1" applyFont="1" applyFill="1" applyBorder="1" applyAlignment="1">
      <alignment horizontal="center" vertical="center"/>
    </xf>
    <xf numFmtId="0" fontId="65" fillId="33" borderId="13" xfId="0" applyFont="1" applyFill="1" applyBorder="1" applyAlignment="1">
      <alignment horizontal="left" vertical="center" wrapText="1"/>
    </xf>
    <xf numFmtId="0" fontId="65" fillId="35" borderId="13" xfId="0" applyFont="1" applyFill="1" applyBorder="1" applyAlignment="1">
      <alignment vertical="center" wrapText="1"/>
    </xf>
    <xf numFmtId="0" fontId="68" fillId="33" borderId="17" xfId="0" applyFont="1" applyFill="1" applyBorder="1" applyAlignment="1">
      <alignment horizontal="center" vertical="center" wrapText="1"/>
    </xf>
    <xf numFmtId="0" fontId="69" fillId="33" borderId="18" xfId="0" applyFont="1" applyFill="1" applyBorder="1" applyAlignment="1">
      <alignment horizontal="left" vertical="center" wrapText="1"/>
    </xf>
    <xf numFmtId="3" fontId="68" fillId="0" borderId="19" xfId="0" applyNumberFormat="1" applyFont="1" applyFill="1" applyBorder="1" applyAlignment="1">
      <alignment horizontal="center" vertical="center"/>
    </xf>
    <xf numFmtId="0" fontId="70" fillId="35" borderId="18" xfId="0" applyFont="1" applyFill="1" applyBorder="1" applyAlignment="1">
      <alignment vertical="center" wrapText="1"/>
    </xf>
    <xf numFmtId="0" fontId="69" fillId="33" borderId="24" xfId="0" applyFont="1" applyFill="1" applyBorder="1" applyAlignment="1">
      <alignment horizontal="left" vertical="center" wrapText="1"/>
    </xf>
    <xf numFmtId="0" fontId="72" fillId="35" borderId="22" xfId="0" applyFont="1" applyFill="1" applyBorder="1" applyAlignment="1">
      <alignment horizontal="left" vertical="center" wrapText="1"/>
    </xf>
    <xf numFmtId="0" fontId="68" fillId="35" borderId="12" xfId="0" applyFont="1" applyFill="1" applyBorder="1" applyAlignment="1">
      <alignment horizontal="center" vertical="center"/>
    </xf>
    <xf numFmtId="0" fontId="68" fillId="33" borderId="18" xfId="0" applyFont="1" applyFill="1" applyBorder="1" applyAlignment="1">
      <alignment horizontal="left" vertical="center" wrapText="1"/>
    </xf>
    <xf numFmtId="0" fontId="71" fillId="33" borderId="17" xfId="0" applyFont="1" applyFill="1" applyBorder="1" applyAlignment="1">
      <alignment horizontal="center" vertical="center" wrapText="1"/>
    </xf>
    <xf numFmtId="0" fontId="71" fillId="33" borderId="19" xfId="0" applyFont="1" applyFill="1" applyBorder="1" applyAlignment="1">
      <alignment horizontal="center" vertical="center" wrapText="1"/>
    </xf>
    <xf numFmtId="3" fontId="68" fillId="33" borderId="18" xfId="0" applyNumberFormat="1" applyFont="1" applyFill="1" applyBorder="1" applyAlignment="1">
      <alignment horizontal="center" vertical="center" wrapText="1"/>
    </xf>
    <xf numFmtId="4" fontId="68" fillId="33" borderId="18" xfId="0" applyNumberFormat="1" applyFont="1" applyFill="1" applyBorder="1" applyAlignment="1">
      <alignment horizontal="center" vertical="center" wrapText="1"/>
    </xf>
    <xf numFmtId="166" fontId="68" fillId="33" borderId="19" xfId="0" applyNumberFormat="1" applyFont="1" applyFill="1" applyBorder="1" applyAlignment="1">
      <alignment horizontal="center" vertical="center"/>
    </xf>
    <xf numFmtId="0" fontId="67" fillId="0" borderId="18" xfId="0" applyFont="1" applyBorder="1" applyAlignment="1">
      <alignment horizontal="left" vertical="center" wrapText="1" indent="1"/>
    </xf>
    <xf numFmtId="3" fontId="68" fillId="0" borderId="19" xfId="0" applyNumberFormat="1" applyFont="1" applyBorder="1" applyAlignment="1">
      <alignment horizontal="center" vertical="center"/>
    </xf>
    <xf numFmtId="0" fontId="73" fillId="0" borderId="18" xfId="0" applyFont="1" applyBorder="1" applyAlignment="1">
      <alignment horizontal="left" vertical="center" wrapText="1" indent="1"/>
    </xf>
    <xf numFmtId="3" fontId="74" fillId="0" borderId="19" xfId="0" applyNumberFormat="1" applyFont="1" applyBorder="1" applyAlignment="1">
      <alignment horizontal="center" vertical="center"/>
    </xf>
    <xf numFmtId="9" fontId="74" fillId="0" borderId="19" xfId="44" applyFont="1" applyBorder="1" applyAlignment="1">
      <alignment horizontal="center" vertical="center"/>
    </xf>
    <xf numFmtId="166" fontId="74" fillId="0" borderId="19" xfId="0" applyNumberFormat="1" applyFont="1" applyBorder="1" applyAlignment="1">
      <alignment horizontal="center" vertical="center"/>
    </xf>
    <xf numFmtId="9" fontId="68" fillId="0" borderId="19" xfId="44" applyFont="1" applyBorder="1" applyAlignment="1">
      <alignment horizontal="center" vertical="center"/>
    </xf>
    <xf numFmtId="166" fontId="68" fillId="0" borderId="19" xfId="44" applyNumberFormat="1" applyFont="1" applyBorder="1" applyAlignment="1">
      <alignment horizontal="center" vertical="center"/>
    </xf>
    <xf numFmtId="0" fontId="75" fillId="0" borderId="24" xfId="0" applyFont="1" applyBorder="1" applyAlignment="1">
      <alignment horizontal="left" vertical="center" wrapText="1" indent="1"/>
    </xf>
    <xf numFmtId="0" fontId="76" fillId="34" borderId="21" xfId="0" applyFont="1" applyFill="1" applyBorder="1" applyAlignment="1">
      <alignment vertical="center" wrapText="1"/>
    </xf>
    <xf numFmtId="3" fontId="71" fillId="34" borderId="17" xfId="0" applyNumberFormat="1" applyFont="1" applyFill="1" applyBorder="1" applyAlignment="1">
      <alignment horizontal="center" vertical="center"/>
    </xf>
    <xf numFmtId="3" fontId="71" fillId="34" borderId="19" xfId="0" applyNumberFormat="1" applyFont="1" applyFill="1" applyBorder="1" applyAlignment="1">
      <alignment horizontal="center" vertical="center"/>
    </xf>
    <xf numFmtId="0" fontId="72" fillId="35" borderId="22" xfId="0" applyFont="1" applyFill="1" applyBorder="1" applyAlignment="1">
      <alignment vertical="center" wrapText="1"/>
    </xf>
    <xf numFmtId="0" fontId="76" fillId="0" borderId="24" xfId="0" applyFont="1" applyBorder="1" applyAlignment="1">
      <alignment horizontal="left" vertical="center" wrapText="1" indent="1"/>
    </xf>
    <xf numFmtId="3" fontId="68" fillId="0" borderId="18" xfId="0" applyNumberFormat="1" applyFont="1" applyFill="1" applyBorder="1" applyAlignment="1">
      <alignment horizontal="center" vertical="center" wrapText="1"/>
    </xf>
    <xf numFmtId="3" fontId="74" fillId="0" borderId="19" xfId="0" applyNumberFormat="1" applyFont="1" applyFill="1" applyBorder="1" applyAlignment="1">
      <alignment horizontal="center" vertical="center"/>
    </xf>
    <xf numFmtId="0" fontId="68" fillId="35" borderId="12" xfId="0" applyFont="1" applyFill="1" applyBorder="1" applyAlignment="1">
      <alignment horizontal="center" vertical="center" wrapText="1"/>
    </xf>
    <xf numFmtId="165" fontId="68" fillId="33" borderId="18" xfId="0" applyNumberFormat="1" applyFont="1" applyFill="1" applyBorder="1" applyAlignment="1">
      <alignment horizontal="center" vertical="center" wrapText="1"/>
    </xf>
    <xf numFmtId="0" fontId="68" fillId="0" borderId="18" xfId="0" applyFont="1" applyFill="1" applyBorder="1" applyAlignment="1">
      <alignment horizontal="center" vertical="center" wrapText="1"/>
    </xf>
    <xf numFmtId="9" fontId="72" fillId="35" borderId="37" xfId="0" applyNumberFormat="1" applyFont="1" applyFill="1" applyBorder="1" applyAlignment="1">
      <alignment horizontal="center" vertical="center" wrapText="1"/>
    </xf>
    <xf numFmtId="9" fontId="68" fillId="35" borderId="37" xfId="0" applyNumberFormat="1" applyFont="1" applyFill="1" applyBorder="1" applyAlignment="1">
      <alignment vertical="center"/>
    </xf>
    <xf numFmtId="0" fontId="68" fillId="33" borderId="22" xfId="0" applyFont="1" applyFill="1" applyBorder="1" applyAlignment="1">
      <alignment horizontal="left" vertical="center" wrapText="1"/>
    </xf>
    <xf numFmtId="0" fontId="75" fillId="0" borderId="16" xfId="0" applyFont="1" applyBorder="1" applyAlignment="1">
      <alignment horizontal="left" vertical="center" wrapText="1" indent="1"/>
    </xf>
    <xf numFmtId="0" fontId="72" fillId="35" borderId="18" xfId="0" applyFont="1" applyFill="1" applyBorder="1" applyAlignment="1">
      <alignment horizontal="left" vertical="center" wrapText="1"/>
    </xf>
    <xf numFmtId="9" fontId="72" fillId="35" borderId="11" xfId="0" applyNumberFormat="1" applyFont="1" applyFill="1" applyBorder="1" applyAlignment="1">
      <alignment horizontal="center" vertical="center" wrapText="1"/>
    </xf>
    <xf numFmtId="9" fontId="68" fillId="35" borderId="21" xfId="0" applyNumberFormat="1" applyFont="1" applyFill="1" applyBorder="1" applyAlignment="1">
      <alignment horizontal="center" vertical="center"/>
    </xf>
    <xf numFmtId="0" fontId="75" fillId="0" borderId="35" xfId="0" applyFont="1" applyBorder="1" applyAlignment="1">
      <alignment horizontal="left" vertical="center" wrapText="1" indent="1"/>
    </xf>
    <xf numFmtId="0" fontId="76" fillId="34" borderId="18" xfId="0" applyFont="1" applyFill="1" applyBorder="1" applyAlignment="1">
      <alignment vertical="center" wrapText="1"/>
    </xf>
    <xf numFmtId="9" fontId="72" fillId="35" borderId="13" xfId="0" applyNumberFormat="1" applyFont="1" applyFill="1" applyBorder="1" applyAlignment="1">
      <alignment horizontal="center" vertical="center" wrapText="1"/>
    </xf>
    <xf numFmtId="9" fontId="68" fillId="35" borderId="12" xfId="0" applyNumberFormat="1" applyFont="1" applyFill="1" applyBorder="1" applyAlignment="1">
      <alignment vertical="center"/>
    </xf>
    <xf numFmtId="3" fontId="74" fillId="0" borderId="19" xfId="44" applyNumberFormat="1" applyFont="1" applyFill="1" applyBorder="1" applyAlignment="1">
      <alignment horizontal="center" vertical="center"/>
    </xf>
    <xf numFmtId="3" fontId="74" fillId="0" borderId="19" xfId="0" applyNumberFormat="1" applyFont="1" applyFill="1" applyBorder="1" applyAlignment="1">
      <alignment horizontal="center" vertical="center" wrapText="1"/>
    </xf>
    <xf numFmtId="9" fontId="72" fillId="35" borderId="12" xfId="0" applyNumberFormat="1" applyFont="1" applyFill="1" applyBorder="1" applyAlignment="1">
      <alignment horizontal="center" vertical="center" wrapText="1"/>
    </xf>
    <xf numFmtId="0" fontId="14" fillId="0" borderId="0" xfId="0" applyFont="1"/>
    <xf numFmtId="9" fontId="72" fillId="35" borderId="10" xfId="0" applyNumberFormat="1" applyFont="1" applyFill="1" applyBorder="1" applyAlignment="1">
      <alignment horizontal="center" vertical="center" wrapText="1"/>
    </xf>
    <xf numFmtId="3" fontId="71" fillId="35" borderId="19" xfId="0" applyNumberFormat="1" applyFont="1" applyFill="1" applyBorder="1" applyAlignment="1">
      <alignment horizontal="center" vertical="center"/>
    </xf>
    <xf numFmtId="3" fontId="71" fillId="0" borderId="19" xfId="0" applyNumberFormat="1" applyFont="1" applyBorder="1" applyAlignment="1">
      <alignment horizontal="center" vertical="center"/>
    </xf>
    <xf numFmtId="0" fontId="64" fillId="0" borderId="0" xfId="0" applyFont="1" applyAlignment="1">
      <alignment horizontal="left" indent="5"/>
    </xf>
    <xf numFmtId="3" fontId="0" fillId="0" borderId="0" xfId="0" applyNumberFormat="1" applyFill="1"/>
    <xf numFmtId="3" fontId="27" fillId="0" borderId="19" xfId="44" applyNumberFormat="1" applyFont="1" applyFill="1" applyBorder="1" applyAlignment="1">
      <alignment horizontal="center" vertical="center"/>
    </xf>
    <xf numFmtId="0" fontId="16" fillId="0" borderId="0" xfId="0" applyFont="1" applyAlignment="1"/>
    <xf numFmtId="0" fontId="22" fillId="0" borderId="0" xfId="0" applyFont="1" applyFill="1" applyBorder="1" applyAlignment="1">
      <alignment horizontal="center" vertical="center" wrapText="1"/>
    </xf>
    <xf numFmtId="1" fontId="27" fillId="33" borderId="19" xfId="0" applyNumberFormat="1" applyFont="1" applyFill="1" applyBorder="1" applyAlignment="1">
      <alignment horizontal="center" vertical="center"/>
    </xf>
    <xf numFmtId="1" fontId="27" fillId="0" borderId="19" xfId="0" applyNumberFormat="1" applyFont="1" applyFill="1" applyBorder="1" applyAlignment="1">
      <alignment horizontal="center" vertical="center"/>
    </xf>
    <xf numFmtId="2" fontId="27" fillId="0" borderId="19" xfId="0" quotePrefix="1" applyNumberFormat="1" applyFont="1" applyFill="1" applyBorder="1" applyAlignment="1">
      <alignment horizontal="center" vertical="center"/>
    </xf>
    <xf numFmtId="168" fontId="27" fillId="0" borderId="19" xfId="0" quotePrefix="1" applyNumberFormat="1" applyFont="1" applyFill="1" applyBorder="1" applyAlignment="1">
      <alignment horizontal="center" vertical="center"/>
    </xf>
    <xf numFmtId="3" fontId="27" fillId="0" borderId="53" xfId="0" applyNumberFormat="1" applyFont="1" applyFill="1" applyBorder="1" applyAlignment="1">
      <alignment horizontal="left" vertical="center" wrapText="1"/>
    </xf>
    <xf numFmtId="3" fontId="27" fillId="0" borderId="18" xfId="0" applyNumberFormat="1" applyFont="1" applyFill="1" applyBorder="1" applyAlignment="1">
      <alignment horizontal="left" vertical="center" wrapText="1"/>
    </xf>
    <xf numFmtId="0" fontId="30" fillId="0" borderId="18" xfId="0" applyFont="1" applyFill="1" applyBorder="1" applyAlignment="1">
      <alignment horizontal="left" vertical="center" wrapText="1"/>
    </xf>
    <xf numFmtId="3" fontId="27" fillId="33" borderId="38" xfId="0" applyNumberFormat="1" applyFont="1" applyFill="1" applyBorder="1" applyAlignment="1">
      <alignment horizontal="center" vertical="center" wrapText="1"/>
    </xf>
    <xf numFmtId="0" fontId="0" fillId="0" borderId="0" xfId="0" applyFill="1" applyBorder="1" applyAlignment="1">
      <alignment horizontal="center"/>
    </xf>
    <xf numFmtId="3" fontId="18" fillId="0" borderId="0" xfId="0" applyNumberFormat="1" applyFont="1" applyFill="1" applyBorder="1" applyAlignment="1">
      <alignment horizontal="right" vertical="center"/>
    </xf>
    <xf numFmtId="3" fontId="0" fillId="0" borderId="0" xfId="0" applyNumberFormat="1" applyFill="1" applyBorder="1"/>
    <xf numFmtId="0" fontId="79" fillId="0" borderId="18" xfId="0" applyFont="1" applyFill="1" applyBorder="1" applyAlignment="1">
      <alignment vertical="center" wrapText="1"/>
    </xf>
    <xf numFmtId="4" fontId="30" fillId="34" borderId="19" xfId="0" applyNumberFormat="1" applyFont="1" applyFill="1" applyBorder="1" applyAlignment="1">
      <alignment horizontal="center" vertical="center"/>
    </xf>
    <xf numFmtId="0" fontId="31" fillId="35" borderId="18" xfId="0" applyFont="1" applyFill="1" applyBorder="1" applyAlignment="1">
      <alignment vertical="center" wrapText="1"/>
    </xf>
    <xf numFmtId="4" fontId="27" fillId="33" borderId="18" xfId="0" applyNumberFormat="1" applyFont="1" applyFill="1" applyBorder="1" applyAlignment="1">
      <alignment horizontal="center" vertical="center" wrapText="1"/>
    </xf>
    <xf numFmtId="3" fontId="30" fillId="34" borderId="23" xfId="0" applyNumberFormat="1" applyFont="1" applyFill="1" applyBorder="1" applyAlignment="1">
      <alignment horizontal="center" vertical="center"/>
    </xf>
    <xf numFmtId="0" fontId="26" fillId="0" borderId="18" xfId="0" applyFont="1" applyBorder="1" applyAlignment="1">
      <alignment horizontal="left" vertical="center" wrapText="1"/>
    </xf>
    <xf numFmtId="0" fontId="33" fillId="0" borderId="18" xfId="0" applyFont="1" applyBorder="1" applyAlignment="1">
      <alignment horizontal="left" vertical="center" wrapText="1"/>
    </xf>
    <xf numFmtId="0" fontId="79" fillId="0" borderId="24" xfId="0" applyFont="1" applyFill="1" applyBorder="1" applyAlignment="1">
      <alignment vertical="center" wrapText="1"/>
    </xf>
    <xf numFmtId="0" fontId="27" fillId="33" borderId="14" xfId="0" applyFont="1" applyFill="1" applyBorder="1" applyAlignment="1">
      <alignment vertical="center" wrapText="1"/>
    </xf>
    <xf numFmtId="0" fontId="31" fillId="0" borderId="18" xfId="0" applyFont="1" applyFill="1" applyBorder="1" applyAlignment="1">
      <alignment vertical="center" wrapText="1"/>
    </xf>
    <xf numFmtId="0" fontId="33" fillId="0" borderId="24" xfId="0" applyFont="1" applyBorder="1" applyAlignment="1">
      <alignment horizontal="left" vertical="center" wrapText="1" indent="1"/>
    </xf>
    <xf numFmtId="0" fontId="30" fillId="0" borderId="17" xfId="0" applyFont="1" applyFill="1" applyBorder="1" applyAlignment="1">
      <alignment horizontal="center" vertical="center" wrapText="1"/>
    </xf>
    <xf numFmtId="0" fontId="30" fillId="0" borderId="19" xfId="0" applyFont="1" applyFill="1" applyBorder="1" applyAlignment="1">
      <alignment horizontal="center" vertical="center" wrapText="1"/>
    </xf>
    <xf numFmtId="166" fontId="27" fillId="0" borderId="19" xfId="0" applyNumberFormat="1" applyFont="1" applyFill="1" applyBorder="1" applyAlignment="1">
      <alignment horizontal="center" vertical="center"/>
    </xf>
    <xf numFmtId="0" fontId="35" fillId="0" borderId="18" xfId="0" applyFont="1" applyFill="1" applyBorder="1" applyAlignment="1">
      <alignment horizontal="left" vertical="center" wrapText="1" indent="1"/>
    </xf>
    <xf numFmtId="3" fontId="81" fillId="0" borderId="19" xfId="0" applyNumberFormat="1" applyFont="1" applyFill="1" applyBorder="1" applyAlignment="1">
      <alignment horizontal="center" vertical="center"/>
    </xf>
    <xf numFmtId="0" fontId="82" fillId="33" borderId="18" xfId="0" applyFont="1" applyFill="1" applyBorder="1" applyAlignment="1">
      <alignment vertical="center" wrapText="1"/>
    </xf>
    <xf numFmtId="3" fontId="83" fillId="33" borderId="19" xfId="0" applyNumberFormat="1" applyFont="1" applyFill="1" applyBorder="1" applyAlignment="1">
      <alignment horizontal="center" vertical="center"/>
    </xf>
    <xf numFmtId="166" fontId="83" fillId="0" borderId="19" xfId="0" applyNumberFormat="1" applyFont="1" applyBorder="1" applyAlignment="1">
      <alignment horizontal="center" vertical="center"/>
    </xf>
    <xf numFmtId="0" fontId="59" fillId="0" borderId="0" xfId="0" applyFont="1" applyAlignment="1">
      <alignment horizontal="left" wrapText="1"/>
    </xf>
    <xf numFmtId="0" fontId="59" fillId="0" borderId="0" xfId="0" applyFont="1" applyAlignment="1">
      <alignment wrapText="1"/>
    </xf>
    <xf numFmtId="0" fontId="20" fillId="33" borderId="13" xfId="0" applyFont="1" applyFill="1" applyBorder="1" applyAlignment="1">
      <alignment vertical="center" wrapText="1"/>
    </xf>
    <xf numFmtId="0" fontId="27" fillId="33" borderId="14" xfId="0" applyFont="1" applyFill="1" applyBorder="1" applyAlignment="1">
      <alignment horizontal="left" vertical="center" wrapText="1"/>
    </xf>
    <xf numFmtId="0" fontId="50" fillId="0" borderId="14" xfId="0" applyFont="1" applyBorder="1"/>
    <xf numFmtId="9" fontId="27" fillId="0" borderId="19" xfId="0" applyNumberFormat="1" applyFont="1" applyFill="1" applyBorder="1" applyAlignment="1">
      <alignment horizontal="center" vertical="center"/>
    </xf>
    <xf numFmtId="166" fontId="34" fillId="0" borderId="19" xfId="0" applyNumberFormat="1" applyFont="1" applyBorder="1" applyAlignment="1">
      <alignment horizontal="center" vertical="center"/>
    </xf>
    <xf numFmtId="3" fontId="27" fillId="0" borderId="17" xfId="0" applyNumberFormat="1" applyFont="1" applyBorder="1" applyAlignment="1">
      <alignment horizontal="center" vertical="center"/>
    </xf>
    <xf numFmtId="166" fontId="27" fillId="0" borderId="19" xfId="44" applyNumberFormat="1" applyFont="1" applyBorder="1" applyAlignment="1">
      <alignment horizontal="center" vertical="center"/>
    </xf>
    <xf numFmtId="0" fontId="27" fillId="33" borderId="22" xfId="0" applyFont="1" applyFill="1" applyBorder="1" applyAlignment="1">
      <alignment horizontal="left" vertical="center" wrapText="1"/>
    </xf>
    <xf numFmtId="0" fontId="27" fillId="33" borderId="21" xfId="0" applyFont="1" applyFill="1" applyBorder="1" applyAlignment="1">
      <alignment horizontal="center" vertical="center"/>
    </xf>
    <xf numFmtId="0" fontId="85" fillId="0" borderId="21" xfId="0" applyFont="1" applyBorder="1" applyAlignment="1">
      <alignment horizontal="center"/>
    </xf>
    <xf numFmtId="3" fontId="27" fillId="33" borderId="21" xfId="0" applyNumberFormat="1" applyFont="1" applyFill="1" applyBorder="1" applyAlignment="1">
      <alignment horizontal="center" vertical="center" wrapText="1"/>
    </xf>
    <xf numFmtId="0" fontId="85" fillId="0" borderId="21" xfId="0" applyFont="1" applyBorder="1" applyAlignment="1">
      <alignment horizontal="center" vertical="center" wrapText="1"/>
    </xf>
    <xf numFmtId="3" fontId="27" fillId="0" borderId="14" xfId="0" applyNumberFormat="1" applyFont="1" applyFill="1" applyBorder="1" applyAlignment="1">
      <alignment horizontal="center" vertical="center"/>
    </xf>
    <xf numFmtId="3" fontId="27" fillId="0" borderId="14" xfId="0" applyNumberFormat="1" applyFont="1" applyBorder="1" applyAlignment="1">
      <alignment horizontal="center" vertical="center"/>
    </xf>
    <xf numFmtId="0" fontId="30" fillId="33" borderId="56" xfId="0" applyFont="1" applyFill="1" applyBorder="1" applyAlignment="1">
      <alignment horizontal="center" vertical="center" wrapText="1"/>
    </xf>
    <xf numFmtId="0" fontId="30" fillId="33" borderId="58" xfId="0" applyFont="1" applyFill="1" applyBorder="1" applyAlignment="1">
      <alignment horizontal="center" vertical="center" wrapText="1"/>
    </xf>
    <xf numFmtId="0" fontId="27" fillId="33" borderId="21" xfId="0" applyFont="1" applyFill="1" applyBorder="1" applyAlignment="1">
      <alignment horizontal="center" vertical="center" wrapText="1"/>
    </xf>
    <xf numFmtId="0" fontId="27" fillId="33" borderId="59" xfId="0" applyFont="1" applyFill="1" applyBorder="1" applyAlignment="1">
      <alignment horizontal="left" vertical="center" wrapText="1"/>
    </xf>
    <xf numFmtId="3" fontId="27" fillId="33" borderId="22" xfId="0" applyNumberFormat="1" applyFont="1" applyFill="1" applyBorder="1" applyAlignment="1">
      <alignment horizontal="center" vertical="center" wrapText="1"/>
    </xf>
    <xf numFmtId="3" fontId="27" fillId="33" borderId="58" xfId="0" applyNumberFormat="1" applyFont="1" applyFill="1" applyBorder="1" applyAlignment="1">
      <alignment horizontal="center" vertical="center" wrapText="1"/>
    </xf>
    <xf numFmtId="0" fontId="27" fillId="33" borderId="58" xfId="0" applyFont="1" applyFill="1" applyBorder="1" applyAlignment="1">
      <alignment horizontal="left" vertical="center" wrapText="1"/>
    </xf>
    <xf numFmtId="3" fontId="42" fillId="0" borderId="23" xfId="0" applyNumberFormat="1" applyFont="1" applyBorder="1" applyAlignment="1">
      <alignment horizontal="center" vertical="center"/>
    </xf>
    <xf numFmtId="3" fontId="42" fillId="0" borderId="21" xfId="0" applyNumberFormat="1" applyFont="1" applyBorder="1" applyAlignment="1">
      <alignment horizontal="center" vertical="center"/>
    </xf>
    <xf numFmtId="0" fontId="30" fillId="35" borderId="18" xfId="0" applyFont="1" applyFill="1" applyBorder="1" applyAlignment="1">
      <alignment horizontal="left" vertical="center" wrapText="1"/>
    </xf>
    <xf numFmtId="0" fontId="31" fillId="35" borderId="13" xfId="0" applyFont="1" applyFill="1" applyBorder="1" applyAlignment="1">
      <alignment horizontal="left" vertical="center" wrapText="1"/>
    </xf>
    <xf numFmtId="9" fontId="30" fillId="35" borderId="36" xfId="0" applyNumberFormat="1" applyFont="1" applyFill="1" applyBorder="1" applyAlignment="1">
      <alignment vertical="center" wrapText="1"/>
    </xf>
    <xf numFmtId="9" fontId="31" fillId="35" borderId="16" xfId="0" applyNumberFormat="1" applyFont="1" applyFill="1" applyBorder="1" applyAlignment="1">
      <alignment horizontal="center" vertical="center" wrapText="1"/>
    </xf>
    <xf numFmtId="9" fontId="30" fillId="35" borderId="36" xfId="0" applyNumberFormat="1" applyFont="1" applyFill="1" applyBorder="1" applyAlignment="1">
      <alignment vertical="center"/>
    </xf>
    <xf numFmtId="9" fontId="27" fillId="35" borderId="37" xfId="0" applyNumberFormat="1" applyFont="1" applyFill="1" applyBorder="1" applyAlignment="1">
      <alignment vertical="center"/>
    </xf>
    <xf numFmtId="0" fontId="28" fillId="35" borderId="14" xfId="0" applyFont="1" applyFill="1" applyBorder="1" applyAlignment="1">
      <alignment vertical="center" wrapText="1"/>
    </xf>
    <xf numFmtId="1" fontId="27" fillId="33" borderId="14" xfId="0" applyNumberFormat="1" applyFont="1" applyFill="1" applyBorder="1" applyAlignment="1">
      <alignment horizontal="center" vertical="center"/>
    </xf>
    <xf numFmtId="9" fontId="27" fillId="33" borderId="14" xfId="44" applyFont="1" applyFill="1" applyBorder="1" applyAlignment="1">
      <alignment horizontal="center" vertical="center"/>
    </xf>
    <xf numFmtId="9" fontId="27" fillId="33" borderId="14" xfId="0" applyNumberFormat="1" applyFont="1" applyFill="1" applyBorder="1" applyAlignment="1">
      <alignment horizontal="center" vertical="center"/>
    </xf>
    <xf numFmtId="9" fontId="27" fillId="35" borderId="10" xfId="0" applyNumberFormat="1" applyFont="1" applyFill="1" applyBorder="1" applyAlignment="1">
      <alignment vertical="center" wrapText="1"/>
    </xf>
    <xf numFmtId="9" fontId="31" fillId="35" borderId="60" xfId="0" applyNumberFormat="1" applyFont="1" applyFill="1" applyBorder="1" applyAlignment="1">
      <alignment vertical="center" wrapText="1"/>
    </xf>
    <xf numFmtId="0" fontId="86" fillId="35" borderId="18" xfId="0" applyFont="1" applyFill="1" applyBorder="1" applyAlignment="1">
      <alignment horizontal="left" vertical="center" wrapText="1"/>
    </xf>
    <xf numFmtId="0" fontId="27" fillId="35" borderId="11" xfId="0" applyFont="1" applyFill="1" applyBorder="1" applyAlignment="1">
      <alignment vertical="center" wrapText="1"/>
    </xf>
    <xf numFmtId="0" fontId="27" fillId="35" borderId="12" xfId="0" applyFont="1" applyFill="1" applyBorder="1" applyAlignment="1">
      <alignment vertical="center" wrapText="1"/>
    </xf>
    <xf numFmtId="3" fontId="87" fillId="34" borderId="19" xfId="0" applyNumberFormat="1" applyFont="1" applyFill="1" applyBorder="1" applyAlignment="1">
      <alignment horizontal="center" vertical="center"/>
    </xf>
    <xf numFmtId="0" fontId="31" fillId="0" borderId="18" xfId="0" applyFont="1" applyFill="1" applyBorder="1" applyAlignment="1">
      <alignment horizontal="left" vertical="center" wrapText="1"/>
    </xf>
    <xf numFmtId="9" fontId="87" fillId="35" borderId="10" xfId="0" applyNumberFormat="1" applyFont="1" applyFill="1" applyBorder="1" applyAlignment="1">
      <alignment vertical="center" wrapText="1"/>
    </xf>
    <xf numFmtId="9" fontId="88" fillId="35" borderId="60" xfId="0" applyNumberFormat="1" applyFont="1" applyFill="1" applyBorder="1" applyAlignment="1">
      <alignment vertical="center" wrapText="1"/>
    </xf>
    <xf numFmtId="9" fontId="42" fillId="35" borderId="11" xfId="0" applyNumberFormat="1" applyFont="1" applyFill="1" applyBorder="1" applyAlignment="1">
      <alignment vertical="center"/>
    </xf>
    <xf numFmtId="9" fontId="42" fillId="35" borderId="12" xfId="0" applyNumberFormat="1" applyFont="1" applyFill="1" applyBorder="1" applyAlignment="1">
      <alignment vertical="center"/>
    </xf>
    <xf numFmtId="0" fontId="87" fillId="33" borderId="17" xfId="0" applyFont="1" applyFill="1" applyBorder="1" applyAlignment="1">
      <alignment horizontal="center" vertical="center" wrapText="1"/>
    </xf>
    <xf numFmtId="9" fontId="72" fillId="33" borderId="12" xfId="0" applyNumberFormat="1" applyFont="1" applyFill="1" applyBorder="1" applyAlignment="1">
      <alignment horizontal="center" vertical="center" wrapText="1"/>
    </xf>
    <xf numFmtId="9" fontId="68" fillId="33" borderId="12" xfId="0" applyNumberFormat="1" applyFont="1" applyFill="1" applyBorder="1" applyAlignment="1">
      <alignment vertical="center"/>
    </xf>
    <xf numFmtId="166" fontId="68" fillId="0" borderId="19" xfId="0" applyNumberFormat="1" applyFont="1" applyFill="1" applyBorder="1" applyAlignment="1">
      <alignment horizontal="center" vertical="center"/>
    </xf>
    <xf numFmtId="3" fontId="31" fillId="36" borderId="19" xfId="0" applyNumberFormat="1" applyFont="1" applyFill="1" applyBorder="1" applyAlignment="1">
      <alignment horizontal="center" vertical="center"/>
    </xf>
    <xf numFmtId="3" fontId="0" fillId="0" borderId="0" xfId="0" applyNumberFormat="1" applyFill="1" applyAlignment="1">
      <alignment wrapText="1"/>
    </xf>
    <xf numFmtId="0" fontId="27" fillId="33" borderId="18" xfId="0" applyFont="1" applyFill="1" applyBorder="1" applyAlignment="1">
      <alignment horizontal="center" vertical="center" wrapText="1"/>
    </xf>
    <xf numFmtId="0" fontId="16" fillId="0" borderId="0" xfId="0" applyFont="1" applyAlignment="1">
      <alignment horizontal="center"/>
    </xf>
    <xf numFmtId="0" fontId="32" fillId="33" borderId="18" xfId="0" applyFont="1" applyFill="1" applyBorder="1" applyAlignment="1">
      <alignment horizontal="center" vertical="center" wrapText="1"/>
    </xf>
    <xf numFmtId="0" fontId="47" fillId="35" borderId="11" xfId="0" applyFont="1" applyFill="1" applyBorder="1" applyAlignment="1">
      <alignment horizontal="center" vertical="center"/>
    </xf>
    <xf numFmtId="0" fontId="47" fillId="35" borderId="12" xfId="0" applyFont="1" applyFill="1" applyBorder="1" applyAlignment="1">
      <alignment horizontal="center" vertical="center"/>
    </xf>
    <xf numFmtId="0" fontId="51" fillId="33" borderId="18" xfId="0" applyFont="1" applyFill="1" applyBorder="1" applyAlignment="1">
      <alignment horizontal="center" vertical="center" wrapText="1"/>
    </xf>
    <xf numFmtId="0" fontId="51" fillId="33" borderId="19" xfId="0" applyFont="1" applyFill="1" applyBorder="1" applyAlignment="1">
      <alignment horizontal="center" vertical="center" wrapText="1"/>
    </xf>
    <xf numFmtId="0" fontId="68" fillId="33" borderId="19" xfId="0" applyFont="1" applyFill="1" applyBorder="1" applyAlignment="1">
      <alignment horizontal="center" vertical="center" wrapText="1"/>
    </xf>
    <xf numFmtId="0" fontId="68" fillId="33" borderId="18" xfId="0" applyFont="1" applyFill="1" applyBorder="1" applyAlignment="1">
      <alignment horizontal="center" vertical="center" wrapText="1"/>
    </xf>
    <xf numFmtId="0" fontId="62" fillId="0" borderId="0" xfId="0" applyFont="1" applyAlignment="1">
      <alignment horizontal="center"/>
    </xf>
    <xf numFmtId="0" fontId="29" fillId="35" borderId="19" xfId="0" applyFont="1" applyFill="1" applyBorder="1" applyAlignment="1">
      <alignment horizontal="center" vertical="center"/>
    </xf>
    <xf numFmtId="0" fontId="27" fillId="33" borderId="67" xfId="0" applyFont="1" applyFill="1" applyBorder="1" applyAlignment="1">
      <alignment horizontal="left" vertical="center" wrapText="1"/>
    </xf>
    <xf numFmtId="0" fontId="27" fillId="33" borderId="68" xfId="0" applyFont="1" applyFill="1" applyBorder="1" applyAlignment="1">
      <alignment horizontal="center" vertical="center" wrapText="1"/>
    </xf>
    <xf numFmtId="0" fontId="27" fillId="33" borderId="69" xfId="0" applyFont="1" applyFill="1" applyBorder="1" applyAlignment="1">
      <alignment horizontal="center" vertical="center" wrapText="1"/>
    </xf>
    <xf numFmtId="3" fontId="34" fillId="0" borderId="17" xfId="0" applyNumberFormat="1" applyFont="1" applyBorder="1" applyAlignment="1">
      <alignment horizontal="center" vertical="center"/>
    </xf>
    <xf numFmtId="0" fontId="33" fillId="0" borderId="67" xfId="0" applyFont="1" applyBorder="1" applyAlignment="1">
      <alignment horizontal="left" vertical="center" wrapText="1" indent="1"/>
    </xf>
    <xf numFmtId="3" fontId="34" fillId="0" borderId="70" xfId="0" applyNumberFormat="1" applyFont="1" applyBorder="1" applyAlignment="1">
      <alignment horizontal="center" vertical="center"/>
    </xf>
    <xf numFmtId="3" fontId="27" fillId="0" borderId="70" xfId="0" applyNumberFormat="1" applyFont="1" applyBorder="1" applyAlignment="1">
      <alignment horizontal="center" vertical="center"/>
    </xf>
    <xf numFmtId="3" fontId="27" fillId="0" borderId="66" xfId="0" applyNumberFormat="1" applyFont="1" applyBorder="1" applyAlignment="1">
      <alignment horizontal="center" vertical="center"/>
    </xf>
    <xf numFmtId="0" fontId="33" fillId="33" borderId="24" xfId="0" applyFont="1" applyFill="1" applyBorder="1" applyAlignment="1">
      <alignment horizontal="left" vertical="center" wrapText="1" indent="1"/>
    </xf>
    <xf numFmtId="3" fontId="34" fillId="33" borderId="17" xfId="0" applyNumberFormat="1" applyFont="1" applyFill="1" applyBorder="1" applyAlignment="1">
      <alignment horizontal="center" vertical="center"/>
    </xf>
    <xf numFmtId="9" fontId="34" fillId="33" borderId="17" xfId="44" applyFont="1" applyFill="1" applyBorder="1" applyAlignment="1">
      <alignment horizontal="center" vertical="center"/>
    </xf>
    <xf numFmtId="0" fontId="33" fillId="33" borderId="67" xfId="0" applyFont="1" applyFill="1" applyBorder="1" applyAlignment="1">
      <alignment horizontal="left" vertical="center" wrapText="1" indent="1"/>
    </xf>
    <xf numFmtId="3" fontId="34" fillId="33" borderId="70" xfId="0" applyNumberFormat="1" applyFont="1" applyFill="1" applyBorder="1" applyAlignment="1">
      <alignment horizontal="center" vertical="center"/>
    </xf>
    <xf numFmtId="166" fontId="34" fillId="33" borderId="70" xfId="0" applyNumberFormat="1" applyFont="1" applyFill="1" applyBorder="1" applyAlignment="1">
      <alignment horizontal="center" vertical="center"/>
    </xf>
    <xf numFmtId="166" fontId="34" fillId="33" borderId="66" xfId="0" applyNumberFormat="1" applyFont="1" applyFill="1" applyBorder="1" applyAlignment="1">
      <alignment horizontal="center" vertical="center"/>
    </xf>
    <xf numFmtId="0" fontId="30" fillId="33" borderId="72" xfId="0" applyFont="1" applyFill="1" applyBorder="1" applyAlignment="1">
      <alignment horizontal="center" vertical="center" wrapText="1"/>
    </xf>
    <xf numFmtId="0" fontId="30" fillId="33" borderId="73" xfId="0" applyFont="1" applyFill="1" applyBorder="1" applyAlignment="1">
      <alignment horizontal="center" vertical="center" wrapText="1"/>
    </xf>
    <xf numFmtId="0" fontId="30" fillId="33" borderId="33" xfId="0" applyFont="1" applyFill="1" applyBorder="1" applyAlignment="1">
      <alignment horizontal="center" vertical="center" wrapText="1"/>
    </xf>
    <xf numFmtId="0" fontId="30" fillId="33" borderId="34" xfId="0" applyFont="1" applyFill="1" applyBorder="1" applyAlignment="1">
      <alignment horizontal="center" vertical="center" wrapText="1"/>
    </xf>
    <xf numFmtId="0" fontId="27" fillId="33" borderId="24" xfId="0" applyFont="1" applyFill="1" applyBorder="1" applyAlignment="1">
      <alignment horizontal="left" vertical="center" wrapText="1"/>
    </xf>
    <xf numFmtId="0" fontId="26" fillId="0" borderId="67" xfId="0" applyFont="1" applyBorder="1" applyAlignment="1">
      <alignment horizontal="left" vertical="center" wrapText="1" indent="1"/>
    </xf>
    <xf numFmtId="3" fontId="30" fillId="0" borderId="70" xfId="0" applyNumberFormat="1" applyFont="1" applyBorder="1" applyAlignment="1">
      <alignment horizontal="center" vertical="center"/>
    </xf>
    <xf numFmtId="3" fontId="30" fillId="0" borderId="66" xfId="0" applyNumberFormat="1" applyFont="1" applyBorder="1" applyAlignment="1">
      <alignment horizontal="center" vertical="center"/>
    </xf>
    <xf numFmtId="0" fontId="91" fillId="0" borderId="0" xfId="0" applyFont="1" applyAlignment="1">
      <alignment vertical="center"/>
    </xf>
    <xf numFmtId="1" fontId="93" fillId="33" borderId="19" xfId="0" applyNumberFormat="1" applyFont="1" applyFill="1" applyBorder="1" applyAlignment="1">
      <alignment horizontal="center" vertical="center"/>
    </xf>
    <xf numFmtId="1" fontId="93" fillId="33" borderId="40" xfId="0" applyNumberFormat="1" applyFont="1" applyFill="1" applyBorder="1" applyAlignment="1">
      <alignment horizontal="center" vertical="center"/>
    </xf>
    <xf numFmtId="0" fontId="51" fillId="0" borderId="10" xfId="0" applyFont="1" applyFill="1" applyBorder="1" applyAlignment="1">
      <alignment vertical="center" wrapText="1"/>
    </xf>
    <xf numFmtId="0" fontId="54" fillId="0" borderId="13" xfId="0" applyFont="1" applyFill="1" applyBorder="1" applyAlignment="1">
      <alignment vertical="center" wrapText="1"/>
    </xf>
    <xf numFmtId="0" fontId="58" fillId="0" borderId="24" xfId="0" applyFont="1" applyFill="1" applyBorder="1" applyAlignment="1">
      <alignment horizontal="left" vertical="center" wrapText="1" indent="1"/>
    </xf>
    <xf numFmtId="0" fontId="58" fillId="0" borderId="38" xfId="0" applyFont="1" applyFill="1" applyBorder="1" applyAlignment="1">
      <alignment horizontal="left" vertical="center" wrapText="1" indent="1"/>
    </xf>
    <xf numFmtId="3" fontId="57" fillId="0" borderId="23" xfId="0" applyNumberFormat="1" applyFont="1" applyFill="1" applyBorder="1" applyAlignment="1">
      <alignment horizontal="center" vertical="center"/>
    </xf>
    <xf numFmtId="9" fontId="0" fillId="0" borderId="0" xfId="0" applyNumberFormat="1"/>
    <xf numFmtId="166" fontId="24" fillId="37" borderId="19" xfId="0" applyNumberFormat="1" applyFont="1" applyFill="1" applyBorder="1" applyAlignment="1">
      <alignment horizontal="center" vertical="center"/>
    </xf>
    <xf numFmtId="1" fontId="51" fillId="0" borderId="0" xfId="0" applyNumberFormat="1" applyFont="1" applyFill="1" applyBorder="1" applyAlignment="1">
      <alignment horizontal="center" vertical="center"/>
    </xf>
    <xf numFmtId="10" fontId="0" fillId="0" borderId="0" xfId="0" applyNumberFormat="1"/>
    <xf numFmtId="9" fontId="24" fillId="37" borderId="19" xfId="0" applyNumberFormat="1" applyFont="1" applyFill="1" applyBorder="1" applyAlignment="1">
      <alignment horizontal="center" vertical="center"/>
    </xf>
    <xf numFmtId="4" fontId="0" fillId="0" borderId="0" xfId="0" applyNumberFormat="1" applyFill="1"/>
    <xf numFmtId="0" fontId="51" fillId="0" borderId="0" xfId="0" applyNumberFormat="1" applyFont="1" applyFill="1" applyBorder="1" applyAlignment="1">
      <alignment horizontal="center" vertical="center"/>
    </xf>
    <xf numFmtId="0" fontId="94" fillId="0" borderId="0" xfId="0" applyFont="1"/>
    <xf numFmtId="0" fontId="47" fillId="33" borderId="13" xfId="0" applyFont="1" applyFill="1" applyBorder="1" applyAlignment="1">
      <alignment horizontal="left" vertical="center" wrapText="1"/>
    </xf>
    <xf numFmtId="0" fontId="47" fillId="35" borderId="13" xfId="0" applyFont="1" applyFill="1" applyBorder="1" applyAlignment="1">
      <alignment vertical="center" wrapText="1"/>
    </xf>
    <xf numFmtId="0" fontId="32" fillId="33" borderId="17" xfId="0" applyFont="1" applyFill="1" applyBorder="1" applyAlignment="1">
      <alignment horizontal="center" vertical="center" wrapText="1"/>
    </xf>
    <xf numFmtId="0" fontId="32" fillId="33" borderId="19" xfId="0" applyFont="1" applyFill="1" applyBorder="1" applyAlignment="1">
      <alignment horizontal="center" vertical="center" wrapText="1"/>
    </xf>
    <xf numFmtId="0" fontId="32" fillId="0" borderId="19" xfId="0" applyFont="1" applyFill="1" applyBorder="1" applyAlignment="1">
      <alignment horizontal="center" vertical="center" wrapText="1"/>
    </xf>
    <xf numFmtId="0" fontId="0" fillId="0" borderId="38" xfId="0" applyBorder="1"/>
    <xf numFmtId="0" fontId="0" fillId="0" borderId="38" xfId="0" applyFill="1" applyBorder="1"/>
    <xf numFmtId="3" fontId="32" fillId="0" borderId="38" xfId="0" applyNumberFormat="1" applyFont="1" applyFill="1" applyBorder="1" applyAlignment="1">
      <alignment horizontal="center" vertical="center" wrapText="1"/>
    </xf>
    <xf numFmtId="3" fontId="0" fillId="0" borderId="0" xfId="0" applyNumberFormat="1" applyBorder="1"/>
    <xf numFmtId="0" fontId="41" fillId="33" borderId="16" xfId="0" applyFont="1" applyFill="1" applyBorder="1" applyAlignment="1">
      <alignment horizontal="center" vertical="center" wrapText="1"/>
    </xf>
    <xf numFmtId="0" fontId="41" fillId="33" borderId="18" xfId="0" applyFont="1" applyFill="1" applyBorder="1" applyAlignment="1">
      <alignment horizontal="center" vertical="center" wrapText="1"/>
    </xf>
    <xf numFmtId="3" fontId="32" fillId="33" borderId="0" xfId="0" applyNumberFormat="1" applyFont="1" applyFill="1" applyBorder="1" applyAlignment="1">
      <alignment horizontal="center" vertical="center" wrapText="1"/>
    </xf>
    <xf numFmtId="166" fontId="32" fillId="33" borderId="18" xfId="0" applyNumberFormat="1" applyFont="1" applyFill="1" applyBorder="1" applyAlignment="1">
      <alignment horizontal="center" vertical="center"/>
    </xf>
    <xf numFmtId="3" fontId="97" fillId="0" borderId="0" xfId="45" applyNumberFormat="1" applyFont="1" applyFill="1" applyBorder="1"/>
    <xf numFmtId="166" fontId="32" fillId="0" borderId="0" xfId="0" applyNumberFormat="1" applyFont="1" applyFill="1" applyBorder="1" applyAlignment="1">
      <alignment horizontal="center" vertical="center"/>
    </xf>
    <xf numFmtId="0" fontId="40" fillId="0" borderId="18" xfId="0" applyFont="1" applyFill="1" applyBorder="1" applyAlignment="1">
      <alignment horizontal="left" vertical="center" wrapText="1" indent="1"/>
    </xf>
    <xf numFmtId="3" fontId="32" fillId="0" borderId="19" xfId="0" applyNumberFormat="1" applyFont="1" applyFill="1" applyBorder="1" applyAlignment="1">
      <alignment horizontal="center" vertical="center"/>
    </xf>
    <xf numFmtId="0" fontId="44" fillId="0" borderId="18" xfId="0" applyFont="1" applyFill="1" applyBorder="1" applyAlignment="1">
      <alignment horizontal="left" vertical="center" wrapText="1" indent="1"/>
    </xf>
    <xf numFmtId="3" fontId="46" fillId="0" borderId="19" xfId="0" applyNumberFormat="1" applyFont="1" applyFill="1" applyBorder="1" applyAlignment="1">
      <alignment horizontal="center" vertical="center"/>
    </xf>
    <xf numFmtId="0" fontId="45" fillId="0" borderId="16" xfId="0" applyFont="1" applyFill="1" applyBorder="1" applyAlignment="1">
      <alignment horizontal="left" vertical="center" wrapText="1" indent="1"/>
    </xf>
    <xf numFmtId="0" fontId="86" fillId="35" borderId="13" xfId="0" applyFont="1" applyFill="1" applyBorder="1" applyAlignment="1">
      <alignment horizontal="left" vertical="center" wrapText="1"/>
    </xf>
    <xf numFmtId="0" fontId="0" fillId="0" borderId="0" xfId="0" applyFill="1" applyBorder="1"/>
    <xf numFmtId="3" fontId="32" fillId="0" borderId="0" xfId="0" applyNumberFormat="1" applyFont="1" applyFill="1" applyBorder="1" applyAlignment="1">
      <alignment horizontal="center" vertical="center" wrapText="1"/>
    </xf>
    <xf numFmtId="3" fontId="32" fillId="0" borderId="38" xfId="0" applyNumberFormat="1" applyFont="1" applyFill="1" applyBorder="1" applyAlignment="1">
      <alignment horizontal="center" vertical="center"/>
    </xf>
    <xf numFmtId="170" fontId="0" fillId="0" borderId="0" xfId="0" applyNumberFormat="1" applyBorder="1"/>
    <xf numFmtId="3" fontId="32" fillId="0" borderId="38" xfId="0" applyNumberFormat="1" applyFont="1" applyBorder="1" applyAlignment="1">
      <alignment horizontal="center" vertical="center"/>
    </xf>
    <xf numFmtId="3" fontId="96" fillId="33" borderId="0" xfId="46" applyNumberFormat="1" applyFont="1" applyFill="1" applyBorder="1" applyAlignment="1">
      <alignment horizontal="right" vertical="center" wrapText="1"/>
    </xf>
    <xf numFmtId="0" fontId="32" fillId="0" borderId="38" xfId="0" applyFont="1" applyFill="1" applyBorder="1" applyAlignment="1">
      <alignment horizontal="center" vertical="center" wrapText="1"/>
    </xf>
    <xf numFmtId="3" fontId="96" fillId="0" borderId="0" xfId="46" applyNumberFormat="1" applyFont="1" applyFill="1" applyBorder="1" applyAlignment="1">
      <alignment horizontal="right" vertical="center" wrapText="1"/>
    </xf>
    <xf numFmtId="170" fontId="96" fillId="0" borderId="0" xfId="47" applyNumberFormat="1" applyFont="1" applyFill="1" applyBorder="1" applyAlignment="1">
      <alignment horizontal="right" vertical="center"/>
    </xf>
    <xf numFmtId="3" fontId="96" fillId="0" borderId="0" xfId="0" applyNumberFormat="1" applyFont="1" applyFill="1" applyBorder="1" applyAlignment="1">
      <alignment horizontal="right" vertical="center"/>
    </xf>
    <xf numFmtId="0" fontId="22" fillId="0" borderId="0" xfId="0" applyFont="1" applyBorder="1" applyAlignment="1">
      <alignment horizontal="left" vertical="center" wrapText="1" indent="1"/>
    </xf>
    <xf numFmtId="3" fontId="32" fillId="0" borderId="0" xfId="0" applyNumberFormat="1" applyFont="1" applyBorder="1" applyAlignment="1">
      <alignment horizontal="center" vertical="center"/>
    </xf>
    <xf numFmtId="3" fontId="94" fillId="0" borderId="0" xfId="0" applyNumberFormat="1" applyFont="1"/>
    <xf numFmtId="170" fontId="96" fillId="33" borderId="0" xfId="47" applyNumberFormat="1" applyFont="1" applyFill="1" applyBorder="1"/>
    <xf numFmtId="170" fontId="96" fillId="33" borderId="0" xfId="47" applyNumberFormat="1" applyFont="1" applyFill="1" applyBorder="1" applyAlignment="1">
      <alignment vertical="center"/>
    </xf>
    <xf numFmtId="170" fontId="1" fillId="0" borderId="0" xfId="47" applyNumberFormat="1" applyFont="1"/>
    <xf numFmtId="167" fontId="32" fillId="0" borderId="18" xfId="47" applyNumberFormat="1" applyFont="1" applyFill="1" applyBorder="1" applyAlignment="1">
      <alignment horizontal="center" vertical="center" wrapText="1"/>
    </xf>
    <xf numFmtId="3" fontId="100" fillId="0" borderId="13" xfId="47" applyNumberFormat="1" applyFont="1" applyFill="1" applyBorder="1" applyAlignment="1">
      <alignment horizontal="center"/>
    </xf>
    <xf numFmtId="170" fontId="1" fillId="0" borderId="0" xfId="47" applyNumberFormat="1" applyFont="1" applyBorder="1"/>
    <xf numFmtId="0" fontId="27" fillId="33" borderId="18" xfId="0" applyFont="1" applyFill="1" applyBorder="1" applyAlignment="1">
      <alignment horizontal="center" vertical="center" wrapText="1"/>
    </xf>
    <xf numFmtId="0" fontId="27" fillId="33" borderId="22" xfId="0" applyFont="1" applyFill="1" applyBorder="1" applyAlignment="1">
      <alignment horizontal="center" vertical="center" wrapText="1"/>
    </xf>
    <xf numFmtId="0" fontId="16" fillId="0" borderId="0" xfId="0" applyFont="1" applyAlignment="1">
      <alignment horizontal="center"/>
    </xf>
    <xf numFmtId="0" fontId="22" fillId="0" borderId="14" xfId="0" applyFont="1" applyBorder="1" applyAlignment="1">
      <alignment horizontal="center"/>
    </xf>
    <xf numFmtId="0" fontId="27" fillId="0" borderId="18" xfId="0" applyFont="1" applyFill="1" applyBorder="1" applyAlignment="1">
      <alignment horizontal="center" vertical="center" wrapText="1"/>
    </xf>
    <xf numFmtId="0" fontId="51" fillId="33" borderId="16" xfId="0" applyFont="1" applyFill="1" applyBorder="1" applyAlignment="1">
      <alignment horizontal="center" vertical="center" wrapText="1"/>
    </xf>
    <xf numFmtId="0" fontId="51" fillId="33" borderId="18" xfId="0" applyFont="1" applyFill="1" applyBorder="1" applyAlignment="1">
      <alignment horizontal="center" vertical="center" wrapText="1"/>
    </xf>
    <xf numFmtId="0" fontId="51" fillId="0" borderId="18" xfId="0" applyFont="1" applyFill="1" applyBorder="1" applyAlignment="1">
      <alignment horizontal="center" vertical="center" wrapText="1"/>
    </xf>
    <xf numFmtId="3" fontId="71" fillId="0" borderId="19" xfId="0" applyNumberFormat="1" applyFont="1" applyFill="1" applyBorder="1" applyAlignment="1">
      <alignment horizontal="center" vertical="center"/>
    </xf>
    <xf numFmtId="0" fontId="51" fillId="0" borderId="11" xfId="0" applyFont="1" applyFill="1" applyBorder="1" applyAlignment="1">
      <alignment vertical="center"/>
    </xf>
    <xf numFmtId="0" fontId="51" fillId="0" borderId="12" xfId="0" applyFont="1" applyFill="1" applyBorder="1" applyAlignment="1">
      <alignment vertical="center"/>
    </xf>
    <xf numFmtId="0" fontId="21" fillId="0" borderId="17" xfId="0" applyFont="1" applyFill="1" applyBorder="1" applyAlignment="1">
      <alignment horizontal="center" vertical="center" wrapText="1"/>
    </xf>
    <xf numFmtId="0" fontId="51" fillId="38" borderId="11" xfId="0" applyFont="1" applyFill="1" applyBorder="1" applyAlignment="1">
      <alignment vertical="center"/>
    </xf>
    <xf numFmtId="0" fontId="51" fillId="38" borderId="12" xfId="0" applyFont="1" applyFill="1" applyBorder="1" applyAlignment="1">
      <alignment vertical="center"/>
    </xf>
    <xf numFmtId="0" fontId="92" fillId="0" borderId="0" xfId="0" applyFont="1"/>
    <xf numFmtId="1" fontId="0" fillId="0" borderId="0" xfId="0" applyNumberFormat="1"/>
    <xf numFmtId="170" fontId="0" fillId="0" borderId="0" xfId="0" applyNumberFormat="1"/>
    <xf numFmtId="3" fontId="20" fillId="0" borderId="0" xfId="47" applyNumberFormat="1" applyFont="1" applyFill="1" applyBorder="1" applyAlignment="1">
      <alignment horizontal="center" vertical="center" wrapText="1"/>
    </xf>
    <xf numFmtId="170" fontId="101" fillId="0" borderId="0" xfId="0" applyNumberFormat="1" applyFont="1" applyFill="1" applyBorder="1"/>
    <xf numFmtId="170" fontId="18" fillId="0" borderId="0" xfId="47" applyNumberFormat="1" applyFont="1" applyFill="1" applyBorder="1" applyAlignment="1">
      <alignment horizontal="center" vertical="center"/>
    </xf>
    <xf numFmtId="170" fontId="20" fillId="0" borderId="0" xfId="47" applyNumberFormat="1" applyFont="1" applyFill="1" applyBorder="1" applyAlignment="1">
      <alignment horizontal="center" vertical="center"/>
    </xf>
    <xf numFmtId="0" fontId="33" fillId="0" borderId="0" xfId="0" applyFont="1" applyFill="1" applyBorder="1" applyAlignment="1">
      <alignment horizontal="left" vertical="center" wrapText="1" indent="1"/>
    </xf>
    <xf numFmtId="3" fontId="30" fillId="0" borderId="19" xfId="0" applyNumberFormat="1" applyFont="1" applyFill="1" applyBorder="1" applyAlignment="1">
      <alignment horizontal="center" vertical="center"/>
    </xf>
    <xf numFmtId="0" fontId="27" fillId="0" borderId="16" xfId="0" applyFont="1" applyFill="1" applyBorder="1" applyAlignment="1">
      <alignment vertical="center" wrapText="1"/>
    </xf>
    <xf numFmtId="0" fontId="27" fillId="0" borderId="36" xfId="0" applyFont="1" applyFill="1" applyBorder="1" applyAlignment="1">
      <alignment vertical="center"/>
    </xf>
    <xf numFmtId="0" fontId="27" fillId="0" borderId="20" xfId="0" applyFont="1" applyFill="1" applyBorder="1" applyAlignment="1">
      <alignment vertical="center"/>
    </xf>
    <xf numFmtId="0" fontId="27" fillId="0" borderId="37" xfId="0" applyFont="1" applyFill="1" applyBorder="1" applyAlignment="1">
      <alignment vertical="center"/>
    </xf>
    <xf numFmtId="9" fontId="31" fillId="0" borderId="13" xfId="0" applyNumberFormat="1" applyFont="1" applyFill="1" applyBorder="1" applyAlignment="1">
      <alignment horizontal="center" vertical="center" wrapText="1"/>
    </xf>
    <xf numFmtId="0" fontId="30" fillId="0" borderId="12" xfId="0" applyFont="1" applyFill="1" applyBorder="1" applyAlignment="1">
      <alignment vertical="center" wrapText="1"/>
    </xf>
    <xf numFmtId="0" fontId="27" fillId="0" borderId="14" xfId="0" applyFont="1" applyFill="1" applyBorder="1" applyAlignment="1">
      <alignment vertical="center" wrapText="1"/>
    </xf>
    <xf numFmtId="169" fontId="27" fillId="0" borderId="19" xfId="0" applyNumberFormat="1" applyFont="1" applyFill="1" applyBorder="1" applyAlignment="1">
      <alignment horizontal="center" vertical="center"/>
    </xf>
    <xf numFmtId="169" fontId="34" fillId="0" borderId="19" xfId="0" applyNumberFormat="1" applyFont="1" applyFill="1" applyBorder="1" applyAlignment="1">
      <alignment horizontal="center" vertical="center"/>
    </xf>
    <xf numFmtId="0" fontId="33" fillId="0" borderId="18" xfId="0" applyFont="1" applyFill="1" applyBorder="1" applyAlignment="1">
      <alignment vertical="center" wrapText="1"/>
    </xf>
    <xf numFmtId="0" fontId="33" fillId="0" borderId="24" xfId="0" applyFont="1" applyFill="1" applyBorder="1" applyAlignment="1">
      <alignment vertical="center" wrapText="1"/>
    </xf>
    <xf numFmtId="0" fontId="31" fillId="0" borderId="12" xfId="0" applyFont="1" applyFill="1" applyBorder="1" applyAlignment="1">
      <alignment vertical="center" wrapText="1"/>
    </xf>
    <xf numFmtId="3" fontId="102" fillId="0" borderId="0" xfId="0" applyNumberFormat="1" applyFont="1" applyFill="1"/>
    <xf numFmtId="0" fontId="35" fillId="0" borderId="24" xfId="0" applyFont="1" applyFill="1" applyBorder="1" applyAlignment="1">
      <alignment horizontal="left" vertical="center" wrapText="1" indent="1"/>
    </xf>
    <xf numFmtId="0" fontId="30" fillId="0" borderId="12" xfId="0" applyFont="1" applyFill="1" applyBorder="1" applyAlignment="1">
      <alignment vertical="center"/>
    </xf>
    <xf numFmtId="0" fontId="0" fillId="0" borderId="0" xfId="0" applyFill="1" applyAlignment="1"/>
    <xf numFmtId="170" fontId="18" fillId="0" borderId="0" xfId="47" applyNumberFormat="1" applyFont="1" applyFill="1" applyBorder="1" applyAlignment="1">
      <alignment horizontal="right" vertical="center" wrapText="1"/>
    </xf>
    <xf numFmtId="170" fontId="0" fillId="0" borderId="0" xfId="0" applyNumberFormat="1" applyFill="1" applyBorder="1"/>
    <xf numFmtId="0" fontId="33" fillId="0" borderId="24" xfId="0" applyFont="1" applyFill="1" applyBorder="1" applyAlignment="1">
      <alignment horizontal="left" vertical="center" wrapText="1" indent="1"/>
    </xf>
    <xf numFmtId="0" fontId="35" fillId="0" borderId="14" xfId="0" applyFont="1" applyFill="1" applyBorder="1" applyAlignment="1">
      <alignment horizontal="left" vertical="center" wrapText="1" indent="1"/>
    </xf>
    <xf numFmtId="0" fontId="27" fillId="0" borderId="14" xfId="0" applyFont="1" applyFill="1" applyBorder="1" applyAlignment="1">
      <alignment horizontal="left" vertical="center" wrapText="1"/>
    </xf>
    <xf numFmtId="1" fontId="0" fillId="0" borderId="0" xfId="0" applyNumberFormat="1" applyFill="1"/>
    <xf numFmtId="164" fontId="1" fillId="0" borderId="0" xfId="47" applyNumberFormat="1" applyFont="1" applyFill="1" applyBorder="1"/>
    <xf numFmtId="170" fontId="1" fillId="0" borderId="0" xfId="47" applyNumberFormat="1" applyFont="1" applyFill="1" applyBorder="1"/>
    <xf numFmtId="171" fontId="1" fillId="0" borderId="0" xfId="47" applyNumberFormat="1" applyFont="1" applyFill="1" applyBorder="1"/>
    <xf numFmtId="170" fontId="0" fillId="0" borderId="0" xfId="47" applyNumberFormat="1" applyFont="1"/>
    <xf numFmtId="0" fontId="22" fillId="0" borderId="78" xfId="0" applyFont="1" applyBorder="1" applyAlignment="1">
      <alignment horizontal="left"/>
    </xf>
    <xf numFmtId="0" fontId="0" fillId="0" borderId="79" xfId="0" applyBorder="1"/>
    <xf numFmtId="0" fontId="22" fillId="0" borderId="78" xfId="0" applyFont="1" applyBorder="1"/>
    <xf numFmtId="0" fontId="22" fillId="0" borderId="15" xfId="0" applyFont="1" applyBorder="1"/>
    <xf numFmtId="0" fontId="22" fillId="0" borderId="80" xfId="0" applyFont="1" applyBorder="1" applyAlignment="1">
      <alignment horizontal="center" vertical="center" wrapText="1"/>
    </xf>
    <xf numFmtId="0" fontId="22" fillId="0" borderId="57" xfId="0" applyFont="1" applyBorder="1"/>
    <xf numFmtId="3" fontId="27" fillId="33" borderId="14" xfId="0" applyNumberFormat="1" applyFont="1" applyFill="1" applyBorder="1" applyAlignment="1">
      <alignment horizontal="center" vertical="center" wrapText="1"/>
    </xf>
    <xf numFmtId="3" fontId="85" fillId="0" borderId="14" xfId="0" applyNumberFormat="1" applyFont="1" applyBorder="1" applyAlignment="1">
      <alignment horizontal="center"/>
    </xf>
    <xf numFmtId="166" fontId="27" fillId="33" borderId="14" xfId="0" applyNumberFormat="1" applyFont="1" applyFill="1" applyBorder="1" applyAlignment="1">
      <alignment horizontal="center" vertical="center"/>
    </xf>
    <xf numFmtId="0" fontId="26" fillId="0" borderId="14" xfId="0" applyFont="1" applyBorder="1" applyAlignment="1">
      <alignment horizontal="left" vertical="center" wrapText="1" indent="1"/>
    </xf>
    <xf numFmtId="0" fontId="33" fillId="0" borderId="14" xfId="0" applyFont="1" applyBorder="1" applyAlignment="1">
      <alignment horizontal="left" vertical="center" wrapText="1" indent="1"/>
    </xf>
    <xf numFmtId="3" fontId="34" fillId="0" borderId="14" xfId="0" applyNumberFormat="1" applyFont="1" applyFill="1" applyBorder="1" applyAlignment="1">
      <alignment horizontal="center" vertical="center"/>
    </xf>
    <xf numFmtId="3" fontId="34" fillId="0" borderId="14" xfId="0" applyNumberFormat="1" applyFont="1" applyBorder="1" applyAlignment="1">
      <alignment horizontal="center" vertical="center"/>
    </xf>
    <xf numFmtId="166" fontId="34" fillId="0" borderId="14" xfId="0" applyNumberFormat="1" applyFont="1" applyBorder="1" applyAlignment="1">
      <alignment horizontal="center" vertical="center"/>
    </xf>
    <xf numFmtId="3" fontId="103" fillId="33" borderId="14" xfId="0" applyNumberFormat="1" applyFont="1" applyFill="1" applyBorder="1" applyAlignment="1">
      <alignment horizontal="center" vertical="center"/>
    </xf>
    <xf numFmtId="0" fontId="26" fillId="33" borderId="14" xfId="0" applyFont="1" applyFill="1" applyBorder="1" applyAlignment="1">
      <alignment horizontal="left" vertical="center" wrapText="1" indent="1"/>
    </xf>
    <xf numFmtId="0" fontId="33" fillId="33" borderId="14" xfId="0" applyFont="1" applyFill="1" applyBorder="1" applyAlignment="1">
      <alignment horizontal="left" vertical="center" wrapText="1" indent="1"/>
    </xf>
    <xf numFmtId="3" fontId="27" fillId="33" borderId="14" xfId="0" applyNumberFormat="1" applyFont="1" applyFill="1" applyBorder="1" applyAlignment="1">
      <alignment horizontal="center" vertical="center"/>
    </xf>
    <xf numFmtId="3" fontId="103" fillId="0" borderId="14" xfId="0" applyNumberFormat="1" applyFont="1" applyBorder="1" applyAlignment="1">
      <alignment horizontal="center" vertical="center"/>
    </xf>
    <xf numFmtId="0" fontId="33" fillId="33" borderId="22" xfId="0" applyFont="1" applyFill="1" applyBorder="1" applyAlignment="1">
      <alignment horizontal="left" vertical="center" wrapText="1" indent="1"/>
    </xf>
    <xf numFmtId="3" fontId="103" fillId="0" borderId="39" xfId="0" applyNumberFormat="1" applyFont="1" applyBorder="1" applyAlignment="1">
      <alignment horizontal="center" vertical="center"/>
    </xf>
    <xf numFmtId="3" fontId="103" fillId="33" borderId="39" xfId="0" applyNumberFormat="1" applyFont="1" applyFill="1" applyBorder="1" applyAlignment="1">
      <alignment horizontal="center" vertical="center"/>
    </xf>
    <xf numFmtId="0" fontId="26" fillId="33" borderId="22" xfId="0" applyFont="1" applyFill="1" applyBorder="1" applyAlignment="1">
      <alignment horizontal="left" vertical="center" wrapText="1" indent="1"/>
    </xf>
    <xf numFmtId="9" fontId="27" fillId="0" borderId="14" xfId="44" applyFont="1" applyBorder="1" applyAlignment="1">
      <alignment horizontal="center" vertical="center"/>
    </xf>
    <xf numFmtId="166" fontId="27" fillId="0" borderId="14" xfId="44" applyNumberFormat="1" applyFont="1" applyBorder="1" applyAlignment="1">
      <alignment horizontal="center" vertical="center"/>
    </xf>
    <xf numFmtId="0" fontId="35" fillId="0" borderId="38" xfId="0" applyFont="1" applyBorder="1" applyAlignment="1">
      <alignment horizontal="left" vertical="center" wrapText="1" indent="1"/>
    </xf>
    <xf numFmtId="3" fontId="34" fillId="33" borderId="14" xfId="0" applyNumberFormat="1" applyFont="1" applyFill="1" applyBorder="1" applyAlignment="1">
      <alignment horizontal="center" vertical="center"/>
    </xf>
    <xf numFmtId="0" fontId="36" fillId="34" borderId="48" xfId="0" applyFont="1" applyFill="1" applyBorder="1" applyAlignment="1">
      <alignment vertical="center" wrapText="1"/>
    </xf>
    <xf numFmtId="3" fontId="30" fillId="34" borderId="14" xfId="0" applyNumberFormat="1" applyFont="1" applyFill="1" applyBorder="1" applyAlignment="1">
      <alignment horizontal="center" vertical="center"/>
    </xf>
    <xf numFmtId="3" fontId="104" fillId="0" borderId="19" xfId="0" applyNumberFormat="1" applyFont="1" applyBorder="1" applyAlignment="1">
      <alignment horizontal="center" vertical="center"/>
    </xf>
    <xf numFmtId="3" fontId="104" fillId="0" borderId="19" xfId="0" applyNumberFormat="1" applyFont="1" applyFill="1" applyBorder="1" applyAlignment="1">
      <alignment horizontal="center" vertical="center"/>
    </xf>
    <xf numFmtId="0" fontId="68" fillId="33" borderId="14" xfId="0" applyFont="1" applyFill="1" applyBorder="1" applyAlignment="1">
      <alignment horizontal="left" vertical="center" wrapText="1"/>
    </xf>
    <xf numFmtId="3" fontId="68" fillId="33" borderId="14" xfId="0" applyNumberFormat="1" applyFont="1" applyFill="1" applyBorder="1" applyAlignment="1">
      <alignment horizontal="center" vertical="center" wrapText="1"/>
    </xf>
    <xf numFmtId="166" fontId="68" fillId="33" borderId="14" xfId="0" applyNumberFormat="1" applyFont="1" applyFill="1" applyBorder="1" applyAlignment="1">
      <alignment horizontal="center" vertical="center"/>
    </xf>
    <xf numFmtId="0" fontId="21" fillId="34" borderId="0" xfId="0" applyFont="1" applyFill="1"/>
    <xf numFmtId="0" fontId="0" fillId="34" borderId="0" xfId="0" applyFill="1"/>
    <xf numFmtId="0" fontId="105" fillId="34" borderId="13" xfId="0" applyFont="1" applyFill="1" applyBorder="1" applyAlignment="1">
      <alignment horizontal="left" vertical="center" wrapText="1"/>
    </xf>
    <xf numFmtId="0" fontId="105" fillId="33" borderId="13" xfId="0" applyFont="1" applyFill="1" applyBorder="1" applyAlignment="1">
      <alignment horizontal="left" vertical="center" wrapText="1"/>
    </xf>
    <xf numFmtId="0" fontId="105" fillId="34" borderId="13" xfId="0" applyFont="1" applyFill="1" applyBorder="1" applyAlignment="1">
      <alignment horizontal="center" vertical="center" wrapText="1"/>
    </xf>
    <xf numFmtId="0" fontId="108" fillId="33" borderId="13" xfId="0" applyFont="1" applyFill="1" applyBorder="1" applyAlignment="1">
      <alignment horizontal="left" vertical="center" wrapText="1"/>
    </xf>
    <xf numFmtId="49" fontId="20" fillId="33" borderId="13" xfId="0" applyNumberFormat="1" applyFont="1" applyFill="1" applyBorder="1" applyAlignment="1">
      <alignment horizontal="center" vertical="center" wrapText="1"/>
    </xf>
    <xf numFmtId="0" fontId="105" fillId="33" borderId="0" xfId="0" applyFont="1" applyFill="1" applyBorder="1" applyAlignment="1">
      <alignment horizontal="left" vertical="center" wrapText="1"/>
    </xf>
    <xf numFmtId="0" fontId="18" fillId="33" borderId="0" xfId="0" applyFont="1" applyFill="1" applyBorder="1" applyAlignment="1">
      <alignment horizontal="center" vertical="center" wrapText="1"/>
    </xf>
    <xf numFmtId="0" fontId="62" fillId="0" borderId="0" xfId="0" applyFont="1" applyAlignment="1"/>
    <xf numFmtId="0" fontId="18" fillId="33" borderId="10" xfId="0" applyFont="1" applyFill="1" applyBorder="1" applyAlignment="1">
      <alignment horizontal="center" vertical="center" wrapText="1"/>
    </xf>
    <xf numFmtId="0" fontId="18" fillId="33" borderId="11" xfId="0" applyFont="1" applyFill="1" applyBorder="1" applyAlignment="1">
      <alignment horizontal="center" vertical="center" wrapText="1"/>
    </xf>
    <xf numFmtId="0" fontId="18" fillId="33" borderId="12" xfId="0" applyFont="1" applyFill="1" applyBorder="1" applyAlignment="1">
      <alignment horizontal="center" vertical="center" wrapText="1"/>
    </xf>
    <xf numFmtId="0" fontId="20" fillId="34" borderId="10" xfId="0" applyFont="1" applyFill="1" applyBorder="1" applyAlignment="1">
      <alignment horizontal="center" vertical="center"/>
    </xf>
    <xf numFmtId="0" fontId="20" fillId="34" borderId="11" xfId="0" applyFont="1" applyFill="1" applyBorder="1" applyAlignment="1">
      <alignment horizontal="center" vertical="center"/>
    </xf>
    <xf numFmtId="0" fontId="20" fillId="34" borderId="12" xfId="0" applyFont="1" applyFill="1" applyBorder="1" applyAlignment="1">
      <alignment horizontal="center" vertical="center"/>
    </xf>
    <xf numFmtId="49" fontId="106" fillId="33" borderId="10" xfId="0" applyNumberFormat="1" applyFont="1" applyFill="1" applyBorder="1" applyAlignment="1">
      <alignment horizontal="center" vertical="center"/>
    </xf>
    <xf numFmtId="49" fontId="106" fillId="33" borderId="11" xfId="0" applyNumberFormat="1" applyFont="1" applyFill="1" applyBorder="1" applyAlignment="1">
      <alignment horizontal="center" vertical="center"/>
    </xf>
    <xf numFmtId="49" fontId="106" fillId="33" borderId="12" xfId="0" applyNumberFormat="1" applyFont="1" applyFill="1" applyBorder="1" applyAlignment="1">
      <alignment horizontal="center" vertical="center"/>
    </xf>
    <xf numFmtId="0" fontId="107" fillId="33" borderId="10" xfId="0" applyFont="1" applyFill="1" applyBorder="1" applyAlignment="1">
      <alignment horizontal="left" vertical="center" wrapText="1"/>
    </xf>
    <xf numFmtId="0" fontId="18" fillId="33" borderId="11" xfId="0" applyFont="1" applyFill="1" applyBorder="1" applyAlignment="1">
      <alignment horizontal="left" vertical="center" wrapText="1"/>
    </xf>
    <xf numFmtId="0" fontId="18" fillId="33" borderId="12" xfId="0" applyFont="1" applyFill="1" applyBorder="1" applyAlignment="1">
      <alignment horizontal="left" vertical="center" wrapText="1"/>
    </xf>
    <xf numFmtId="0" fontId="105" fillId="34" borderId="11" xfId="0" applyFont="1" applyFill="1" applyBorder="1" applyAlignment="1">
      <alignment horizontal="center" vertical="center" wrapText="1"/>
    </xf>
    <xf numFmtId="0" fontId="105" fillId="34" borderId="12" xfId="0" applyFont="1" applyFill="1" applyBorder="1" applyAlignment="1">
      <alignment horizontal="center" vertical="center" wrapText="1"/>
    </xf>
    <xf numFmtId="0" fontId="109" fillId="0" borderId="0" xfId="0" applyFont="1" applyAlignment="1">
      <alignment horizontal="center"/>
    </xf>
    <xf numFmtId="0" fontId="30" fillId="35" borderId="10" xfId="0" applyFont="1" applyFill="1" applyBorder="1" applyAlignment="1">
      <alignment horizontal="center" vertical="center" wrapText="1"/>
    </xf>
    <xf numFmtId="0" fontId="30" fillId="35" borderId="11" xfId="0" applyFont="1" applyFill="1" applyBorder="1" applyAlignment="1">
      <alignment horizontal="center" vertical="center" wrapText="1"/>
    </xf>
    <xf numFmtId="0" fontId="30" fillId="35" borderId="12" xfId="0" applyFont="1" applyFill="1" applyBorder="1" applyAlignment="1">
      <alignment horizontal="center" vertical="center" wrapText="1"/>
    </xf>
    <xf numFmtId="0" fontId="27" fillId="33" borderId="16" xfId="0" applyFont="1" applyFill="1" applyBorder="1" applyAlignment="1">
      <alignment horizontal="center" vertical="center" wrapText="1"/>
    </xf>
    <xf numFmtId="0" fontId="27" fillId="33" borderId="18" xfId="0" applyFont="1" applyFill="1" applyBorder="1" applyAlignment="1">
      <alignment horizontal="center" vertical="center" wrapText="1"/>
    </xf>
    <xf numFmtId="0" fontId="27" fillId="33" borderId="71" xfId="0" applyFont="1" applyFill="1" applyBorder="1" applyAlignment="1">
      <alignment horizontal="center" vertical="center" wrapText="1"/>
    </xf>
    <xf numFmtId="0" fontId="27" fillId="33" borderId="31" xfId="0" applyFont="1" applyFill="1" applyBorder="1" applyAlignment="1">
      <alignment horizontal="center" vertical="center" wrapText="1"/>
    </xf>
    <xf numFmtId="0" fontId="30" fillId="35" borderId="36" xfId="0" applyFont="1" applyFill="1" applyBorder="1" applyAlignment="1">
      <alignment horizontal="center" vertical="center" wrapText="1"/>
    </xf>
    <xf numFmtId="0" fontId="30" fillId="35" borderId="20" xfId="0" applyFont="1" applyFill="1" applyBorder="1" applyAlignment="1">
      <alignment horizontal="center" vertical="center" wrapText="1"/>
    </xf>
    <xf numFmtId="0" fontId="30" fillId="35" borderId="37" xfId="0" applyFont="1" applyFill="1" applyBorder="1" applyAlignment="1">
      <alignment horizontal="center" vertical="center" wrapText="1"/>
    </xf>
    <xf numFmtId="2" fontId="29" fillId="33" borderId="11" xfId="0" applyNumberFormat="1" applyFont="1" applyFill="1" applyBorder="1" applyAlignment="1">
      <alignment horizontal="center" vertical="center"/>
    </xf>
    <xf numFmtId="2" fontId="29" fillId="33" borderId="12" xfId="0" applyNumberFormat="1" applyFont="1" applyFill="1" applyBorder="1" applyAlignment="1">
      <alignment horizontal="center" vertical="center"/>
    </xf>
    <xf numFmtId="0" fontId="27" fillId="33" borderId="11" xfId="0" applyFont="1" applyFill="1" applyBorder="1" applyAlignment="1">
      <alignment horizontal="center" vertical="center" wrapText="1"/>
    </xf>
    <xf numFmtId="0" fontId="27" fillId="33" borderId="12" xfId="0" applyFont="1" applyFill="1" applyBorder="1" applyAlignment="1">
      <alignment horizontal="center" vertical="center" wrapText="1"/>
    </xf>
    <xf numFmtId="0" fontId="27" fillId="33" borderId="10" xfId="0" applyFont="1" applyFill="1" applyBorder="1" applyAlignment="1">
      <alignment horizontal="center" vertical="center"/>
    </xf>
    <xf numFmtId="0" fontId="27" fillId="33" borderId="11" xfId="0" applyFont="1" applyFill="1" applyBorder="1" applyAlignment="1">
      <alignment horizontal="center" vertical="center"/>
    </xf>
    <xf numFmtId="0" fontId="27" fillId="33" borderId="12" xfId="0" applyFont="1" applyFill="1" applyBorder="1" applyAlignment="1">
      <alignment horizontal="center" vertical="center"/>
    </xf>
    <xf numFmtId="2" fontId="29" fillId="35" borderId="11" xfId="0" applyNumberFormat="1" applyFont="1" applyFill="1" applyBorder="1" applyAlignment="1">
      <alignment horizontal="center" vertical="center"/>
    </xf>
    <xf numFmtId="2" fontId="29" fillId="35" borderId="12" xfId="0" applyNumberFormat="1" applyFont="1" applyFill="1" applyBorder="1" applyAlignment="1">
      <alignment horizontal="center" vertical="center"/>
    </xf>
    <xf numFmtId="0" fontId="27" fillId="33" borderId="36" xfId="0" applyFont="1" applyFill="1" applyBorder="1" applyAlignment="1">
      <alignment horizontal="center" vertical="center"/>
    </xf>
    <xf numFmtId="0" fontId="27" fillId="33" borderId="20" xfId="0" applyFont="1" applyFill="1" applyBorder="1" applyAlignment="1">
      <alignment horizontal="center" vertical="center"/>
    </xf>
    <xf numFmtId="0" fontId="27" fillId="33" borderId="37" xfId="0" applyFont="1" applyFill="1" applyBorder="1" applyAlignment="1">
      <alignment horizontal="center" vertical="center"/>
    </xf>
    <xf numFmtId="0" fontId="32" fillId="33" borderId="22" xfId="0" applyFont="1" applyFill="1" applyBorder="1" applyAlignment="1">
      <alignment horizontal="center" vertical="center" wrapText="1"/>
    </xf>
    <xf numFmtId="0" fontId="32" fillId="33" borderId="23" xfId="0" applyFont="1" applyFill="1" applyBorder="1" applyAlignment="1">
      <alignment horizontal="center" vertical="center" wrapText="1"/>
    </xf>
    <xf numFmtId="0" fontId="32" fillId="33" borderId="12" xfId="0" applyFont="1" applyFill="1" applyBorder="1" applyAlignment="1">
      <alignment horizontal="center" vertical="center" wrapText="1"/>
    </xf>
    <xf numFmtId="0" fontId="20" fillId="35" borderId="10" xfId="0" applyFont="1" applyFill="1" applyBorder="1" applyAlignment="1">
      <alignment horizontal="center" vertical="center"/>
    </xf>
    <xf numFmtId="0" fontId="20" fillId="35" borderId="11" xfId="0" applyFont="1" applyFill="1" applyBorder="1" applyAlignment="1">
      <alignment horizontal="center" vertical="center"/>
    </xf>
    <xf numFmtId="0" fontId="20" fillId="35" borderId="12" xfId="0" applyFont="1" applyFill="1" applyBorder="1" applyAlignment="1">
      <alignment horizontal="center" vertical="center"/>
    </xf>
    <xf numFmtId="9" fontId="27" fillId="35" borderId="10" xfId="0" applyNumberFormat="1" applyFont="1" applyFill="1" applyBorder="1" applyAlignment="1">
      <alignment horizontal="center" vertical="center"/>
    </xf>
    <xf numFmtId="9" fontId="27" fillId="35" borderId="20" xfId="0" applyNumberFormat="1" applyFont="1" applyFill="1" applyBorder="1" applyAlignment="1">
      <alignment horizontal="center" vertical="center"/>
    </xf>
    <xf numFmtId="9" fontId="27" fillId="35" borderId="11" xfId="0" applyNumberFormat="1" applyFont="1" applyFill="1" applyBorder="1" applyAlignment="1">
      <alignment horizontal="center" vertical="center"/>
    </xf>
    <xf numFmtId="9" fontId="27" fillId="35" borderId="12" xfId="0" applyNumberFormat="1" applyFont="1" applyFill="1" applyBorder="1" applyAlignment="1">
      <alignment horizontal="center" vertical="center"/>
    </xf>
    <xf numFmtId="9" fontId="31" fillId="35" borderId="10" xfId="0" applyNumberFormat="1" applyFont="1" applyFill="1" applyBorder="1" applyAlignment="1">
      <alignment horizontal="center" vertical="center" wrapText="1"/>
    </xf>
    <xf numFmtId="9" fontId="31" fillId="35" borderId="12" xfId="0" applyNumberFormat="1" applyFont="1" applyFill="1" applyBorder="1" applyAlignment="1">
      <alignment horizontal="center" vertical="center" wrapText="1"/>
    </xf>
    <xf numFmtId="0" fontId="27" fillId="35" borderId="21" xfId="0" applyFont="1" applyFill="1" applyBorder="1" applyAlignment="1">
      <alignment horizontal="center" vertical="center" wrapText="1"/>
    </xf>
    <xf numFmtId="0" fontId="27" fillId="35" borderId="21" xfId="0" applyFont="1" applyFill="1" applyBorder="1" applyAlignment="1">
      <alignment horizontal="center" vertical="center"/>
    </xf>
    <xf numFmtId="0" fontId="27" fillId="33" borderId="22" xfId="0" applyFont="1" applyFill="1" applyBorder="1" applyAlignment="1">
      <alignment horizontal="center" vertical="center" wrapText="1"/>
    </xf>
    <xf numFmtId="0" fontId="27" fillId="33" borderId="23" xfId="0" applyFont="1" applyFill="1" applyBorder="1" applyAlignment="1">
      <alignment horizontal="center" vertical="center" wrapText="1"/>
    </xf>
    <xf numFmtId="0" fontId="27" fillId="33" borderId="24" xfId="0" applyFont="1" applyFill="1" applyBorder="1" applyAlignment="1">
      <alignment horizontal="center" vertical="center" wrapText="1"/>
    </xf>
    <xf numFmtId="0" fontId="26" fillId="35" borderId="10" xfId="0" applyFont="1" applyFill="1" applyBorder="1" applyAlignment="1">
      <alignment horizontal="center" vertical="center" wrapText="1"/>
    </xf>
    <xf numFmtId="0" fontId="26" fillId="35" borderId="11" xfId="0" applyFont="1" applyFill="1" applyBorder="1" applyAlignment="1">
      <alignment horizontal="center" vertical="center" wrapText="1"/>
    </xf>
    <xf numFmtId="0" fontId="26" fillId="35" borderId="12" xfId="0" applyFont="1" applyFill="1" applyBorder="1" applyAlignment="1">
      <alignment horizontal="center" vertical="center" wrapText="1"/>
    </xf>
    <xf numFmtId="0" fontId="27" fillId="33" borderId="10" xfId="0" applyFont="1" applyFill="1" applyBorder="1" applyAlignment="1">
      <alignment horizontal="center" vertical="center" wrapText="1"/>
    </xf>
    <xf numFmtId="0" fontId="30" fillId="35" borderId="10" xfId="0" applyFont="1" applyFill="1" applyBorder="1" applyAlignment="1">
      <alignment horizontal="center" vertical="center"/>
    </xf>
    <xf numFmtId="0" fontId="30" fillId="35" borderId="11" xfId="0" applyFont="1" applyFill="1" applyBorder="1" applyAlignment="1">
      <alignment horizontal="center" vertical="center"/>
    </xf>
    <xf numFmtId="0" fontId="30" fillId="35" borderId="12" xfId="0" applyFont="1" applyFill="1" applyBorder="1" applyAlignment="1">
      <alignment horizontal="center" vertical="center"/>
    </xf>
    <xf numFmtId="0" fontId="20" fillId="35" borderId="20" xfId="0" applyFont="1" applyFill="1" applyBorder="1" applyAlignment="1">
      <alignment horizontal="center" vertical="center"/>
    </xf>
    <xf numFmtId="0" fontId="27" fillId="35" borderId="22" xfId="0" applyFont="1" applyFill="1" applyBorder="1" applyAlignment="1">
      <alignment horizontal="center" vertical="center" wrapText="1"/>
    </xf>
    <xf numFmtId="0" fontId="27" fillId="35" borderId="23" xfId="0" applyFont="1" applyFill="1" applyBorder="1" applyAlignment="1">
      <alignment horizontal="center" vertical="center" wrapText="1"/>
    </xf>
    <xf numFmtId="0" fontId="27" fillId="35" borderId="12" xfId="0" applyFont="1" applyFill="1" applyBorder="1" applyAlignment="1">
      <alignment horizontal="center" vertical="center" wrapText="1"/>
    </xf>
    <xf numFmtId="0" fontId="26" fillId="0" borderId="10" xfId="0" applyFont="1" applyBorder="1" applyAlignment="1">
      <alignment horizontal="center" vertical="center" wrapText="1"/>
    </xf>
    <xf numFmtId="0" fontId="26" fillId="0" borderId="11" xfId="0" applyFont="1" applyBorder="1" applyAlignment="1">
      <alignment horizontal="center" vertical="center" wrapText="1"/>
    </xf>
    <xf numFmtId="0" fontId="26" fillId="0" borderId="12" xfId="0" applyFont="1" applyBorder="1" applyAlignment="1">
      <alignment horizontal="center" vertical="center" wrapText="1"/>
    </xf>
    <xf numFmtId="0" fontId="18" fillId="35" borderId="11" xfId="0" applyFont="1" applyFill="1" applyBorder="1" applyAlignment="1">
      <alignment horizontal="center" vertical="center" wrapText="1"/>
    </xf>
    <xf numFmtId="0" fontId="18" fillId="35" borderId="11" xfId="0" applyFont="1" applyFill="1" applyBorder="1" applyAlignment="1">
      <alignment horizontal="center" vertical="center"/>
    </xf>
    <xf numFmtId="0" fontId="18" fillId="35" borderId="12" xfId="0" applyFont="1" applyFill="1" applyBorder="1" applyAlignment="1">
      <alignment horizontal="center" vertical="center"/>
    </xf>
    <xf numFmtId="0" fontId="30" fillId="35" borderId="36" xfId="0" applyFont="1" applyFill="1" applyBorder="1" applyAlignment="1">
      <alignment horizontal="center" vertical="center"/>
    </xf>
    <xf numFmtId="0" fontId="30" fillId="35" borderId="20" xfId="0" applyFont="1" applyFill="1" applyBorder="1" applyAlignment="1">
      <alignment horizontal="center" vertical="center"/>
    </xf>
    <xf numFmtId="0" fontId="30" fillId="35" borderId="37" xfId="0" applyFont="1" applyFill="1" applyBorder="1" applyAlignment="1">
      <alignment horizontal="center" vertical="center"/>
    </xf>
    <xf numFmtId="0" fontId="20" fillId="35" borderId="64" xfId="0" applyFont="1" applyFill="1" applyBorder="1" applyAlignment="1">
      <alignment horizontal="center" vertical="center"/>
    </xf>
    <xf numFmtId="0" fontId="20" fillId="35" borderId="65" xfId="0" applyFont="1" applyFill="1" applyBorder="1" applyAlignment="1">
      <alignment horizontal="center" vertical="center"/>
    </xf>
    <xf numFmtId="0" fontId="20" fillId="35" borderId="66" xfId="0" applyFont="1" applyFill="1" applyBorder="1" applyAlignment="1">
      <alignment horizontal="center" vertical="center"/>
    </xf>
    <xf numFmtId="0" fontId="27" fillId="35" borderId="58" xfId="0" applyFont="1" applyFill="1" applyBorder="1" applyAlignment="1">
      <alignment horizontal="center" vertical="center"/>
    </xf>
    <xf numFmtId="0" fontId="20" fillId="0" borderId="10" xfId="0" applyFont="1" applyBorder="1" applyAlignment="1">
      <alignment horizontal="center"/>
    </xf>
    <xf numFmtId="0" fontId="20" fillId="0" borderId="11" xfId="0" applyFont="1" applyBorder="1" applyAlignment="1">
      <alignment horizontal="center"/>
    </xf>
    <xf numFmtId="0" fontId="20" fillId="0" borderId="12" xfId="0" applyFont="1" applyBorder="1" applyAlignment="1">
      <alignment horizontal="center"/>
    </xf>
    <xf numFmtId="0" fontId="25" fillId="34" borderId="0" xfId="0" applyFont="1" applyFill="1" applyAlignment="1">
      <alignment horizontal="center"/>
    </xf>
    <xf numFmtId="0" fontId="18" fillId="33" borderId="13" xfId="0" applyFont="1" applyFill="1" applyBorder="1" applyAlignment="1">
      <alignment horizontal="center" vertical="center"/>
    </xf>
    <xf numFmtId="49" fontId="18" fillId="33" borderId="10" xfId="0" applyNumberFormat="1" applyFont="1" applyFill="1" applyBorder="1" applyAlignment="1">
      <alignment horizontal="center" vertical="center"/>
    </xf>
    <xf numFmtId="49" fontId="18" fillId="33" borderId="11" xfId="0" applyNumberFormat="1" applyFont="1" applyFill="1" applyBorder="1" applyAlignment="1">
      <alignment horizontal="center" vertical="center"/>
    </xf>
    <xf numFmtId="49" fontId="18" fillId="33" borderId="12" xfId="0" applyNumberFormat="1" applyFont="1" applyFill="1" applyBorder="1" applyAlignment="1">
      <alignment horizontal="center" vertical="center"/>
    </xf>
    <xf numFmtId="0" fontId="16" fillId="0" borderId="0" xfId="0" applyFont="1" applyAlignment="1">
      <alignment horizontal="center" vertical="center" wrapText="1"/>
    </xf>
    <xf numFmtId="0" fontId="62" fillId="0" borderId="0" xfId="0" applyFont="1" applyAlignment="1">
      <alignment horizontal="center" wrapText="1"/>
    </xf>
    <xf numFmtId="0" fontId="68" fillId="33" borderId="16" xfId="0" applyFont="1" applyFill="1" applyBorder="1" applyAlignment="1">
      <alignment horizontal="center" vertical="center" wrapText="1"/>
    </xf>
    <xf numFmtId="0" fontId="68" fillId="33" borderId="18" xfId="0" applyFont="1" applyFill="1" applyBorder="1" applyAlignment="1">
      <alignment horizontal="center" vertical="center" wrapText="1"/>
    </xf>
    <xf numFmtId="0" fontId="71" fillId="35" borderId="10" xfId="0" applyFont="1" applyFill="1" applyBorder="1" applyAlignment="1">
      <alignment horizontal="center" vertical="center" wrapText="1"/>
    </xf>
    <xf numFmtId="0" fontId="71" fillId="35" borderId="11" xfId="0" applyFont="1" applyFill="1" applyBorder="1" applyAlignment="1">
      <alignment horizontal="center" vertical="center" wrapText="1"/>
    </xf>
    <xf numFmtId="0" fontId="71" fillId="35" borderId="12" xfId="0" applyFont="1" applyFill="1" applyBorder="1" applyAlignment="1">
      <alignment horizontal="center" vertical="center" wrapText="1"/>
    </xf>
    <xf numFmtId="0" fontId="63" fillId="34" borderId="0" xfId="0" applyFont="1" applyFill="1" applyAlignment="1">
      <alignment horizontal="center"/>
    </xf>
    <xf numFmtId="49" fontId="66" fillId="33" borderId="10" xfId="0" applyNumberFormat="1" applyFont="1" applyFill="1" applyBorder="1" applyAlignment="1">
      <alignment horizontal="center" vertical="center"/>
    </xf>
    <xf numFmtId="49" fontId="66" fillId="33" borderId="11" xfId="0" applyNumberFormat="1" applyFont="1" applyFill="1" applyBorder="1" applyAlignment="1">
      <alignment horizontal="center" vertical="center"/>
    </xf>
    <xf numFmtId="49" fontId="66" fillId="33" borderId="12" xfId="0" applyNumberFormat="1" applyFont="1" applyFill="1" applyBorder="1" applyAlignment="1">
      <alignment horizontal="center" vertical="center"/>
    </xf>
    <xf numFmtId="0" fontId="66" fillId="33" borderId="10" xfId="0" applyFont="1" applyFill="1" applyBorder="1" applyAlignment="1">
      <alignment horizontal="center" vertical="center" wrapText="1"/>
    </xf>
    <xf numFmtId="0" fontId="66" fillId="33" borderId="11" xfId="0" applyFont="1" applyFill="1" applyBorder="1" applyAlignment="1">
      <alignment horizontal="center" vertical="center" wrapText="1"/>
    </xf>
    <xf numFmtId="0" fontId="66" fillId="33" borderId="12" xfId="0" applyFont="1" applyFill="1" applyBorder="1" applyAlignment="1">
      <alignment horizontal="center" vertical="center" wrapText="1"/>
    </xf>
    <xf numFmtId="0" fontId="68" fillId="33" borderId="10" xfId="0" applyFont="1" applyFill="1" applyBorder="1" applyAlignment="1">
      <alignment horizontal="center" vertical="center"/>
    </xf>
    <xf numFmtId="0" fontId="68" fillId="33" borderId="11" xfId="0" applyFont="1" applyFill="1" applyBorder="1" applyAlignment="1">
      <alignment horizontal="center" vertical="center"/>
    </xf>
    <xf numFmtId="0" fontId="68" fillId="33" borderId="12" xfId="0" applyFont="1" applyFill="1" applyBorder="1" applyAlignment="1">
      <alignment horizontal="center" vertical="center"/>
    </xf>
    <xf numFmtId="0" fontId="66" fillId="33" borderId="13" xfId="0" applyFont="1" applyFill="1" applyBorder="1" applyAlignment="1">
      <alignment horizontal="center" vertical="center"/>
    </xf>
    <xf numFmtId="0" fontId="65" fillId="0" borderId="10" xfId="0" applyFont="1" applyBorder="1" applyAlignment="1">
      <alignment horizontal="center"/>
    </xf>
    <xf numFmtId="0" fontId="65" fillId="0" borderId="11" xfId="0" applyFont="1" applyBorder="1" applyAlignment="1">
      <alignment horizontal="center"/>
    </xf>
    <xf numFmtId="0" fontId="65" fillId="0" borderId="12" xfId="0" applyFont="1" applyBorder="1" applyAlignment="1">
      <alignment horizontal="center"/>
    </xf>
    <xf numFmtId="0" fontId="65" fillId="35" borderId="10" xfId="0" applyFont="1" applyFill="1" applyBorder="1" applyAlignment="1">
      <alignment horizontal="center" vertical="center"/>
    </xf>
    <xf numFmtId="0" fontId="65" fillId="35" borderId="20" xfId="0" applyFont="1" applyFill="1" applyBorder="1" applyAlignment="1">
      <alignment horizontal="center" vertical="center"/>
    </xf>
    <xf numFmtId="0" fontId="65" fillId="35" borderId="12" xfId="0" applyFont="1" applyFill="1" applyBorder="1" applyAlignment="1">
      <alignment horizontal="center" vertical="center"/>
    </xf>
    <xf numFmtId="0" fontId="67" fillId="0" borderId="10" xfId="0" applyFont="1" applyBorder="1" applyAlignment="1">
      <alignment horizontal="center" vertical="center" wrapText="1"/>
    </xf>
    <xf numFmtId="0" fontId="67" fillId="0" borderId="11" xfId="0" applyFont="1" applyBorder="1" applyAlignment="1">
      <alignment horizontal="center" vertical="center" wrapText="1"/>
    </xf>
    <xf numFmtId="0" fontId="67" fillId="0" borderId="12" xfId="0" applyFont="1" applyBorder="1" applyAlignment="1">
      <alignment horizontal="center" vertical="center" wrapText="1"/>
    </xf>
    <xf numFmtId="0" fontId="66" fillId="35" borderId="11" xfId="0" applyFont="1" applyFill="1" applyBorder="1" applyAlignment="1">
      <alignment horizontal="center" vertical="center" wrapText="1"/>
    </xf>
    <xf numFmtId="0" fontId="66" fillId="35" borderId="11" xfId="0" applyFont="1" applyFill="1" applyBorder="1" applyAlignment="1">
      <alignment horizontal="center" vertical="center"/>
    </xf>
    <xf numFmtId="0" fontId="66" fillId="35" borderId="12" xfId="0" applyFont="1" applyFill="1" applyBorder="1" applyAlignment="1">
      <alignment horizontal="center" vertical="center"/>
    </xf>
    <xf numFmtId="0" fontId="67" fillId="35" borderId="10" xfId="0" applyFont="1" applyFill="1" applyBorder="1" applyAlignment="1">
      <alignment horizontal="center" vertical="center" wrapText="1"/>
    </xf>
    <xf numFmtId="0" fontId="67" fillId="35" borderId="11" xfId="0" applyFont="1" applyFill="1" applyBorder="1" applyAlignment="1">
      <alignment horizontal="center" vertical="center" wrapText="1"/>
    </xf>
    <xf numFmtId="0" fontId="67" fillId="35" borderId="12" xfId="0" applyFont="1" applyFill="1" applyBorder="1" applyAlignment="1">
      <alignment horizontal="center" vertical="center" wrapText="1"/>
    </xf>
    <xf numFmtId="0" fontId="68" fillId="33" borderId="10" xfId="0" applyFont="1" applyFill="1" applyBorder="1" applyAlignment="1">
      <alignment horizontal="center" vertical="center" wrapText="1"/>
    </xf>
    <xf numFmtId="0" fontId="68" fillId="33" borderId="11" xfId="0" applyFont="1" applyFill="1" applyBorder="1" applyAlignment="1">
      <alignment horizontal="center" vertical="center" wrapText="1"/>
    </xf>
    <xf numFmtId="0" fontId="68" fillId="33" borderId="12" xfId="0" applyFont="1" applyFill="1" applyBorder="1" applyAlignment="1">
      <alignment horizontal="center" vertical="center" wrapText="1"/>
    </xf>
    <xf numFmtId="0" fontId="71" fillId="35" borderId="10" xfId="0" applyFont="1" applyFill="1" applyBorder="1" applyAlignment="1">
      <alignment horizontal="center" vertical="center"/>
    </xf>
    <xf numFmtId="0" fontId="71" fillId="35" borderId="11" xfId="0" applyFont="1" applyFill="1" applyBorder="1" applyAlignment="1">
      <alignment horizontal="center" vertical="center"/>
    </xf>
    <xf numFmtId="0" fontId="71" fillId="35" borderId="12" xfId="0" applyFont="1" applyFill="1" applyBorder="1" applyAlignment="1">
      <alignment horizontal="center" vertical="center"/>
    </xf>
    <xf numFmtId="0" fontId="68" fillId="35" borderId="48" xfId="0" applyFont="1" applyFill="1" applyBorder="1" applyAlignment="1">
      <alignment horizontal="center" vertical="center" wrapText="1"/>
    </xf>
    <xf numFmtId="0" fontId="68" fillId="35" borderId="49" xfId="0" applyFont="1" applyFill="1" applyBorder="1" applyAlignment="1">
      <alignment horizontal="center" vertical="center" wrapText="1"/>
    </xf>
    <xf numFmtId="0" fontId="68" fillId="35" borderId="50" xfId="0" applyFont="1" applyFill="1" applyBorder="1" applyAlignment="1">
      <alignment horizontal="center" vertical="center" wrapText="1"/>
    </xf>
    <xf numFmtId="0" fontId="69" fillId="33" borderId="22" xfId="0" applyFont="1" applyFill="1" applyBorder="1" applyAlignment="1">
      <alignment horizontal="center" vertical="center" wrapText="1"/>
    </xf>
    <xf numFmtId="0" fontId="69" fillId="33" borderId="23" xfId="0" applyFont="1" applyFill="1" applyBorder="1" applyAlignment="1">
      <alignment horizontal="center" vertical="center" wrapText="1"/>
    </xf>
    <xf numFmtId="0" fontId="69" fillId="33" borderId="12" xfId="0" applyFont="1" applyFill="1" applyBorder="1" applyAlignment="1">
      <alignment horizontal="center" vertical="center" wrapText="1"/>
    </xf>
    <xf numFmtId="0" fontId="69" fillId="0" borderId="10" xfId="0" applyFont="1" applyFill="1" applyBorder="1" applyAlignment="1">
      <alignment horizontal="center" vertical="center"/>
    </xf>
    <xf numFmtId="0" fontId="69" fillId="0" borderId="11" xfId="0" applyFont="1" applyFill="1" applyBorder="1" applyAlignment="1">
      <alignment horizontal="center" vertical="center"/>
    </xf>
    <xf numFmtId="0" fontId="69" fillId="0" borderId="12" xfId="0" applyFont="1" applyFill="1" applyBorder="1" applyAlignment="1">
      <alignment horizontal="center" vertical="center"/>
    </xf>
    <xf numFmtId="0" fontId="68" fillId="35" borderId="48" xfId="0" applyFont="1" applyFill="1" applyBorder="1" applyAlignment="1">
      <alignment horizontal="center" vertical="center"/>
    </xf>
    <xf numFmtId="0" fontId="68" fillId="35" borderId="49" xfId="0" applyFont="1" applyFill="1" applyBorder="1" applyAlignment="1">
      <alignment horizontal="center" vertical="center"/>
    </xf>
    <xf numFmtId="0" fontId="68" fillId="35" borderId="50" xfId="0" applyFont="1" applyFill="1" applyBorder="1" applyAlignment="1">
      <alignment horizontal="center" vertical="center"/>
    </xf>
    <xf numFmtId="0" fontId="68" fillId="33" borderId="22" xfId="0" applyFont="1" applyFill="1" applyBorder="1" applyAlignment="1">
      <alignment horizontal="center" vertical="center" wrapText="1"/>
    </xf>
    <xf numFmtId="0" fontId="68" fillId="33" borderId="23" xfId="0" applyFont="1" applyFill="1" applyBorder="1" applyAlignment="1">
      <alignment horizontal="center" vertical="center" wrapText="1"/>
    </xf>
    <xf numFmtId="0" fontId="69" fillId="0" borderId="48" xfId="0" applyFont="1" applyFill="1" applyBorder="1" applyAlignment="1">
      <alignment horizontal="center" vertical="center"/>
    </xf>
    <xf numFmtId="0" fontId="69" fillId="0" borderId="49" xfId="0" applyFont="1" applyFill="1" applyBorder="1" applyAlignment="1">
      <alignment horizontal="center" vertical="center"/>
    </xf>
    <xf numFmtId="0" fontId="69" fillId="0" borderId="50" xfId="0" applyFont="1" applyFill="1" applyBorder="1" applyAlignment="1">
      <alignment horizontal="center" vertical="center"/>
    </xf>
    <xf numFmtId="0" fontId="69" fillId="0" borderId="10" xfId="0" applyFont="1" applyFill="1" applyBorder="1" applyAlignment="1">
      <alignment horizontal="center" vertical="center" wrapText="1"/>
    </xf>
    <xf numFmtId="0" fontId="69" fillId="0" borderId="11" xfId="0" applyFont="1" applyFill="1" applyBorder="1" applyAlignment="1">
      <alignment horizontal="center" vertical="center" wrapText="1"/>
    </xf>
    <xf numFmtId="0" fontId="69" fillId="0" borderId="12" xfId="0" applyFont="1" applyFill="1" applyBorder="1" applyAlignment="1">
      <alignment horizontal="center" vertical="center" wrapText="1"/>
    </xf>
    <xf numFmtId="0" fontId="65" fillId="35" borderId="11" xfId="0" applyFont="1" applyFill="1" applyBorder="1" applyAlignment="1">
      <alignment horizontal="center" vertical="center"/>
    </xf>
    <xf numFmtId="0" fontId="68" fillId="33" borderId="22" xfId="0" applyFont="1" applyFill="1" applyBorder="1" applyAlignment="1">
      <alignment horizontal="center" vertical="center"/>
    </xf>
    <xf numFmtId="0" fontId="68" fillId="33" borderId="23" xfId="0" applyFont="1" applyFill="1" applyBorder="1" applyAlignment="1">
      <alignment horizontal="center" vertical="center"/>
    </xf>
    <xf numFmtId="0" fontId="68" fillId="33" borderId="19" xfId="0" applyFont="1" applyFill="1" applyBorder="1" applyAlignment="1">
      <alignment horizontal="center" vertical="center"/>
    </xf>
    <xf numFmtId="0" fontId="65" fillId="35" borderId="22" xfId="0" applyFont="1" applyFill="1" applyBorder="1" applyAlignment="1">
      <alignment horizontal="center" vertical="center"/>
    </xf>
    <xf numFmtId="0" fontId="69" fillId="0" borderId="51" xfId="0" applyFont="1" applyFill="1" applyBorder="1" applyAlignment="1">
      <alignment horizontal="left" vertical="center" wrapText="1"/>
    </xf>
    <xf numFmtId="0" fontId="69" fillId="0" borderId="52" xfId="0" applyFont="1" applyFill="1" applyBorder="1" applyAlignment="1">
      <alignment horizontal="left" vertical="center" wrapText="1"/>
    </xf>
    <xf numFmtId="0" fontId="68" fillId="33" borderId="48" xfId="0" applyFont="1" applyFill="1" applyBorder="1" applyAlignment="1">
      <alignment horizontal="center" vertical="center" wrapText="1"/>
    </xf>
    <xf numFmtId="0" fontId="68" fillId="33" borderId="49" xfId="0" applyFont="1" applyFill="1" applyBorder="1" applyAlignment="1">
      <alignment horizontal="center" vertical="center" wrapText="1"/>
    </xf>
    <xf numFmtId="0" fontId="68" fillId="33" borderId="50" xfId="0" applyFont="1" applyFill="1" applyBorder="1" applyAlignment="1">
      <alignment horizontal="center" vertical="center" wrapText="1"/>
    </xf>
    <xf numFmtId="9" fontId="68" fillId="35" borderId="36" xfId="0" applyNumberFormat="1" applyFont="1" applyFill="1" applyBorder="1" applyAlignment="1">
      <alignment horizontal="center" vertical="center" wrapText="1"/>
    </xf>
    <xf numFmtId="9" fontId="68" fillId="35" borderId="20" xfId="0" applyNumberFormat="1" applyFont="1" applyFill="1" applyBorder="1" applyAlignment="1">
      <alignment horizontal="center" vertical="center" wrapText="1"/>
    </xf>
    <xf numFmtId="9" fontId="68" fillId="35" borderId="11" xfId="0" applyNumberFormat="1" applyFont="1" applyFill="1" applyBorder="1" applyAlignment="1">
      <alignment horizontal="center" vertical="center" wrapText="1"/>
    </xf>
    <xf numFmtId="9" fontId="68" fillId="35" borderId="37" xfId="0" applyNumberFormat="1" applyFont="1" applyFill="1" applyBorder="1" applyAlignment="1">
      <alignment horizontal="center" vertical="center" wrapText="1"/>
    </xf>
    <xf numFmtId="0" fontId="69" fillId="0" borderId="48" xfId="0" applyFont="1" applyFill="1" applyBorder="1" applyAlignment="1">
      <alignment horizontal="left" vertical="center" wrapText="1"/>
    </xf>
    <xf numFmtId="0" fontId="69" fillId="0" borderId="50" xfId="0" applyFont="1" applyFill="1" applyBorder="1" applyAlignment="1">
      <alignment horizontal="left" vertical="center" wrapText="1"/>
    </xf>
    <xf numFmtId="0" fontId="69" fillId="35" borderId="10" xfId="0" applyFont="1" applyFill="1" applyBorder="1" applyAlignment="1">
      <alignment horizontal="left" vertical="center" wrapText="1"/>
    </xf>
    <xf numFmtId="0" fontId="69" fillId="35" borderId="12" xfId="0" applyFont="1" applyFill="1" applyBorder="1" applyAlignment="1">
      <alignment horizontal="left" vertical="center" wrapText="1"/>
    </xf>
    <xf numFmtId="0" fontId="69" fillId="35" borderId="48" xfId="0" applyFont="1" applyFill="1" applyBorder="1" applyAlignment="1">
      <alignment horizontal="left" vertical="center" wrapText="1"/>
    </xf>
    <xf numFmtId="0" fontId="69" fillId="35" borderId="50" xfId="0" applyFont="1" applyFill="1" applyBorder="1" applyAlignment="1">
      <alignment horizontal="left" vertical="center" wrapText="1"/>
    </xf>
    <xf numFmtId="0" fontId="68" fillId="33" borderId="19" xfId="0" applyFont="1" applyFill="1" applyBorder="1" applyAlignment="1">
      <alignment horizontal="center" vertical="center" wrapText="1"/>
    </xf>
    <xf numFmtId="9" fontId="68" fillId="35" borderId="10" xfId="0" applyNumberFormat="1" applyFont="1" applyFill="1" applyBorder="1" applyAlignment="1">
      <alignment horizontal="center" vertical="center" wrapText="1"/>
    </xf>
    <xf numFmtId="0" fontId="68" fillId="33" borderId="24" xfId="0" applyFont="1" applyFill="1" applyBorder="1" applyAlignment="1">
      <alignment horizontal="center" vertical="center" wrapText="1"/>
    </xf>
    <xf numFmtId="0" fontId="71" fillId="35" borderId="22" xfId="0" applyFont="1" applyFill="1" applyBorder="1" applyAlignment="1">
      <alignment horizontal="center" vertical="center" wrapText="1"/>
    </xf>
    <xf numFmtId="0" fontId="71" fillId="35" borderId="23" xfId="0" applyFont="1" applyFill="1" applyBorder="1" applyAlignment="1">
      <alignment horizontal="center" vertical="center" wrapText="1"/>
    </xf>
    <xf numFmtId="0" fontId="71" fillId="35" borderId="19" xfId="0" applyFont="1" applyFill="1" applyBorder="1" applyAlignment="1">
      <alignment horizontal="center" vertical="center" wrapText="1"/>
    </xf>
    <xf numFmtId="0" fontId="69" fillId="33" borderId="62" xfId="0" applyFont="1" applyFill="1" applyBorder="1" applyAlignment="1">
      <alignment horizontal="left" vertical="center" wrapText="1"/>
    </xf>
    <xf numFmtId="0" fontId="69" fillId="33" borderId="63" xfId="0" applyFont="1" applyFill="1" applyBorder="1" applyAlignment="1">
      <alignment horizontal="left" vertical="center" wrapText="1"/>
    </xf>
    <xf numFmtId="0" fontId="65" fillId="35" borderId="23" xfId="0" applyFont="1" applyFill="1" applyBorder="1" applyAlignment="1">
      <alignment horizontal="center" vertical="center"/>
    </xf>
    <xf numFmtId="0" fontId="65" fillId="35" borderId="19" xfId="0" applyFont="1" applyFill="1" applyBorder="1" applyAlignment="1">
      <alignment horizontal="center" vertical="center"/>
    </xf>
    <xf numFmtId="9" fontId="68" fillId="35" borderId="36" xfId="0" applyNumberFormat="1" applyFont="1" applyFill="1" applyBorder="1" applyAlignment="1">
      <alignment horizontal="center" vertical="center"/>
    </xf>
    <xf numFmtId="9" fontId="68" fillId="35" borderId="20" xfId="0" applyNumberFormat="1" applyFont="1" applyFill="1" applyBorder="1" applyAlignment="1">
      <alignment horizontal="center" vertical="center"/>
    </xf>
    <xf numFmtId="9" fontId="68" fillId="35" borderId="37" xfId="0" applyNumberFormat="1" applyFont="1" applyFill="1" applyBorder="1" applyAlignment="1">
      <alignment horizontal="center" vertical="center"/>
    </xf>
    <xf numFmtId="9" fontId="88" fillId="35" borderId="10" xfId="0" applyNumberFormat="1" applyFont="1" applyFill="1" applyBorder="1" applyAlignment="1">
      <alignment horizontal="center" vertical="center"/>
    </xf>
    <xf numFmtId="9" fontId="88" fillId="35" borderId="20" xfId="0" applyNumberFormat="1" applyFont="1" applyFill="1" applyBorder="1" applyAlignment="1">
      <alignment horizontal="center" vertical="center"/>
    </xf>
    <xf numFmtId="9" fontId="88" fillId="35" borderId="11" xfId="0" applyNumberFormat="1" applyFont="1" applyFill="1" applyBorder="1" applyAlignment="1">
      <alignment horizontal="center" vertical="center"/>
    </xf>
    <xf numFmtId="9" fontId="88" fillId="35" borderId="12" xfId="0" applyNumberFormat="1" applyFont="1" applyFill="1" applyBorder="1" applyAlignment="1">
      <alignment horizontal="center" vertical="center"/>
    </xf>
    <xf numFmtId="0" fontId="42" fillId="33" borderId="10" xfId="0" applyFont="1" applyFill="1" applyBorder="1" applyAlignment="1">
      <alignment horizontal="center" vertical="center"/>
    </xf>
    <xf numFmtId="0" fontId="42" fillId="33" borderId="11" xfId="0" applyFont="1" applyFill="1" applyBorder="1" applyAlignment="1">
      <alignment horizontal="center" vertical="center"/>
    </xf>
    <xf numFmtId="0" fontId="42" fillId="33" borderId="12" xfId="0" applyFont="1" applyFill="1" applyBorder="1" applyAlignment="1">
      <alignment horizontal="center" vertical="center"/>
    </xf>
    <xf numFmtId="9" fontId="31" fillId="35" borderId="10" xfId="0" applyNumberFormat="1" applyFont="1" applyFill="1" applyBorder="1" applyAlignment="1">
      <alignment horizontal="center" vertical="center"/>
    </xf>
    <xf numFmtId="9" fontId="31" fillId="35" borderId="20" xfId="0" applyNumberFormat="1" applyFont="1" applyFill="1" applyBorder="1" applyAlignment="1">
      <alignment horizontal="center" vertical="center"/>
    </xf>
    <xf numFmtId="9" fontId="31" fillId="35" borderId="11" xfId="0" applyNumberFormat="1" applyFont="1" applyFill="1" applyBorder="1" applyAlignment="1">
      <alignment horizontal="center" vertical="center"/>
    </xf>
    <xf numFmtId="9" fontId="31" fillId="35" borderId="12" xfId="0" applyNumberFormat="1" applyFont="1" applyFill="1" applyBorder="1" applyAlignment="1">
      <alignment horizontal="center" vertical="center"/>
    </xf>
    <xf numFmtId="0" fontId="30" fillId="35" borderId="22" xfId="0" applyFont="1" applyFill="1" applyBorder="1" applyAlignment="1">
      <alignment horizontal="center" vertical="center"/>
    </xf>
    <xf numFmtId="49" fontId="27" fillId="35" borderId="61" xfId="0" applyNumberFormat="1" applyFont="1" applyFill="1" applyBorder="1" applyAlignment="1">
      <alignment horizontal="center" vertical="center"/>
    </xf>
    <xf numFmtId="49" fontId="27" fillId="35" borderId="12" xfId="0" applyNumberFormat="1" applyFont="1" applyFill="1" applyBorder="1" applyAlignment="1">
      <alignment horizontal="center" vertical="center"/>
    </xf>
    <xf numFmtId="0" fontId="31" fillId="35" borderId="10" xfId="0" applyFont="1" applyFill="1" applyBorder="1" applyAlignment="1">
      <alignment horizontal="center" vertical="center" wrapText="1"/>
    </xf>
    <xf numFmtId="0" fontId="31" fillId="35" borderId="11" xfId="0" applyFont="1" applyFill="1" applyBorder="1" applyAlignment="1">
      <alignment horizontal="center" vertical="center" wrapText="1"/>
    </xf>
    <xf numFmtId="0" fontId="31" fillId="35" borderId="12" xfId="0" applyFont="1" applyFill="1" applyBorder="1" applyAlignment="1">
      <alignment horizontal="center" vertical="center" wrapText="1"/>
    </xf>
    <xf numFmtId="0" fontId="32" fillId="33" borderId="10" xfId="0" applyFont="1" applyFill="1" applyBorder="1" applyAlignment="1">
      <alignment horizontal="center" vertical="center" wrapText="1"/>
    </xf>
    <xf numFmtId="0" fontId="32" fillId="33" borderId="11" xfId="0" applyFont="1" applyFill="1" applyBorder="1" applyAlignment="1">
      <alignment horizontal="center" vertical="center" wrapText="1"/>
    </xf>
    <xf numFmtId="0" fontId="26" fillId="35" borderId="14" xfId="0" applyFont="1" applyFill="1" applyBorder="1" applyAlignment="1">
      <alignment horizontal="center" vertical="center" wrapText="1"/>
    </xf>
    <xf numFmtId="0" fontId="27" fillId="33" borderId="14" xfId="0" applyFont="1" applyFill="1" applyBorder="1" applyAlignment="1">
      <alignment horizontal="center" vertical="center" wrapText="1"/>
    </xf>
    <xf numFmtId="0" fontId="30" fillId="33" borderId="10" xfId="0" applyFont="1" applyFill="1" applyBorder="1" applyAlignment="1">
      <alignment horizontal="center" vertical="center"/>
    </xf>
    <xf numFmtId="0" fontId="30" fillId="33" borderId="11" xfId="0" applyFont="1" applyFill="1" applyBorder="1" applyAlignment="1">
      <alignment horizontal="center" vertical="center"/>
    </xf>
    <xf numFmtId="0" fontId="30" fillId="33" borderId="12" xfId="0" applyFont="1" applyFill="1" applyBorder="1" applyAlignment="1">
      <alignment horizontal="center" vertical="center"/>
    </xf>
    <xf numFmtId="0" fontId="27" fillId="33" borderId="22" xfId="0" applyFont="1" applyFill="1" applyBorder="1" applyAlignment="1">
      <alignment horizontal="center" vertical="center"/>
    </xf>
    <xf numFmtId="0" fontId="27" fillId="33" borderId="23" xfId="0" applyFont="1" applyFill="1" applyBorder="1" applyAlignment="1">
      <alignment horizontal="center" vertical="center"/>
    </xf>
    <xf numFmtId="0" fontId="27" fillId="33" borderId="19" xfId="0" applyFont="1" applyFill="1" applyBorder="1" applyAlignment="1">
      <alignment horizontal="center" vertical="center"/>
    </xf>
    <xf numFmtId="0" fontId="20" fillId="35" borderId="22" xfId="0" applyFont="1" applyFill="1" applyBorder="1" applyAlignment="1">
      <alignment horizontal="center" vertical="center"/>
    </xf>
    <xf numFmtId="0" fontId="27" fillId="35" borderId="10" xfId="0" applyFont="1" applyFill="1" applyBorder="1" applyAlignment="1">
      <alignment horizontal="center" vertical="center"/>
    </xf>
    <xf numFmtId="0" fontId="27" fillId="35" borderId="11" xfId="0" applyFont="1" applyFill="1" applyBorder="1" applyAlignment="1">
      <alignment horizontal="center" vertical="center"/>
    </xf>
    <xf numFmtId="0" fontId="27" fillId="35" borderId="12" xfId="0" applyFont="1" applyFill="1" applyBorder="1" applyAlignment="1">
      <alignment horizontal="center" vertical="center"/>
    </xf>
    <xf numFmtId="0" fontId="27" fillId="35" borderId="10" xfId="0" applyFont="1" applyFill="1" applyBorder="1" applyAlignment="1">
      <alignment horizontal="center" vertical="center" wrapText="1"/>
    </xf>
    <xf numFmtId="0" fontId="27" fillId="35" borderId="11" xfId="0" applyFont="1" applyFill="1" applyBorder="1" applyAlignment="1">
      <alignment horizontal="center" vertical="center" wrapText="1"/>
    </xf>
    <xf numFmtId="0" fontId="27" fillId="33" borderId="36" xfId="0" applyFont="1" applyFill="1" applyBorder="1" applyAlignment="1">
      <alignment horizontal="center" vertical="center" wrapText="1"/>
    </xf>
    <xf numFmtId="0" fontId="27" fillId="33" borderId="38" xfId="0" applyFont="1" applyFill="1" applyBorder="1" applyAlignment="1">
      <alignment horizontal="center" vertical="center" wrapText="1"/>
    </xf>
    <xf numFmtId="0" fontId="30" fillId="35" borderId="22" xfId="0" applyFont="1" applyFill="1" applyBorder="1" applyAlignment="1">
      <alignment horizontal="center" vertical="center" wrapText="1"/>
    </xf>
    <xf numFmtId="0" fontId="27" fillId="35" borderId="22" xfId="0" applyFont="1" applyFill="1" applyBorder="1" applyAlignment="1">
      <alignment horizontal="center" vertical="center"/>
    </xf>
    <xf numFmtId="0" fontId="27" fillId="35" borderId="23" xfId="0" applyFont="1" applyFill="1" applyBorder="1" applyAlignment="1">
      <alignment horizontal="center" vertical="center"/>
    </xf>
    <xf numFmtId="0" fontId="27" fillId="35" borderId="19" xfId="0" applyFont="1" applyFill="1" applyBorder="1" applyAlignment="1">
      <alignment horizontal="center" vertical="center"/>
    </xf>
    <xf numFmtId="0" fontId="30" fillId="35" borderId="23" xfId="0" applyFont="1" applyFill="1" applyBorder="1" applyAlignment="1">
      <alignment horizontal="center" vertical="center" wrapText="1"/>
    </xf>
    <xf numFmtId="0" fontId="30" fillId="35" borderId="19" xfId="0" applyFont="1" applyFill="1" applyBorder="1" applyAlignment="1">
      <alignment horizontal="center" vertical="center" wrapText="1"/>
    </xf>
    <xf numFmtId="0" fontId="26" fillId="33" borderId="11" xfId="0" applyFont="1" applyFill="1" applyBorder="1" applyAlignment="1">
      <alignment horizontal="center" vertical="center" wrapText="1"/>
    </xf>
    <xf numFmtId="0" fontId="26" fillId="33" borderId="11" xfId="0" applyFont="1" applyFill="1" applyBorder="1" applyAlignment="1">
      <alignment horizontal="center" vertical="center"/>
    </xf>
    <xf numFmtId="0" fontId="26" fillId="33" borderId="12" xfId="0" applyFont="1" applyFill="1" applyBorder="1" applyAlignment="1">
      <alignment horizontal="center" vertical="center"/>
    </xf>
    <xf numFmtId="0" fontId="84" fillId="33" borderId="13" xfId="0" applyFont="1" applyFill="1" applyBorder="1" applyAlignment="1">
      <alignment horizontal="center" vertical="center"/>
    </xf>
    <xf numFmtId="0" fontId="16" fillId="0" borderId="0" xfId="0" applyFont="1" applyAlignment="1">
      <alignment horizontal="center" wrapText="1"/>
    </xf>
    <xf numFmtId="0" fontId="16" fillId="0" borderId="0" xfId="0" applyFont="1" applyAlignment="1">
      <alignment horizontal="center"/>
    </xf>
    <xf numFmtId="0" fontId="32" fillId="33" borderId="10" xfId="0" applyFont="1" applyFill="1" applyBorder="1" applyAlignment="1">
      <alignment horizontal="center" vertical="center"/>
    </xf>
    <xf numFmtId="0" fontId="32" fillId="33" borderId="11" xfId="0" applyFont="1" applyFill="1" applyBorder="1" applyAlignment="1">
      <alignment horizontal="center" vertical="center"/>
    </xf>
    <xf numFmtId="0" fontId="32" fillId="33" borderId="12" xfId="0" applyFont="1" applyFill="1" applyBorder="1" applyAlignment="1">
      <alignment horizontal="center" vertical="center"/>
    </xf>
    <xf numFmtId="0" fontId="32" fillId="33" borderId="16" xfId="0" applyFont="1" applyFill="1" applyBorder="1" applyAlignment="1">
      <alignment horizontal="center" vertical="center" wrapText="1"/>
    </xf>
    <xf numFmtId="0" fontId="32" fillId="33" borderId="18" xfId="0" applyFont="1" applyFill="1" applyBorder="1" applyAlignment="1">
      <alignment horizontal="center" vertical="center" wrapText="1"/>
    </xf>
    <xf numFmtId="0" fontId="41" fillId="35" borderId="10" xfId="0" applyFont="1" applyFill="1" applyBorder="1" applyAlignment="1">
      <alignment horizontal="center" vertical="center" wrapText="1"/>
    </xf>
    <xf numFmtId="0" fontId="41" fillId="35" borderId="11" xfId="0" applyFont="1" applyFill="1" applyBorder="1" applyAlignment="1">
      <alignment horizontal="center" vertical="center" wrapText="1"/>
    </xf>
    <xf numFmtId="0" fontId="41" fillId="35" borderId="12" xfId="0" applyFont="1" applyFill="1" applyBorder="1" applyAlignment="1">
      <alignment horizontal="center" vertical="center" wrapText="1"/>
    </xf>
    <xf numFmtId="0" fontId="47" fillId="35" borderId="10" xfId="0" applyFont="1" applyFill="1" applyBorder="1" applyAlignment="1">
      <alignment horizontal="center" vertical="center"/>
    </xf>
    <xf numFmtId="0" fontId="47" fillId="35" borderId="11" xfId="0" applyFont="1" applyFill="1" applyBorder="1" applyAlignment="1">
      <alignment horizontal="center" vertical="center"/>
    </xf>
    <xf numFmtId="0" fontId="47" fillId="35" borderId="12" xfId="0" applyFont="1" applyFill="1" applyBorder="1" applyAlignment="1">
      <alignment horizontal="center" vertical="center"/>
    </xf>
    <xf numFmtId="9" fontId="32" fillId="35" borderId="10" xfId="0" applyNumberFormat="1" applyFont="1" applyFill="1" applyBorder="1" applyAlignment="1">
      <alignment horizontal="center" vertical="center"/>
    </xf>
    <xf numFmtId="9" fontId="32" fillId="35" borderId="20" xfId="0" applyNumberFormat="1" applyFont="1" applyFill="1" applyBorder="1" applyAlignment="1">
      <alignment horizontal="center" vertical="center"/>
    </xf>
    <xf numFmtId="9" fontId="32" fillId="35" borderId="11" xfId="0" applyNumberFormat="1" applyFont="1" applyFill="1" applyBorder="1" applyAlignment="1">
      <alignment horizontal="center" vertical="center"/>
    </xf>
    <xf numFmtId="9" fontId="32" fillId="35" borderId="12" xfId="0" applyNumberFormat="1" applyFont="1" applyFill="1" applyBorder="1" applyAlignment="1">
      <alignment horizontal="center" vertical="center"/>
    </xf>
    <xf numFmtId="0" fontId="32" fillId="35" borderId="10" xfId="0" applyFont="1" applyFill="1" applyBorder="1" applyAlignment="1">
      <alignment horizontal="center" vertical="center"/>
    </xf>
    <xf numFmtId="0" fontId="32" fillId="35" borderId="12" xfId="0" applyFont="1" applyFill="1" applyBorder="1" applyAlignment="1">
      <alignment horizontal="center" vertical="center"/>
    </xf>
    <xf numFmtId="0" fontId="40" fillId="37" borderId="10" xfId="0" applyFont="1" applyFill="1" applyBorder="1" applyAlignment="1">
      <alignment horizontal="center" vertical="center" wrapText="1"/>
    </xf>
    <xf numFmtId="0" fontId="40" fillId="37" borderId="11" xfId="0" applyFont="1" applyFill="1" applyBorder="1" applyAlignment="1">
      <alignment horizontal="center" vertical="center" wrapText="1"/>
    </xf>
    <xf numFmtId="0" fontId="40" fillId="37" borderId="12" xfId="0" applyFont="1" applyFill="1" applyBorder="1" applyAlignment="1">
      <alignment horizontal="center" vertical="center" wrapText="1"/>
    </xf>
    <xf numFmtId="0" fontId="32" fillId="38" borderId="10" xfId="0" applyFont="1" applyFill="1" applyBorder="1" applyAlignment="1">
      <alignment horizontal="center" vertical="center"/>
    </xf>
    <xf numFmtId="0" fontId="32" fillId="38" borderId="12" xfId="0" applyFont="1" applyFill="1" applyBorder="1" applyAlignment="1">
      <alignment horizontal="center" vertical="center"/>
    </xf>
    <xf numFmtId="0" fontId="32" fillId="35" borderId="10" xfId="0" applyFont="1" applyFill="1" applyBorder="1" applyAlignment="1">
      <alignment horizontal="center" vertical="center" wrapText="1"/>
    </xf>
    <xf numFmtId="0" fontId="32" fillId="35" borderId="11" xfId="0" applyFont="1" applyFill="1" applyBorder="1" applyAlignment="1">
      <alignment horizontal="center" vertical="center" wrapText="1"/>
    </xf>
    <xf numFmtId="0" fontId="32" fillId="35" borderId="12" xfId="0" applyFont="1" applyFill="1" applyBorder="1" applyAlignment="1">
      <alignment horizontal="center" vertical="center" wrapText="1"/>
    </xf>
    <xf numFmtId="0" fontId="41" fillId="33" borderId="10" xfId="0" applyFont="1" applyFill="1" applyBorder="1" applyAlignment="1">
      <alignment horizontal="center" vertical="center" wrapText="1"/>
    </xf>
    <xf numFmtId="0" fontId="41" fillId="33" borderId="11" xfId="0" applyFont="1" applyFill="1" applyBorder="1" applyAlignment="1">
      <alignment horizontal="center" vertical="center" wrapText="1"/>
    </xf>
    <xf numFmtId="0" fontId="41" fillId="33" borderId="12" xfId="0" applyFont="1" applyFill="1" applyBorder="1" applyAlignment="1">
      <alignment horizontal="center" vertical="center" wrapText="1"/>
    </xf>
    <xf numFmtId="0" fontId="48" fillId="35" borderId="10" xfId="0" applyFont="1" applyFill="1" applyBorder="1" applyAlignment="1">
      <alignment horizontal="center" vertical="center" wrapText="1"/>
    </xf>
    <xf numFmtId="0" fontId="48" fillId="35" borderId="11" xfId="0" applyFont="1" applyFill="1" applyBorder="1" applyAlignment="1">
      <alignment horizontal="center" vertical="center" wrapText="1"/>
    </xf>
    <xf numFmtId="0" fontId="48" fillId="35" borderId="12" xfId="0" applyFont="1" applyFill="1" applyBorder="1" applyAlignment="1">
      <alignment horizontal="center" vertical="center" wrapText="1"/>
    </xf>
    <xf numFmtId="9" fontId="32" fillId="35" borderId="10" xfId="0" applyNumberFormat="1" applyFont="1" applyFill="1" applyBorder="1" applyAlignment="1">
      <alignment horizontal="center" vertical="center" wrapText="1"/>
    </xf>
    <xf numFmtId="9" fontId="32" fillId="35" borderId="11" xfId="0" applyNumberFormat="1" applyFont="1" applyFill="1" applyBorder="1" applyAlignment="1">
      <alignment horizontal="center" vertical="center" wrapText="1"/>
    </xf>
    <xf numFmtId="9" fontId="32" fillId="35" borderId="12" xfId="0" applyNumberFormat="1" applyFont="1" applyFill="1" applyBorder="1" applyAlignment="1">
      <alignment horizontal="center" vertical="center" wrapText="1"/>
    </xf>
    <xf numFmtId="9" fontId="32" fillId="38" borderId="11" xfId="0" applyNumberFormat="1" applyFont="1" applyFill="1" applyBorder="1" applyAlignment="1">
      <alignment horizontal="center" vertical="center"/>
    </xf>
    <xf numFmtId="9" fontId="32" fillId="38" borderId="12" xfId="0" applyNumberFormat="1" applyFont="1" applyFill="1" applyBorder="1" applyAlignment="1">
      <alignment horizontal="center" vertical="center"/>
    </xf>
    <xf numFmtId="9" fontId="41" fillId="38" borderId="11" xfId="0" applyNumberFormat="1" applyFont="1" applyFill="1" applyBorder="1" applyAlignment="1">
      <alignment horizontal="center" vertical="center"/>
    </xf>
    <xf numFmtId="9" fontId="41" fillId="35" borderId="11" xfId="0" applyNumberFormat="1" applyFont="1" applyFill="1" applyBorder="1" applyAlignment="1">
      <alignment horizontal="center" vertical="center"/>
    </xf>
    <xf numFmtId="0" fontId="32" fillId="0" borderId="10" xfId="0" applyFont="1" applyFill="1" applyBorder="1" applyAlignment="1">
      <alignment horizontal="center" vertical="center" wrapText="1"/>
    </xf>
    <xf numFmtId="0" fontId="32" fillId="0" borderId="11" xfId="0" applyFont="1" applyFill="1" applyBorder="1" applyAlignment="1">
      <alignment horizontal="center" vertical="center" wrapText="1"/>
    </xf>
    <xf numFmtId="0" fontId="32" fillId="0" borderId="12" xfId="0" applyFont="1" applyFill="1" applyBorder="1" applyAlignment="1">
      <alignment horizontal="center" vertical="center" wrapText="1"/>
    </xf>
    <xf numFmtId="0" fontId="32" fillId="0" borderId="10" xfId="0" applyFont="1" applyFill="1" applyBorder="1" applyAlignment="1">
      <alignment horizontal="center" vertical="center"/>
    </xf>
    <xf numFmtId="0" fontId="32" fillId="0" borderId="11" xfId="0" applyFont="1" applyFill="1" applyBorder="1" applyAlignment="1">
      <alignment horizontal="center" vertical="center"/>
    </xf>
    <xf numFmtId="0" fontId="32" fillId="0" borderId="12" xfId="0" applyFont="1" applyFill="1" applyBorder="1" applyAlignment="1">
      <alignment horizontal="center" vertical="center"/>
    </xf>
    <xf numFmtId="0" fontId="32" fillId="0" borderId="16" xfId="0" applyFont="1" applyFill="1" applyBorder="1" applyAlignment="1">
      <alignment horizontal="center" vertical="center" wrapText="1"/>
    </xf>
    <xf numFmtId="0" fontId="32" fillId="0" borderId="18" xfId="0" applyFont="1" applyFill="1" applyBorder="1" applyAlignment="1">
      <alignment horizontal="center" vertical="center" wrapText="1"/>
    </xf>
    <xf numFmtId="0" fontId="41" fillId="0" borderId="10" xfId="0" applyFont="1" applyFill="1" applyBorder="1" applyAlignment="1">
      <alignment horizontal="center" vertical="center" wrapText="1"/>
    </xf>
    <xf numFmtId="0" fontId="41" fillId="0" borderId="11" xfId="0" applyFont="1" applyFill="1" applyBorder="1" applyAlignment="1">
      <alignment horizontal="center" vertical="center" wrapText="1"/>
    </xf>
    <xf numFmtId="0" fontId="41" fillId="0" borderId="12" xfId="0" applyFont="1" applyFill="1" applyBorder="1" applyAlignment="1">
      <alignment horizontal="center" vertical="center" wrapText="1"/>
    </xf>
    <xf numFmtId="9" fontId="32" fillId="33" borderId="11" xfId="0" applyNumberFormat="1" applyFont="1" applyFill="1" applyBorder="1" applyAlignment="1">
      <alignment horizontal="center" vertical="center"/>
    </xf>
    <xf numFmtId="9" fontId="32" fillId="33" borderId="12" xfId="0" applyNumberFormat="1" applyFont="1" applyFill="1" applyBorder="1" applyAlignment="1">
      <alignment horizontal="center" vertical="center"/>
    </xf>
    <xf numFmtId="0" fontId="40" fillId="0" borderId="36" xfId="0" applyFont="1" applyBorder="1" applyAlignment="1">
      <alignment horizontal="justify" vertical="center" wrapText="1"/>
    </xf>
    <xf numFmtId="0" fontId="40" fillId="0" borderId="20" xfId="0" applyFont="1" applyBorder="1" applyAlignment="1">
      <alignment horizontal="justify" vertical="center" wrapText="1"/>
    </xf>
    <xf numFmtId="0" fontId="40" fillId="0" borderId="37" xfId="0" applyFont="1" applyBorder="1" applyAlignment="1">
      <alignment horizontal="justify" vertical="center" wrapText="1"/>
    </xf>
    <xf numFmtId="0" fontId="40" fillId="0" borderId="38" xfId="0" applyFont="1" applyBorder="1" applyAlignment="1">
      <alignment horizontal="justify" vertical="center" wrapText="1"/>
    </xf>
    <xf numFmtId="0" fontId="40" fillId="0" borderId="0" xfId="0" applyFont="1" applyBorder="1" applyAlignment="1">
      <alignment horizontal="justify" vertical="center" wrapText="1"/>
    </xf>
    <xf numFmtId="0" fontId="40" fillId="0" borderId="17" xfId="0" applyFont="1" applyBorder="1" applyAlignment="1">
      <alignment horizontal="justify" vertical="center" wrapText="1"/>
    </xf>
    <xf numFmtId="0" fontId="40" fillId="0" borderId="22" xfId="0" applyFont="1" applyBorder="1" applyAlignment="1">
      <alignment horizontal="justify" vertical="center" wrapText="1"/>
    </xf>
    <xf numFmtId="0" fontId="40" fillId="0" borderId="23" xfId="0" applyFont="1" applyBorder="1" applyAlignment="1">
      <alignment horizontal="justify" vertical="center" wrapText="1"/>
    </xf>
    <xf numFmtId="0" fontId="40" fillId="0" borderId="19" xfId="0" applyFont="1" applyBorder="1" applyAlignment="1">
      <alignment horizontal="justify" vertical="center" wrapText="1"/>
    </xf>
    <xf numFmtId="0" fontId="95" fillId="35" borderId="10" xfId="0" applyFont="1" applyFill="1" applyBorder="1" applyAlignment="1">
      <alignment horizontal="justify" vertical="center" wrapText="1"/>
    </xf>
    <xf numFmtId="0" fontId="95" fillId="35" borderId="11" xfId="0" applyFont="1" applyFill="1" applyBorder="1" applyAlignment="1">
      <alignment horizontal="justify" vertical="center"/>
    </xf>
    <xf numFmtId="0" fontId="95" fillId="35" borderId="12" xfId="0" applyFont="1" applyFill="1" applyBorder="1" applyAlignment="1">
      <alignment horizontal="justify" vertical="center"/>
    </xf>
    <xf numFmtId="0" fontId="40" fillId="37" borderId="10" xfId="0" applyFont="1" applyFill="1" applyBorder="1" applyAlignment="1">
      <alignment horizontal="justify" vertical="center" wrapText="1"/>
    </xf>
    <xf numFmtId="0" fontId="40" fillId="37" borderId="11" xfId="0" applyFont="1" applyFill="1" applyBorder="1" applyAlignment="1">
      <alignment horizontal="justify" vertical="center" wrapText="1"/>
    </xf>
    <xf numFmtId="0" fontId="40" fillId="37" borderId="12" xfId="0" applyFont="1" applyFill="1" applyBorder="1" applyAlignment="1">
      <alignment horizontal="justify" vertical="center" wrapText="1"/>
    </xf>
    <xf numFmtId="0" fontId="41" fillId="35" borderId="10" xfId="0" applyFont="1" applyFill="1" applyBorder="1" applyAlignment="1">
      <alignment horizontal="center" vertical="center"/>
    </xf>
    <xf numFmtId="0" fontId="41" fillId="35" borderId="11" xfId="0" applyFont="1" applyFill="1" applyBorder="1" applyAlignment="1">
      <alignment horizontal="center" vertical="center"/>
    </xf>
    <xf numFmtId="0" fontId="41" fillId="35" borderId="12" xfId="0" applyFont="1" applyFill="1" applyBorder="1" applyAlignment="1">
      <alignment horizontal="center" vertical="center"/>
    </xf>
    <xf numFmtId="0" fontId="39" fillId="34" borderId="0" xfId="0" applyFont="1" applyFill="1" applyAlignment="1">
      <alignment horizontal="center"/>
    </xf>
    <xf numFmtId="0" fontId="95" fillId="33" borderId="13" xfId="0" applyFont="1" applyFill="1" applyBorder="1" applyAlignment="1">
      <alignment horizontal="center" vertical="center"/>
    </xf>
    <xf numFmtId="49" fontId="95" fillId="33" borderId="10" xfId="0" applyNumberFormat="1" applyFont="1" applyFill="1" applyBorder="1" applyAlignment="1">
      <alignment horizontal="center" vertical="center"/>
    </xf>
    <xf numFmtId="49" fontId="95" fillId="33" borderId="11" xfId="0" applyNumberFormat="1" applyFont="1" applyFill="1" applyBorder="1" applyAlignment="1">
      <alignment horizontal="center" vertical="center"/>
    </xf>
    <xf numFmtId="49" fontId="95" fillId="33" borderId="12" xfId="0" applyNumberFormat="1" applyFont="1" applyFill="1" applyBorder="1" applyAlignment="1">
      <alignment horizontal="center" vertical="center"/>
    </xf>
    <xf numFmtId="0" fontId="95" fillId="33" borderId="10" xfId="0" applyFont="1" applyFill="1" applyBorder="1" applyAlignment="1">
      <alignment horizontal="center" vertical="center" wrapText="1"/>
    </xf>
    <xf numFmtId="0" fontId="95" fillId="33" borderId="11" xfId="0" applyFont="1" applyFill="1" applyBorder="1" applyAlignment="1">
      <alignment horizontal="center" vertical="center" wrapText="1"/>
    </xf>
    <xf numFmtId="0" fontId="95" fillId="33" borderId="12" xfId="0" applyFont="1" applyFill="1" applyBorder="1" applyAlignment="1">
      <alignment horizontal="center" vertical="center" wrapText="1"/>
    </xf>
    <xf numFmtId="0" fontId="47" fillId="0" borderId="10" xfId="0" applyFont="1" applyBorder="1" applyAlignment="1">
      <alignment horizontal="center"/>
    </xf>
    <xf numFmtId="0" fontId="47" fillId="0" borderId="11" xfId="0" applyFont="1" applyBorder="1" applyAlignment="1">
      <alignment horizontal="center"/>
    </xf>
    <xf numFmtId="0" fontId="47" fillId="0" borderId="12" xfId="0" applyFont="1" applyBorder="1" applyAlignment="1">
      <alignment horizontal="center"/>
    </xf>
    <xf numFmtId="0" fontId="22" fillId="0" borderId="54" xfId="0" applyFont="1" applyBorder="1" applyAlignment="1">
      <alignment horizontal="center" vertical="center"/>
    </xf>
    <xf numFmtId="0" fontId="22" fillId="0" borderId="55" xfId="0" applyFont="1" applyBorder="1" applyAlignment="1">
      <alignment horizontal="center" vertical="center"/>
    </xf>
    <xf numFmtId="0" fontId="22" fillId="0" borderId="39" xfId="0" applyFont="1" applyBorder="1" applyAlignment="1">
      <alignment horizontal="center" vertical="center"/>
    </xf>
    <xf numFmtId="0" fontId="30" fillId="0" borderId="10" xfId="0" applyFont="1" applyFill="1" applyBorder="1" applyAlignment="1">
      <alignment horizontal="left" vertical="center" wrapText="1"/>
    </xf>
    <xf numFmtId="0" fontId="30" fillId="0" borderId="12" xfId="0" applyFont="1" applyFill="1" applyBorder="1" applyAlignment="1">
      <alignment horizontal="left" vertical="center" wrapText="1"/>
    </xf>
    <xf numFmtId="0" fontId="27" fillId="0" borderId="10" xfId="0" applyFont="1" applyFill="1" applyBorder="1" applyAlignment="1">
      <alignment horizontal="left" vertical="center" wrapText="1"/>
    </xf>
    <xf numFmtId="0" fontId="27" fillId="0" borderId="11" xfId="0" applyFont="1" applyFill="1" applyBorder="1" applyAlignment="1">
      <alignment horizontal="left" vertical="center" wrapText="1"/>
    </xf>
    <xf numFmtId="0" fontId="27" fillId="0" borderId="12" xfId="0" applyFont="1" applyFill="1" applyBorder="1" applyAlignment="1">
      <alignment horizontal="left" vertical="center" wrapText="1"/>
    </xf>
    <xf numFmtId="0" fontId="27" fillId="0" borderId="10" xfId="0" applyFont="1" applyFill="1" applyBorder="1" applyAlignment="1">
      <alignment horizontal="center" vertical="center"/>
    </xf>
    <xf numFmtId="0" fontId="27" fillId="0" borderId="11" xfId="0" applyFont="1" applyFill="1" applyBorder="1" applyAlignment="1">
      <alignment horizontal="center" vertical="center"/>
    </xf>
    <xf numFmtId="0" fontId="27" fillId="0" borderId="12" xfId="0" applyFont="1" applyFill="1" applyBorder="1" applyAlignment="1">
      <alignment horizontal="center" vertical="center"/>
    </xf>
    <xf numFmtId="0" fontId="30" fillId="0" borderId="10" xfId="0" applyFont="1" applyFill="1" applyBorder="1" applyAlignment="1">
      <alignment horizontal="center" vertical="center" wrapText="1"/>
    </xf>
    <xf numFmtId="0" fontId="30" fillId="0" borderId="11" xfId="0" applyFont="1" applyFill="1" applyBorder="1" applyAlignment="1">
      <alignment horizontal="center" vertical="center" wrapText="1"/>
    </xf>
    <xf numFmtId="0" fontId="30" fillId="0" borderId="12" xfId="0" applyFont="1" applyFill="1" applyBorder="1" applyAlignment="1">
      <alignment horizontal="center" vertical="center" wrapText="1"/>
    </xf>
    <xf numFmtId="0" fontId="27" fillId="0" borderId="16" xfId="0" applyFont="1" applyFill="1" applyBorder="1" applyAlignment="1">
      <alignment horizontal="center" vertical="center" wrapText="1"/>
    </xf>
    <xf numFmtId="0" fontId="27" fillId="0" borderId="18" xfId="0" applyFont="1" applyFill="1" applyBorder="1" applyAlignment="1">
      <alignment horizontal="center" vertical="center" wrapText="1"/>
    </xf>
    <xf numFmtId="9" fontId="30" fillId="0" borderId="10" xfId="0" applyNumberFormat="1" applyFont="1" applyFill="1" applyBorder="1" applyAlignment="1">
      <alignment horizontal="center" vertical="center" wrapText="1"/>
    </xf>
    <xf numFmtId="9" fontId="30" fillId="0" borderId="11" xfId="0" applyNumberFormat="1" applyFont="1" applyFill="1" applyBorder="1" applyAlignment="1">
      <alignment horizontal="center" vertical="center" wrapText="1"/>
    </xf>
    <xf numFmtId="9" fontId="30" fillId="0" borderId="12" xfId="0" applyNumberFormat="1" applyFont="1" applyFill="1" applyBorder="1" applyAlignment="1">
      <alignment horizontal="center" vertical="center" wrapText="1"/>
    </xf>
    <xf numFmtId="0" fontId="22" fillId="0" borderId="54" xfId="0" applyFont="1" applyBorder="1" applyAlignment="1">
      <alignment horizontal="center" vertical="center" wrapText="1"/>
    </xf>
    <xf numFmtId="0" fontId="22" fillId="0" borderId="55" xfId="0" applyFont="1" applyBorder="1" applyAlignment="1">
      <alignment horizontal="center" vertical="center" wrapText="1"/>
    </xf>
    <xf numFmtId="0" fontId="22" fillId="0" borderId="39" xfId="0" applyFont="1" applyBorder="1" applyAlignment="1">
      <alignment horizontal="center" vertical="center" wrapText="1"/>
    </xf>
    <xf numFmtId="9" fontId="30" fillId="0" borderId="10" xfId="0" applyNumberFormat="1" applyFont="1" applyFill="1" applyBorder="1" applyAlignment="1">
      <alignment horizontal="center" vertical="center"/>
    </xf>
    <xf numFmtId="9" fontId="30" fillId="0" borderId="11" xfId="0" applyNumberFormat="1" applyFont="1" applyFill="1" applyBorder="1" applyAlignment="1">
      <alignment horizontal="center" vertical="center"/>
    </xf>
    <xf numFmtId="9" fontId="30" fillId="0" borderId="12" xfId="0" applyNumberFormat="1" applyFont="1" applyFill="1" applyBorder="1" applyAlignment="1">
      <alignment horizontal="center" vertical="center"/>
    </xf>
    <xf numFmtId="9" fontId="27" fillId="0" borderId="77" xfId="0" applyNumberFormat="1" applyFont="1" applyFill="1" applyBorder="1" applyAlignment="1">
      <alignment horizontal="center" vertical="center"/>
    </xf>
    <xf numFmtId="9" fontId="27" fillId="0" borderId="11" xfId="0" applyNumberFormat="1" applyFont="1" applyFill="1" applyBorder="1" applyAlignment="1">
      <alignment horizontal="center" vertical="center"/>
    </xf>
    <xf numFmtId="9" fontId="27" fillId="0" borderId="12" xfId="0" applyNumberFormat="1" applyFont="1" applyFill="1" applyBorder="1" applyAlignment="1">
      <alignment horizontal="center" vertical="center"/>
    </xf>
    <xf numFmtId="9" fontId="20" fillId="0" borderId="10" xfId="0" applyNumberFormat="1" applyFont="1" applyFill="1" applyBorder="1" applyAlignment="1">
      <alignment horizontal="center" vertical="center"/>
    </xf>
    <xf numFmtId="9" fontId="20" fillId="0" borderId="11" xfId="0" applyNumberFormat="1" applyFont="1" applyFill="1" applyBorder="1" applyAlignment="1">
      <alignment horizontal="center" vertical="center"/>
    </xf>
    <xf numFmtId="9" fontId="20" fillId="0" borderId="12" xfId="0" applyNumberFormat="1" applyFont="1" applyFill="1" applyBorder="1" applyAlignment="1">
      <alignment horizontal="center" vertical="center"/>
    </xf>
    <xf numFmtId="9" fontId="41" fillId="0" borderId="10" xfId="0" applyNumberFormat="1" applyFont="1" applyFill="1" applyBorder="1" applyAlignment="1">
      <alignment horizontal="left" vertical="center" wrapText="1"/>
    </xf>
    <xf numFmtId="9" fontId="41" fillId="0" borderId="12" xfId="0" applyNumberFormat="1" applyFont="1" applyFill="1" applyBorder="1" applyAlignment="1">
      <alignment horizontal="left" vertical="center" wrapText="1"/>
    </xf>
    <xf numFmtId="9" fontId="31" fillId="0" borderId="10" xfId="0" applyNumberFormat="1" applyFont="1" applyFill="1" applyBorder="1" applyAlignment="1">
      <alignment horizontal="center" vertical="center" wrapText="1"/>
    </xf>
    <xf numFmtId="9" fontId="31" fillId="0" borderId="12" xfId="0" applyNumberFormat="1" applyFont="1" applyFill="1" applyBorder="1" applyAlignment="1">
      <alignment horizontal="center" vertical="center" wrapText="1"/>
    </xf>
    <xf numFmtId="9" fontId="27" fillId="0" borderId="10" xfId="0" applyNumberFormat="1" applyFont="1" applyFill="1" applyBorder="1" applyAlignment="1">
      <alignment horizontal="center" vertical="center"/>
    </xf>
    <xf numFmtId="0" fontId="20" fillId="0" borderId="10" xfId="0" applyFont="1" applyFill="1" applyBorder="1" applyAlignment="1">
      <alignment horizontal="center" vertical="center"/>
    </xf>
    <xf numFmtId="0" fontId="20" fillId="0" borderId="11" xfId="0" applyFont="1" applyFill="1" applyBorder="1" applyAlignment="1">
      <alignment horizontal="center" vertical="center"/>
    </xf>
    <xf numFmtId="0" fontId="20" fillId="0" borderId="12" xfId="0" applyFont="1" applyFill="1" applyBorder="1" applyAlignment="1">
      <alignment horizontal="center" vertical="center"/>
    </xf>
    <xf numFmtId="0" fontId="31" fillId="0" borderId="10" xfId="0" applyFont="1" applyFill="1" applyBorder="1" applyAlignment="1">
      <alignment horizontal="center" vertical="center" wrapText="1"/>
    </xf>
    <xf numFmtId="0" fontId="31" fillId="0" borderId="12" xfId="0" applyFont="1" applyFill="1" applyBorder="1" applyAlignment="1">
      <alignment horizontal="center" vertical="center" wrapText="1"/>
    </xf>
    <xf numFmtId="0" fontId="27" fillId="33" borderId="10" xfId="0" applyFont="1" applyFill="1" applyBorder="1" applyAlignment="1">
      <alignment horizontal="left" vertical="center" wrapText="1"/>
    </xf>
    <xf numFmtId="0" fontId="27" fillId="33" borderId="11" xfId="0" applyFont="1" applyFill="1" applyBorder="1" applyAlignment="1">
      <alignment horizontal="left" vertical="center" wrapText="1"/>
    </xf>
    <xf numFmtId="0" fontId="27" fillId="33" borderId="12" xfId="0" applyFont="1" applyFill="1" applyBorder="1" applyAlignment="1">
      <alignment horizontal="left" vertical="center" wrapText="1"/>
    </xf>
    <xf numFmtId="3" fontId="30" fillId="34" borderId="10" xfId="0" applyNumberFormat="1" applyFont="1" applyFill="1" applyBorder="1" applyAlignment="1">
      <alignment horizontal="center" vertical="center" wrapText="1"/>
    </xf>
    <xf numFmtId="3" fontId="30" fillId="34" borderId="11" xfId="0" applyNumberFormat="1" applyFont="1" applyFill="1" applyBorder="1" applyAlignment="1">
      <alignment horizontal="center" vertical="center" wrapText="1"/>
    </xf>
    <xf numFmtId="3" fontId="30" fillId="34" borderId="12" xfId="0" applyNumberFormat="1" applyFont="1" applyFill="1" applyBorder="1" applyAlignment="1">
      <alignment horizontal="center" vertical="center" wrapText="1"/>
    </xf>
    <xf numFmtId="3" fontId="30" fillId="34" borderId="11" xfId="0" applyNumberFormat="1" applyFont="1" applyFill="1" applyBorder="1" applyAlignment="1">
      <alignment horizontal="center" vertical="center"/>
    </xf>
    <xf numFmtId="3" fontId="30" fillId="34" borderId="12" xfId="0" applyNumberFormat="1" applyFont="1" applyFill="1" applyBorder="1" applyAlignment="1">
      <alignment horizontal="center" vertical="center"/>
    </xf>
    <xf numFmtId="0" fontId="30" fillId="0" borderId="10" xfId="0" applyFont="1" applyFill="1" applyBorder="1" applyAlignment="1">
      <alignment horizontal="center" vertical="center"/>
    </xf>
    <xf numFmtId="0" fontId="30" fillId="0" borderId="11" xfId="0" applyFont="1" applyFill="1" applyBorder="1" applyAlignment="1">
      <alignment horizontal="center" vertical="center"/>
    </xf>
    <xf numFmtId="0" fontId="30" fillId="0" borderId="12" xfId="0" applyFont="1" applyFill="1" applyBorder="1" applyAlignment="1">
      <alignment horizontal="center" vertical="center"/>
    </xf>
    <xf numFmtId="0" fontId="30" fillId="0" borderId="11" xfId="0" applyFont="1" applyFill="1" applyBorder="1" applyAlignment="1">
      <alignment horizontal="left" vertical="center" wrapText="1"/>
    </xf>
    <xf numFmtId="0" fontId="26" fillId="0" borderId="36" xfId="0" applyFont="1" applyBorder="1" applyAlignment="1">
      <alignment horizontal="left" vertical="center" wrapText="1"/>
    </xf>
    <xf numFmtId="0" fontId="26" fillId="0" borderId="20" xfId="0" applyFont="1" applyBorder="1" applyAlignment="1">
      <alignment horizontal="left" vertical="center" wrapText="1"/>
    </xf>
    <xf numFmtId="0" fontId="26" fillId="0" borderId="37" xfId="0" applyFont="1" applyBorder="1" applyAlignment="1">
      <alignment horizontal="left" vertical="center" wrapText="1"/>
    </xf>
    <xf numFmtId="0" fontId="26" fillId="0" borderId="38" xfId="0" applyFont="1" applyBorder="1" applyAlignment="1">
      <alignment horizontal="left" vertical="center" wrapText="1"/>
    </xf>
    <xf numFmtId="0" fontId="26" fillId="0" borderId="0" xfId="0" applyFont="1" applyBorder="1" applyAlignment="1">
      <alignment horizontal="left" vertical="center" wrapText="1"/>
    </xf>
    <xf numFmtId="0" fontId="26" fillId="0" borderId="17" xfId="0" applyFont="1" applyBorder="1" applyAlignment="1">
      <alignment horizontal="left" vertical="center" wrapText="1"/>
    </xf>
    <xf numFmtId="0" fontId="26" fillId="0" borderId="22" xfId="0" applyFont="1" applyBorder="1" applyAlignment="1">
      <alignment horizontal="left" vertical="center" wrapText="1"/>
    </xf>
    <xf numFmtId="0" fontId="26" fillId="0" borderId="23" xfId="0" applyFont="1" applyBorder="1" applyAlignment="1">
      <alignment horizontal="left" vertical="center" wrapText="1"/>
    </xf>
    <xf numFmtId="0" fontId="26" fillId="0" borderId="19" xfId="0" applyFont="1" applyBorder="1" applyAlignment="1">
      <alignment horizontal="left" vertical="center" wrapText="1"/>
    </xf>
    <xf numFmtId="0" fontId="26" fillId="35" borderId="10" xfId="0" applyFont="1" applyFill="1" applyBorder="1" applyAlignment="1">
      <alignment horizontal="left" vertical="center" wrapText="1"/>
    </xf>
    <xf numFmtId="0" fontId="26" fillId="35" borderId="11" xfId="0" applyFont="1" applyFill="1" applyBorder="1" applyAlignment="1">
      <alignment horizontal="left" vertical="center" wrapText="1"/>
    </xf>
    <xf numFmtId="0" fontId="26" fillId="35" borderId="12" xfId="0" applyFont="1" applyFill="1" applyBorder="1" applyAlignment="1">
      <alignment horizontal="left" vertical="center" wrapText="1"/>
    </xf>
    <xf numFmtId="0" fontId="20" fillId="33" borderId="10" xfId="0" applyFont="1" applyFill="1" applyBorder="1" applyAlignment="1">
      <alignment horizontal="center" vertical="center" wrapText="1"/>
    </xf>
    <xf numFmtId="0" fontId="20" fillId="33" borderId="11" xfId="0" applyFont="1" applyFill="1" applyBorder="1" applyAlignment="1">
      <alignment horizontal="center" vertical="center" wrapText="1"/>
    </xf>
    <xf numFmtId="0" fontId="20" fillId="33" borderId="12" xfId="0" applyFont="1" applyFill="1" applyBorder="1" applyAlignment="1">
      <alignment horizontal="center" vertical="center" wrapText="1"/>
    </xf>
    <xf numFmtId="0" fontId="51" fillId="33" borderId="16" xfId="0" applyFont="1" applyFill="1" applyBorder="1" applyAlignment="1">
      <alignment horizontal="center" vertical="center" wrapText="1"/>
    </xf>
    <xf numFmtId="0" fontId="51" fillId="33" borderId="18" xfId="0" applyFont="1" applyFill="1" applyBorder="1" applyAlignment="1">
      <alignment horizontal="center" vertical="center" wrapText="1"/>
    </xf>
    <xf numFmtId="0" fontId="51" fillId="33" borderId="10" xfId="0" applyFont="1" applyFill="1" applyBorder="1" applyAlignment="1">
      <alignment horizontal="center" vertical="center" wrapText="1"/>
    </xf>
    <xf numFmtId="0" fontId="51" fillId="33" borderId="11" xfId="0" applyFont="1" applyFill="1" applyBorder="1" applyAlignment="1">
      <alignment horizontal="center" vertical="center" wrapText="1"/>
    </xf>
    <xf numFmtId="0" fontId="51" fillId="33" borderId="12" xfId="0" applyFont="1" applyFill="1" applyBorder="1" applyAlignment="1">
      <alignment horizontal="center" vertical="center" wrapText="1"/>
    </xf>
    <xf numFmtId="0" fontId="51" fillId="33" borderId="10" xfId="0" applyFont="1" applyFill="1" applyBorder="1" applyAlignment="1">
      <alignment horizontal="center" vertical="center"/>
    </xf>
    <xf numFmtId="0" fontId="51" fillId="33" borderId="11" xfId="0" applyFont="1" applyFill="1" applyBorder="1" applyAlignment="1">
      <alignment horizontal="center" vertical="center"/>
    </xf>
    <xf numFmtId="0" fontId="51" fillId="33" borderId="12" xfId="0" applyFont="1" applyFill="1" applyBorder="1" applyAlignment="1">
      <alignment horizontal="center" vertical="center"/>
    </xf>
    <xf numFmtId="0" fontId="21" fillId="35" borderId="10" xfId="0" applyFont="1" applyFill="1" applyBorder="1" applyAlignment="1">
      <alignment horizontal="center" vertical="center" wrapText="1"/>
    </xf>
    <xf numFmtId="0" fontId="21" fillId="35" borderId="11" xfId="0" applyFont="1" applyFill="1" applyBorder="1" applyAlignment="1">
      <alignment horizontal="center" vertical="center" wrapText="1"/>
    </xf>
    <xf numFmtId="0" fontId="21" fillId="35" borderId="12" xfId="0" applyFont="1" applyFill="1" applyBorder="1" applyAlignment="1">
      <alignment horizontal="center" vertical="center" wrapText="1"/>
    </xf>
    <xf numFmtId="9" fontId="21" fillId="35" borderId="10" xfId="0" applyNumberFormat="1" applyFont="1" applyFill="1" applyBorder="1" applyAlignment="1">
      <alignment horizontal="center" vertical="center"/>
    </xf>
    <xf numFmtId="9" fontId="21" fillId="35" borderId="11" xfId="0" applyNumberFormat="1" applyFont="1" applyFill="1" applyBorder="1" applyAlignment="1">
      <alignment horizontal="center" vertical="center"/>
    </xf>
    <xf numFmtId="9" fontId="21" fillId="35" borderId="12" xfId="0" applyNumberFormat="1" applyFont="1" applyFill="1" applyBorder="1" applyAlignment="1">
      <alignment horizontal="center" vertical="center"/>
    </xf>
    <xf numFmtId="9" fontId="51" fillId="35" borderId="10" xfId="0" applyNumberFormat="1" applyFont="1" applyFill="1" applyBorder="1" applyAlignment="1">
      <alignment horizontal="center" vertical="center"/>
    </xf>
    <xf numFmtId="9" fontId="51" fillId="35" borderId="11" xfId="0" applyNumberFormat="1" applyFont="1" applyFill="1" applyBorder="1" applyAlignment="1">
      <alignment horizontal="center" vertical="center"/>
    </xf>
    <xf numFmtId="9" fontId="51" fillId="35" borderId="12" xfId="0" applyNumberFormat="1" applyFont="1" applyFill="1" applyBorder="1" applyAlignment="1">
      <alignment horizontal="center" vertical="center"/>
    </xf>
    <xf numFmtId="0" fontId="51" fillId="0" borderId="10" xfId="0" applyFont="1" applyFill="1" applyBorder="1" applyAlignment="1">
      <alignment horizontal="center" vertical="center" wrapText="1"/>
    </xf>
    <xf numFmtId="0" fontId="51" fillId="0" borderId="11" xfId="0" applyFont="1" applyFill="1" applyBorder="1" applyAlignment="1">
      <alignment horizontal="center" vertical="center" wrapText="1"/>
    </xf>
    <xf numFmtId="0" fontId="51" fillId="0" borderId="12" xfId="0" applyFont="1" applyFill="1" applyBorder="1" applyAlignment="1">
      <alignment horizontal="center" vertical="center" wrapText="1"/>
    </xf>
    <xf numFmtId="0" fontId="51" fillId="0" borderId="10" xfId="0" applyFont="1" applyFill="1" applyBorder="1" applyAlignment="1">
      <alignment horizontal="center" vertical="center"/>
    </xf>
    <xf numFmtId="0" fontId="51" fillId="0" borderId="11" xfId="0" applyFont="1" applyFill="1" applyBorder="1" applyAlignment="1">
      <alignment horizontal="center" vertical="center"/>
    </xf>
    <xf numFmtId="0" fontId="51" fillId="0" borderId="12" xfId="0" applyFont="1" applyFill="1" applyBorder="1" applyAlignment="1">
      <alignment horizontal="center" vertical="center"/>
    </xf>
    <xf numFmtId="0" fontId="51" fillId="0" borderId="16" xfId="0" applyFont="1" applyFill="1" applyBorder="1" applyAlignment="1">
      <alignment horizontal="center" vertical="center" wrapText="1"/>
    </xf>
    <xf numFmtId="0" fontId="51" fillId="0" borderId="18" xfId="0" applyFont="1" applyFill="1" applyBorder="1" applyAlignment="1">
      <alignment horizontal="center" vertical="center" wrapText="1"/>
    </xf>
    <xf numFmtId="0" fontId="21" fillId="0" borderId="10" xfId="0" applyFont="1" applyFill="1" applyBorder="1" applyAlignment="1">
      <alignment horizontal="center" vertical="center" wrapText="1"/>
    </xf>
    <xf numFmtId="0" fontId="21" fillId="0" borderId="11" xfId="0" applyFont="1" applyFill="1" applyBorder="1" applyAlignment="1">
      <alignment horizontal="center" vertical="center" wrapText="1"/>
    </xf>
    <xf numFmtId="0" fontId="21" fillId="0" borderId="12" xfId="0" applyFont="1" applyFill="1" applyBorder="1" applyAlignment="1">
      <alignment horizontal="center" vertical="center" wrapText="1"/>
    </xf>
    <xf numFmtId="0" fontId="21" fillId="35" borderId="10" xfId="0" applyFont="1" applyFill="1" applyBorder="1" applyAlignment="1">
      <alignment horizontal="center" vertical="center"/>
    </xf>
    <xf numFmtId="0" fontId="21" fillId="35" borderId="11" xfId="0" applyFont="1" applyFill="1" applyBorder="1" applyAlignment="1">
      <alignment horizontal="center" vertical="center"/>
    </xf>
    <xf numFmtId="0" fontId="21" fillId="35" borderId="12" xfId="0" applyFont="1" applyFill="1" applyBorder="1" applyAlignment="1">
      <alignment horizontal="center" vertical="center"/>
    </xf>
    <xf numFmtId="0" fontId="51" fillId="35" borderId="15" xfId="0" applyFont="1" applyFill="1" applyBorder="1" applyAlignment="1">
      <alignment horizontal="center" vertical="center" wrapText="1"/>
    </xf>
    <xf numFmtId="0" fontId="51" fillId="35" borderId="45" xfId="0" applyFont="1" applyFill="1" applyBorder="1" applyAlignment="1">
      <alignment horizontal="center" vertical="center" wrapText="1"/>
    </xf>
    <xf numFmtId="0" fontId="51" fillId="35" borderId="46" xfId="0" applyFont="1" applyFill="1" applyBorder="1" applyAlignment="1">
      <alignment horizontal="center" vertical="center" wrapText="1"/>
    </xf>
    <xf numFmtId="0" fontId="51" fillId="33" borderId="74" xfId="0" applyFont="1" applyFill="1" applyBorder="1" applyAlignment="1">
      <alignment horizontal="center" vertical="center" wrapText="1"/>
    </xf>
    <xf numFmtId="0" fontId="51" fillId="33" borderId="75" xfId="0" applyFont="1" applyFill="1" applyBorder="1" applyAlignment="1">
      <alignment horizontal="center" vertical="center" wrapText="1"/>
    </xf>
    <xf numFmtId="0" fontId="51" fillId="33" borderId="76" xfId="0" applyFont="1" applyFill="1" applyBorder="1" applyAlignment="1">
      <alignment horizontal="center" vertical="center" wrapText="1"/>
    </xf>
    <xf numFmtId="0" fontId="51" fillId="35" borderId="10" xfId="0" applyFont="1" applyFill="1" applyBorder="1" applyAlignment="1">
      <alignment horizontal="center" vertical="center" wrapText="1"/>
    </xf>
    <xf numFmtId="0" fontId="51" fillId="35" borderId="11" xfId="0" applyFont="1" applyFill="1" applyBorder="1" applyAlignment="1">
      <alignment horizontal="center" vertical="center" wrapText="1"/>
    </xf>
    <xf numFmtId="0" fontId="51" fillId="35" borderId="43" xfId="0" applyFont="1" applyFill="1" applyBorder="1" applyAlignment="1">
      <alignment horizontal="center" vertical="center" wrapText="1"/>
    </xf>
    <xf numFmtId="0" fontId="51" fillId="33" borderId="22" xfId="0" applyFont="1" applyFill="1" applyBorder="1" applyAlignment="1">
      <alignment horizontal="center" vertical="center" wrapText="1"/>
    </xf>
    <xf numFmtId="0" fontId="51" fillId="33" borderId="23" xfId="0" applyFont="1" applyFill="1" applyBorder="1" applyAlignment="1">
      <alignment horizontal="center" vertical="center" wrapText="1"/>
    </xf>
    <xf numFmtId="0" fontId="51" fillId="33" borderId="19" xfId="0" applyFont="1" applyFill="1" applyBorder="1" applyAlignment="1">
      <alignment horizontal="center" vertical="center" wrapText="1"/>
    </xf>
    <xf numFmtId="0" fontId="51" fillId="33" borderId="43" xfId="0" applyFont="1" applyFill="1" applyBorder="1" applyAlignment="1">
      <alignment horizontal="center" vertical="center" wrapText="1"/>
    </xf>
    <xf numFmtId="0" fontId="24" fillId="33" borderId="22" xfId="0" applyFont="1" applyFill="1" applyBorder="1" applyAlignment="1">
      <alignment horizontal="center" vertical="center" wrapText="1"/>
    </xf>
    <xf numFmtId="0" fontId="24" fillId="33" borderId="23" xfId="0" applyFont="1" applyFill="1" applyBorder="1" applyAlignment="1">
      <alignment horizontal="center" vertical="center" wrapText="1"/>
    </xf>
    <xf numFmtId="0" fontId="24" fillId="33" borderId="19" xfId="0" applyFont="1" applyFill="1" applyBorder="1" applyAlignment="1">
      <alignment horizontal="center" vertical="center" wrapText="1"/>
    </xf>
    <xf numFmtId="0" fontId="21" fillId="0" borderId="10" xfId="0" applyFont="1" applyBorder="1" applyAlignment="1">
      <alignment horizontal="center"/>
    </xf>
    <xf numFmtId="0" fontId="21" fillId="0" borderId="11" xfId="0" applyFont="1" applyBorder="1" applyAlignment="1">
      <alignment horizontal="center"/>
    </xf>
    <xf numFmtId="0" fontId="21" fillId="0" borderId="12" xfId="0" applyFont="1" applyBorder="1" applyAlignment="1">
      <alignment horizontal="center"/>
    </xf>
    <xf numFmtId="0" fontId="51" fillId="0" borderId="36" xfId="0" applyFont="1" applyBorder="1" applyAlignment="1">
      <alignment horizontal="center" vertical="center" wrapText="1"/>
    </xf>
    <xf numFmtId="0" fontId="51" fillId="0" borderId="20" xfId="0" applyFont="1" applyBorder="1" applyAlignment="1">
      <alignment horizontal="center" vertical="center" wrapText="1"/>
    </xf>
    <xf numFmtId="0" fontId="51" fillId="0" borderId="37" xfId="0" applyFont="1" applyBorder="1" applyAlignment="1">
      <alignment horizontal="center" vertical="center" wrapText="1"/>
    </xf>
    <xf numFmtId="0" fontId="51" fillId="0" borderId="38" xfId="0" applyFont="1" applyBorder="1" applyAlignment="1">
      <alignment horizontal="center" vertical="center" wrapText="1"/>
    </xf>
    <xf numFmtId="0" fontId="51" fillId="0" borderId="0" xfId="0" applyFont="1" applyBorder="1" applyAlignment="1">
      <alignment horizontal="center" vertical="center" wrapText="1"/>
    </xf>
    <xf numFmtId="0" fontId="51" fillId="0" borderId="17" xfId="0" applyFont="1" applyBorder="1" applyAlignment="1">
      <alignment horizontal="center" vertical="center" wrapText="1"/>
    </xf>
    <xf numFmtId="0" fontId="51" fillId="0" borderId="22" xfId="0" applyFont="1" applyBorder="1" applyAlignment="1">
      <alignment horizontal="center" vertical="center" wrapText="1"/>
    </xf>
    <xf numFmtId="0" fontId="51" fillId="0" borderId="23" xfId="0" applyFont="1" applyBorder="1" applyAlignment="1">
      <alignment horizontal="center" vertical="center" wrapText="1"/>
    </xf>
    <xf numFmtId="0" fontId="51" fillId="0" borderId="19" xfId="0" applyFont="1" applyBorder="1" applyAlignment="1">
      <alignment horizontal="center" vertical="center" wrapText="1"/>
    </xf>
    <xf numFmtId="0" fontId="51" fillId="35" borderId="12" xfId="0" applyFont="1" applyFill="1" applyBorder="1" applyAlignment="1">
      <alignment horizontal="center" vertical="center" wrapText="1"/>
    </xf>
    <xf numFmtId="0" fontId="51" fillId="33" borderId="36" xfId="0" applyFont="1" applyFill="1" applyBorder="1" applyAlignment="1">
      <alignment horizontal="center" vertical="center" wrapText="1"/>
    </xf>
    <xf numFmtId="49" fontId="51" fillId="33" borderId="10" xfId="0" applyNumberFormat="1" applyFont="1" applyFill="1" applyBorder="1" applyAlignment="1">
      <alignment horizontal="center" vertical="center"/>
    </xf>
    <xf numFmtId="49" fontId="51" fillId="33" borderId="11" xfId="0" applyNumberFormat="1" applyFont="1" applyFill="1" applyBorder="1" applyAlignment="1">
      <alignment horizontal="center" vertical="center"/>
    </xf>
    <xf numFmtId="49" fontId="51" fillId="33" borderId="12" xfId="0" applyNumberFormat="1" applyFont="1" applyFill="1" applyBorder="1" applyAlignment="1">
      <alignment horizontal="center" vertical="center"/>
    </xf>
    <xf numFmtId="0" fontId="21" fillId="35" borderId="36" xfId="0" applyFont="1" applyFill="1" applyBorder="1" applyAlignment="1">
      <alignment horizontal="center" vertical="center"/>
    </xf>
    <xf numFmtId="0" fontId="21" fillId="35" borderId="20" xfId="0" applyFont="1" applyFill="1" applyBorder="1" applyAlignment="1">
      <alignment horizontal="center" vertical="center"/>
    </xf>
    <xf numFmtId="0" fontId="21" fillId="35" borderId="37" xfId="0" applyFont="1" applyFill="1" applyBorder="1" applyAlignment="1">
      <alignment horizontal="center" vertical="center"/>
    </xf>
    <xf numFmtId="0" fontId="0" fillId="0" borderId="11" xfId="0" applyFont="1" applyBorder="1"/>
    <xf numFmtId="0" fontId="0" fillId="0" borderId="12" xfId="0" applyFont="1" applyBorder="1"/>
    <xf numFmtId="0" fontId="24" fillId="33" borderId="10" xfId="0" applyFont="1" applyFill="1" applyBorder="1" applyAlignment="1">
      <alignment horizontal="center" vertical="center" wrapText="1"/>
    </xf>
    <xf numFmtId="0" fontId="51" fillId="33" borderId="13" xfId="0" applyFont="1" applyFill="1" applyBorder="1" applyAlignment="1">
      <alignment horizontal="center" vertical="center"/>
    </xf>
    <xf numFmtId="0" fontId="51" fillId="35" borderId="11" xfId="0" applyFont="1" applyFill="1" applyBorder="1" applyAlignment="1">
      <alignment horizontal="center" vertical="center"/>
    </xf>
    <xf numFmtId="0" fontId="51" fillId="35" borderId="12" xfId="0" applyFont="1" applyFill="1" applyBorder="1" applyAlignment="1">
      <alignment horizontal="center" vertical="center"/>
    </xf>
  </cellXfs>
  <cellStyles count="48">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Comma 5" xfId="47"/>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rmal 2" xfId="42"/>
    <cellStyle name="Normal 3" xfId="43"/>
    <cellStyle name="Normal_Formati_permbledhese_Investimet 2007" xfId="45"/>
    <cellStyle name="Normal_Tabela_Investimeve" xfId="46"/>
    <cellStyle name="Note" xfId="15" builtinId="10" customBuiltin="1"/>
    <cellStyle name="Output" xfId="10" builtinId="21" customBuiltin="1"/>
    <cellStyle name="Percent" xfId="44" builtinId="5"/>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49"/>
  <sheetViews>
    <sheetView tabSelected="1" topLeftCell="C1" zoomScale="120" zoomScaleNormal="120" workbookViewId="0">
      <selection activeCell="D3" sqref="D3"/>
    </sheetView>
  </sheetViews>
  <sheetFormatPr defaultRowHeight="15" outlineLevelCol="1" x14ac:dyDescent="0.25"/>
  <cols>
    <col min="1" max="1" width="11.7109375" hidden="1" customWidth="1" outlineLevel="1"/>
    <col min="2" max="2" width="0" hidden="1" customWidth="1" outlineLevel="1"/>
    <col min="3" max="3" width="44.140625" customWidth="1" collapsed="1"/>
    <col min="4" max="4" width="21.5703125" customWidth="1"/>
    <col min="7" max="7" width="36.5703125" customWidth="1"/>
    <col min="8" max="8" width="12.5703125" customWidth="1"/>
    <col min="9" max="9" width="15.7109375" customWidth="1"/>
  </cols>
  <sheetData>
    <row r="2" spans="3:9" x14ac:dyDescent="0.25">
      <c r="C2" s="563" t="s">
        <v>1108</v>
      </c>
      <c r="D2" s="564"/>
      <c r="E2" s="564"/>
      <c r="F2" s="564"/>
    </row>
    <row r="4" spans="3:9" ht="15.75" thickBot="1" x14ac:dyDescent="0.3"/>
    <row r="5" spans="3:9" ht="45" customHeight="1" thickBot="1" x14ac:dyDescent="0.3">
      <c r="C5" s="565" t="s">
        <v>1109</v>
      </c>
      <c r="D5" s="576" t="s">
        <v>1110</v>
      </c>
      <c r="E5" s="577"/>
      <c r="F5" s="577"/>
      <c r="G5" s="577"/>
      <c r="H5" s="577"/>
      <c r="I5" s="578"/>
    </row>
    <row r="6" spans="3:9" ht="38.25" customHeight="1" thickBot="1" x14ac:dyDescent="0.3">
      <c r="C6" s="566" t="s">
        <v>1111</v>
      </c>
      <c r="D6" s="579" t="s">
        <v>1112</v>
      </c>
      <c r="E6" s="580"/>
      <c r="F6" s="580"/>
      <c r="G6" s="580"/>
      <c r="H6" s="580"/>
      <c r="I6" s="581"/>
    </row>
    <row r="7" spans="3:9" ht="129" customHeight="1" thickBot="1" x14ac:dyDescent="0.3">
      <c r="C7" s="566" t="s">
        <v>1113</v>
      </c>
      <c r="D7" s="582" t="s">
        <v>1114</v>
      </c>
      <c r="E7" s="583"/>
      <c r="F7" s="583"/>
      <c r="G7" s="583"/>
      <c r="H7" s="583"/>
      <c r="I7" s="584"/>
    </row>
    <row r="8" spans="3:9" ht="25.5" customHeight="1" thickBot="1" x14ac:dyDescent="0.3">
      <c r="C8" s="566" t="s">
        <v>1115</v>
      </c>
      <c r="D8" s="567" t="s">
        <v>1116</v>
      </c>
      <c r="E8" s="585" t="s">
        <v>2</v>
      </c>
      <c r="F8" s="585"/>
      <c r="G8" s="585"/>
      <c r="H8" s="585"/>
      <c r="I8" s="586"/>
    </row>
    <row r="9" spans="3:9" ht="75.75" customHeight="1" thickBot="1" x14ac:dyDescent="0.3">
      <c r="C9" s="568" t="s">
        <v>13</v>
      </c>
      <c r="D9" s="569" t="s">
        <v>6</v>
      </c>
      <c r="E9" s="573" t="s">
        <v>1117</v>
      </c>
      <c r="F9" s="574"/>
      <c r="G9" s="574"/>
      <c r="H9" s="574"/>
      <c r="I9" s="575"/>
    </row>
    <row r="10" spans="3:9" ht="101.25" customHeight="1" thickBot="1" x14ac:dyDescent="0.3">
      <c r="C10" s="568" t="s">
        <v>1118</v>
      </c>
      <c r="D10" s="569" t="s">
        <v>7</v>
      </c>
      <c r="E10" s="573" t="s">
        <v>14</v>
      </c>
      <c r="F10" s="574"/>
      <c r="G10" s="574"/>
      <c r="H10" s="574"/>
      <c r="I10" s="575"/>
    </row>
    <row r="11" spans="3:9" ht="120" customHeight="1" thickBot="1" x14ac:dyDescent="0.3">
      <c r="C11" s="568" t="s">
        <v>1119</v>
      </c>
      <c r="D11" s="569" t="s">
        <v>8</v>
      </c>
      <c r="E11" s="573" t="s">
        <v>1120</v>
      </c>
      <c r="F11" s="574"/>
      <c r="G11" s="574"/>
      <c r="H11" s="574"/>
      <c r="I11" s="575"/>
    </row>
    <row r="12" spans="3:9" ht="90" customHeight="1" thickBot="1" x14ac:dyDescent="0.3">
      <c r="C12" s="568" t="s">
        <v>1121</v>
      </c>
      <c r="D12" s="569" t="s">
        <v>9</v>
      </c>
      <c r="E12" s="573" t="s">
        <v>1122</v>
      </c>
      <c r="F12" s="574"/>
      <c r="G12" s="574"/>
      <c r="H12" s="574"/>
      <c r="I12" s="575"/>
    </row>
    <row r="13" spans="3:9" ht="72.75" customHeight="1" thickBot="1" x14ac:dyDescent="0.3">
      <c r="C13" s="568" t="s">
        <v>1123</v>
      </c>
      <c r="D13" s="569" t="s">
        <v>10</v>
      </c>
      <c r="E13" s="573" t="s">
        <v>15</v>
      </c>
      <c r="F13" s="574"/>
      <c r="G13" s="574"/>
      <c r="H13" s="574"/>
      <c r="I13" s="575"/>
    </row>
    <row r="14" spans="3:9" ht="56.25" customHeight="1" thickBot="1" x14ac:dyDescent="0.3">
      <c r="C14" s="568" t="s">
        <v>1124</v>
      </c>
      <c r="D14" s="569" t="s">
        <v>11</v>
      </c>
      <c r="E14" s="573" t="s">
        <v>1125</v>
      </c>
      <c r="F14" s="574"/>
      <c r="G14" s="574"/>
      <c r="H14" s="574"/>
      <c r="I14" s="575"/>
    </row>
    <row r="15" spans="3:9" ht="67.5" customHeight="1" thickBot="1" x14ac:dyDescent="0.3">
      <c r="C15" s="568" t="s">
        <v>1126</v>
      </c>
      <c r="D15" s="569" t="s">
        <v>12</v>
      </c>
      <c r="E15" s="573" t="s">
        <v>1127</v>
      </c>
      <c r="F15" s="574"/>
      <c r="G15" s="574"/>
      <c r="H15" s="574"/>
      <c r="I15" s="575"/>
    </row>
    <row r="16" spans="3:9" ht="20.25" customHeight="1" x14ac:dyDescent="0.25">
      <c r="C16" s="570"/>
      <c r="D16" s="571"/>
      <c r="E16" s="571"/>
      <c r="F16" s="571"/>
      <c r="G16" s="571"/>
      <c r="H16" s="571"/>
      <c r="I16" s="571"/>
    </row>
    <row r="25" ht="15" customHeight="1" x14ac:dyDescent="0.25"/>
    <row r="29" ht="15" customHeight="1" x14ac:dyDescent="0.25"/>
    <row r="33" ht="15" customHeight="1" x14ac:dyDescent="0.25"/>
    <row r="37" ht="15" customHeight="1" x14ac:dyDescent="0.25"/>
    <row r="41" ht="15" customHeight="1" x14ac:dyDescent="0.25"/>
    <row r="45" ht="15" customHeight="1" x14ac:dyDescent="0.25"/>
    <row r="49" ht="15" customHeight="1" x14ac:dyDescent="0.25"/>
  </sheetData>
  <mergeCells count="11">
    <mergeCell ref="E10:I10"/>
    <mergeCell ref="D5:I5"/>
    <mergeCell ref="D6:I6"/>
    <mergeCell ref="D7:I7"/>
    <mergeCell ref="E8:I8"/>
    <mergeCell ref="E9:I9"/>
    <mergeCell ref="E11:I11"/>
    <mergeCell ref="E12:I12"/>
    <mergeCell ref="E13:I13"/>
    <mergeCell ref="E14:I14"/>
    <mergeCell ref="E15:I15"/>
  </mergeCells>
  <pageMargins left="0.47" right="0.33" top="0.43" bottom="0.45" header="0.3" footer="0.3"/>
  <pageSetup scale="8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43"/>
  <sheetViews>
    <sheetView zoomScale="184" zoomScaleNormal="184" workbookViewId="0">
      <selection activeCell="G7" sqref="G7"/>
    </sheetView>
  </sheetViews>
  <sheetFormatPr defaultRowHeight="15" x14ac:dyDescent="0.25"/>
  <cols>
    <col min="1" max="1" width="29.140625" customWidth="1"/>
    <col min="2" max="4" width="11.7109375" customWidth="1"/>
    <col min="5" max="5" width="12.5703125" customWidth="1"/>
    <col min="6" max="6" width="12.5703125" style="4" customWidth="1"/>
    <col min="7" max="7" width="11.85546875" customWidth="1"/>
    <col min="8" max="8" width="10.85546875" customWidth="1"/>
  </cols>
  <sheetData>
    <row r="1" spans="1:7" ht="15.75" x14ac:dyDescent="0.25">
      <c r="A1" s="587" t="s">
        <v>1128</v>
      </c>
      <c r="B1" s="587"/>
      <c r="C1" s="587"/>
      <c r="D1" s="587"/>
      <c r="E1" s="587"/>
    </row>
    <row r="2" spans="1:7" ht="44.25" customHeight="1" x14ac:dyDescent="0.25">
      <c r="A2" s="659" t="s">
        <v>134</v>
      </c>
      <c r="B2" s="659"/>
      <c r="C2" s="659"/>
      <c r="D2" s="659"/>
      <c r="E2" s="659"/>
      <c r="F2" s="306"/>
      <c r="G2" s="306"/>
    </row>
    <row r="3" spans="1:7" x14ac:dyDescent="0.25">
      <c r="A3" s="654" t="s">
        <v>18</v>
      </c>
      <c r="B3" s="654"/>
      <c r="C3" s="654"/>
      <c r="D3" s="654"/>
      <c r="E3" s="654"/>
      <c r="F3" s="3"/>
    </row>
    <row r="4" spans="1:7" ht="15.75" thickBot="1" x14ac:dyDescent="0.3"/>
    <row r="5" spans="1:7" ht="15.75" thickBot="1" x14ac:dyDescent="0.3">
      <c r="A5" s="5" t="s">
        <v>19</v>
      </c>
      <c r="B5" s="655" t="s">
        <v>17</v>
      </c>
      <c r="C5" s="655"/>
      <c r="D5" s="655"/>
      <c r="E5" s="655"/>
      <c r="F5" s="6"/>
    </row>
    <row r="6" spans="1:7" ht="15.75" thickBot="1" x14ac:dyDescent="0.3">
      <c r="A6" s="5" t="s">
        <v>0</v>
      </c>
      <c r="B6" s="656" t="s">
        <v>12</v>
      </c>
      <c r="C6" s="657"/>
      <c r="D6" s="657"/>
      <c r="E6" s="658"/>
      <c r="F6" s="7"/>
    </row>
    <row r="7" spans="1:7" ht="15.75" thickBot="1" x14ac:dyDescent="0.3">
      <c r="A7" s="5" t="s">
        <v>20</v>
      </c>
      <c r="B7" s="573" t="s">
        <v>749</v>
      </c>
      <c r="C7" s="574"/>
      <c r="D7" s="574"/>
      <c r="E7" s="575"/>
      <c r="F7" s="8"/>
    </row>
    <row r="8" spans="1:7" ht="15.75" thickBot="1" x14ac:dyDescent="0.3">
      <c r="A8" s="651" t="s">
        <v>2</v>
      </c>
      <c r="B8" s="652"/>
      <c r="C8" s="652"/>
      <c r="D8" s="652"/>
      <c r="E8" s="653"/>
      <c r="F8" s="9"/>
    </row>
    <row r="9" spans="1:7" ht="15.75" thickBot="1" x14ac:dyDescent="0.3">
      <c r="A9" s="638" t="s">
        <v>22</v>
      </c>
      <c r="B9" s="639"/>
      <c r="C9" s="639"/>
      <c r="D9" s="639"/>
      <c r="E9" s="640"/>
      <c r="F9" s="10"/>
    </row>
    <row r="10" spans="1:7" ht="15.75" thickBot="1" x14ac:dyDescent="0.3">
      <c r="A10" s="638"/>
      <c r="B10" s="639"/>
      <c r="C10" s="639"/>
      <c r="D10" s="639"/>
      <c r="E10" s="640"/>
      <c r="F10" s="10"/>
    </row>
    <row r="11" spans="1:7" ht="15.75" thickBot="1" x14ac:dyDescent="0.3">
      <c r="A11" s="638"/>
      <c r="B11" s="639"/>
      <c r="C11" s="639"/>
      <c r="D11" s="639"/>
      <c r="E11" s="640"/>
      <c r="F11" s="10"/>
    </row>
    <row r="12" spans="1:7" ht="31.5" customHeight="1" thickBot="1" x14ac:dyDescent="0.3">
      <c r="A12" s="11" t="s">
        <v>23</v>
      </c>
      <c r="B12" s="641" t="s">
        <v>24</v>
      </c>
      <c r="C12" s="642"/>
      <c r="D12" s="642"/>
      <c r="E12" s="643"/>
      <c r="F12" s="6"/>
    </row>
    <row r="13" spans="1:7" x14ac:dyDescent="0.25">
      <c r="A13" s="591" t="s">
        <v>25</v>
      </c>
      <c r="B13" s="12">
        <v>2020</v>
      </c>
      <c r="C13" s="12">
        <v>2021</v>
      </c>
      <c r="D13" s="12">
        <v>2022</v>
      </c>
      <c r="E13" s="12">
        <v>2023</v>
      </c>
      <c r="F13" s="13"/>
    </row>
    <row r="14" spans="1:7" ht="15.75" thickBot="1" x14ac:dyDescent="0.3">
      <c r="A14" s="592"/>
      <c r="B14" s="14" t="s">
        <v>1</v>
      </c>
      <c r="C14" s="14" t="s">
        <v>26</v>
      </c>
      <c r="D14" s="14" t="s">
        <v>26</v>
      </c>
      <c r="E14" s="14" t="s">
        <v>26</v>
      </c>
      <c r="F14" s="13"/>
    </row>
    <row r="15" spans="1:7" ht="15.75" thickBot="1" x14ac:dyDescent="0.3">
      <c r="A15" s="15" t="s">
        <v>27</v>
      </c>
      <c r="B15" s="74">
        <v>27</v>
      </c>
      <c r="C15" s="74">
        <v>28</v>
      </c>
      <c r="D15" s="74">
        <v>29</v>
      </c>
      <c r="E15" s="74">
        <v>29</v>
      </c>
      <c r="F15" s="18"/>
    </row>
    <row r="16" spans="1:7" ht="34.5" thickBot="1" x14ac:dyDescent="0.3">
      <c r="A16" s="19" t="s">
        <v>28</v>
      </c>
      <c r="B16" s="74">
        <v>36</v>
      </c>
      <c r="C16" s="74">
        <v>38</v>
      </c>
      <c r="D16" s="74">
        <v>40</v>
      </c>
      <c r="E16" s="74">
        <v>40</v>
      </c>
      <c r="F16" s="18"/>
    </row>
    <row r="17" spans="1:7" ht="23.25" thickBot="1" x14ac:dyDescent="0.3">
      <c r="A17" s="19" t="s">
        <v>29</v>
      </c>
      <c r="B17" s="17">
        <v>0.41499999999999998</v>
      </c>
      <c r="C17" s="17">
        <v>0.5</v>
      </c>
      <c r="D17" s="17">
        <v>0.55000000000000004</v>
      </c>
      <c r="E17" s="17">
        <v>0.6</v>
      </c>
      <c r="F17" s="18"/>
    </row>
    <row r="18" spans="1:7" ht="23.25" thickBot="1" x14ac:dyDescent="0.3">
      <c r="A18" s="19" t="s">
        <v>30</v>
      </c>
      <c r="B18" s="17">
        <v>0.62</v>
      </c>
      <c r="C18" s="17">
        <v>0.65</v>
      </c>
      <c r="D18" s="17">
        <v>0.65</v>
      </c>
      <c r="E18" s="17">
        <v>0.65</v>
      </c>
      <c r="F18" s="18"/>
    </row>
    <row r="19" spans="1:7" ht="23.25" thickBot="1" x14ac:dyDescent="0.3">
      <c r="A19" s="19" t="s">
        <v>31</v>
      </c>
      <c r="B19" s="17">
        <v>0.38</v>
      </c>
      <c r="C19" s="17">
        <v>0.35</v>
      </c>
      <c r="D19" s="17">
        <v>0.35</v>
      </c>
      <c r="E19" s="17">
        <v>0.35</v>
      </c>
      <c r="F19" s="18"/>
    </row>
    <row r="20" spans="1:7" ht="45.75" thickBot="1" x14ac:dyDescent="0.3">
      <c r="A20" s="19" t="s">
        <v>32</v>
      </c>
      <c r="B20" s="17">
        <v>0.7</v>
      </c>
      <c r="C20" s="17">
        <v>0.75</v>
      </c>
      <c r="D20" s="17">
        <v>0.8</v>
      </c>
      <c r="E20" s="17">
        <v>0.83</v>
      </c>
      <c r="F20" s="20"/>
    </row>
    <row r="21" spans="1:7" ht="34.5" thickBot="1" x14ac:dyDescent="0.3">
      <c r="A21" s="19" t="s">
        <v>33</v>
      </c>
      <c r="B21" s="17">
        <v>0.7</v>
      </c>
      <c r="C21" s="17">
        <v>0.75</v>
      </c>
      <c r="D21" s="17">
        <v>0.8</v>
      </c>
      <c r="E21" s="17">
        <v>0.85</v>
      </c>
      <c r="F21" s="18"/>
      <c r="G21" s="2"/>
    </row>
    <row r="22" spans="1:7" ht="37.5" customHeight="1" thickBot="1" x14ac:dyDescent="0.3">
      <c r="A22" s="21" t="s">
        <v>34</v>
      </c>
      <c r="B22" s="627" t="s">
        <v>35</v>
      </c>
      <c r="C22" s="628"/>
      <c r="D22" s="628"/>
      <c r="E22" s="629"/>
      <c r="F22" s="10"/>
    </row>
    <row r="23" spans="1:7" ht="15.75" thickBot="1" x14ac:dyDescent="0.3">
      <c r="A23" s="630" t="s">
        <v>36</v>
      </c>
      <c r="B23" s="600"/>
      <c r="C23" s="600"/>
      <c r="D23" s="600"/>
      <c r="E23" s="601"/>
      <c r="F23" s="13"/>
    </row>
    <row r="24" spans="1:7" ht="15.75" thickBot="1" x14ac:dyDescent="0.3">
      <c r="A24" s="15" t="s">
        <v>37</v>
      </c>
      <c r="B24" s="17">
        <v>0.4</v>
      </c>
      <c r="C24" s="17">
        <v>0.39</v>
      </c>
      <c r="D24" s="17">
        <v>0.38</v>
      </c>
      <c r="E24" s="17">
        <v>0.37</v>
      </c>
      <c r="F24" s="18"/>
    </row>
    <row r="25" spans="1:7" ht="15.75" thickBot="1" x14ac:dyDescent="0.3">
      <c r="A25" s="15" t="s">
        <v>38</v>
      </c>
      <c r="B25" s="17">
        <v>0.6</v>
      </c>
      <c r="C25" s="17">
        <v>0.61</v>
      </c>
      <c r="D25" s="17">
        <v>0.62</v>
      </c>
      <c r="E25" s="17">
        <v>0.63</v>
      </c>
      <c r="F25" s="18"/>
    </row>
    <row r="26" spans="1:7" ht="15.75" thickBot="1" x14ac:dyDescent="0.3">
      <c r="A26" s="15" t="s">
        <v>39</v>
      </c>
      <c r="B26" s="17">
        <v>0.56999999999999995</v>
      </c>
      <c r="C26" s="17">
        <v>0.5</v>
      </c>
      <c r="D26" s="17">
        <v>0.5</v>
      </c>
      <c r="E26" s="17">
        <v>0.5</v>
      </c>
      <c r="F26" s="18"/>
    </row>
    <row r="27" spans="1:7" ht="15.75" thickBot="1" x14ac:dyDescent="0.3">
      <c r="A27" s="15" t="s">
        <v>40</v>
      </c>
      <c r="B27" s="17">
        <v>0.48</v>
      </c>
      <c r="C27" s="17">
        <v>0.5</v>
      </c>
      <c r="D27" s="17">
        <v>0.5</v>
      </c>
      <c r="E27" s="17">
        <v>0.5</v>
      </c>
      <c r="F27" s="18"/>
    </row>
    <row r="28" spans="1:7" ht="23.25" thickBot="1" x14ac:dyDescent="0.3">
      <c r="A28" s="15" t="s">
        <v>41</v>
      </c>
      <c r="B28" s="22">
        <v>0</v>
      </c>
      <c r="C28" s="22">
        <v>0</v>
      </c>
      <c r="D28" s="22">
        <v>0</v>
      </c>
      <c r="E28" s="22">
        <v>0</v>
      </c>
      <c r="F28" s="23"/>
    </row>
    <row r="29" spans="1:7" ht="45.75" thickBot="1" x14ac:dyDescent="0.3">
      <c r="A29" s="19" t="s">
        <v>32</v>
      </c>
      <c r="B29" s="17">
        <v>0.7</v>
      </c>
      <c r="C29" s="17">
        <v>0.75</v>
      </c>
      <c r="D29" s="17">
        <v>0.8</v>
      </c>
      <c r="E29" s="17">
        <v>0.83</v>
      </c>
      <c r="F29" s="23"/>
    </row>
    <row r="30" spans="1:7" ht="23.25" thickBot="1" x14ac:dyDescent="0.3">
      <c r="A30" s="15" t="s">
        <v>42</v>
      </c>
      <c r="B30" s="22">
        <v>7</v>
      </c>
      <c r="C30" s="22">
        <v>8</v>
      </c>
      <c r="D30" s="22">
        <v>8</v>
      </c>
      <c r="E30" s="22">
        <v>8</v>
      </c>
      <c r="F30" s="23"/>
    </row>
    <row r="31" spans="1:7" ht="34.5" thickBot="1" x14ac:dyDescent="0.3">
      <c r="A31" s="85" t="s">
        <v>573</v>
      </c>
      <c r="B31" s="305">
        <v>0</v>
      </c>
      <c r="C31" s="305">
        <v>1</v>
      </c>
      <c r="D31" s="305">
        <v>1</v>
      </c>
      <c r="E31" s="305">
        <v>1</v>
      </c>
      <c r="F31" s="24"/>
    </row>
    <row r="32" spans="1:7" ht="15.75" thickBot="1" x14ac:dyDescent="0.3">
      <c r="A32" s="644" t="s">
        <v>43</v>
      </c>
      <c r="B32" s="645"/>
      <c r="C32" s="645"/>
      <c r="D32" s="645"/>
      <c r="E32" s="646"/>
      <c r="F32" s="25"/>
    </row>
    <row r="33" spans="1:6" ht="15.75" thickBot="1" x14ac:dyDescent="0.3">
      <c r="A33" s="647" t="s">
        <v>44</v>
      </c>
      <c r="B33" s="648"/>
      <c r="C33" s="648"/>
      <c r="D33" s="648"/>
      <c r="E33" s="649"/>
      <c r="F33" s="26"/>
    </row>
    <row r="34" spans="1:6" ht="15.75" thickBot="1" x14ac:dyDescent="0.3">
      <c r="A34" s="80" t="s">
        <v>45</v>
      </c>
      <c r="B34" s="650" t="s">
        <v>46</v>
      </c>
      <c r="C34" s="650"/>
      <c r="D34" s="650"/>
      <c r="E34" s="400" t="s">
        <v>47</v>
      </c>
      <c r="F34" s="28"/>
    </row>
    <row r="35" spans="1:6" ht="15.75" thickBot="1" x14ac:dyDescent="0.3">
      <c r="A35" s="19" t="s">
        <v>48</v>
      </c>
      <c r="B35" s="610" t="s">
        <v>49</v>
      </c>
      <c r="C35" s="611"/>
      <c r="D35" s="611"/>
      <c r="E35" s="612"/>
      <c r="F35" s="29"/>
    </row>
    <row r="36" spans="1:6" ht="15.75" thickBot="1" x14ac:dyDescent="0.3">
      <c r="A36" s="19" t="s">
        <v>50</v>
      </c>
      <c r="B36" s="602" t="s">
        <v>51</v>
      </c>
      <c r="C36" s="603"/>
      <c r="D36" s="603"/>
      <c r="E36" s="604"/>
      <c r="F36" s="28"/>
    </row>
    <row r="37" spans="1:6" x14ac:dyDescent="0.25">
      <c r="A37" s="591"/>
      <c r="B37" s="30">
        <v>2020</v>
      </c>
      <c r="C37" s="30">
        <v>2021</v>
      </c>
      <c r="D37" s="30">
        <v>2022</v>
      </c>
      <c r="E37" s="30">
        <v>2023</v>
      </c>
      <c r="F37" s="31"/>
    </row>
    <row r="38" spans="1:6" ht="15.75" thickBot="1" x14ac:dyDescent="0.3">
      <c r="A38" s="592"/>
      <c r="B38" s="32" t="s">
        <v>1</v>
      </c>
      <c r="C38" s="32" t="s">
        <v>26</v>
      </c>
      <c r="D38" s="32" t="s">
        <v>26</v>
      </c>
      <c r="E38" s="32" t="s">
        <v>26</v>
      </c>
      <c r="F38" s="31"/>
    </row>
    <row r="39" spans="1:6" ht="15.75" thickBot="1" x14ac:dyDescent="0.3">
      <c r="A39" s="19" t="s">
        <v>52</v>
      </c>
      <c r="B39" s="33">
        <v>163</v>
      </c>
      <c r="C39" s="33">
        <v>174</v>
      </c>
      <c r="D39" s="33">
        <v>174</v>
      </c>
      <c r="E39" s="33">
        <v>174</v>
      </c>
      <c r="F39" s="34"/>
    </row>
    <row r="40" spans="1:6" ht="15.75" thickBot="1" x14ac:dyDescent="0.3">
      <c r="A40" s="19" t="s">
        <v>53</v>
      </c>
      <c r="B40" s="33">
        <f>B69</f>
        <v>216720</v>
      </c>
      <c r="C40" s="33">
        <f t="shared" ref="C40:E40" si="0">C69</f>
        <v>260720</v>
      </c>
      <c r="D40" s="33">
        <f t="shared" si="0"/>
        <v>260720</v>
      </c>
      <c r="E40" s="33">
        <f t="shared" si="0"/>
        <v>260720</v>
      </c>
      <c r="F40" s="34"/>
    </row>
    <row r="41" spans="1:6" ht="15.75" thickBot="1" x14ac:dyDescent="0.3">
      <c r="A41" s="19" t="s">
        <v>54</v>
      </c>
      <c r="B41" s="33">
        <f>B40/B39</f>
        <v>1329.5705521472394</v>
      </c>
      <c r="C41" s="33">
        <f t="shared" ref="C41:E41" si="1">C40/C39</f>
        <v>1498.3908045977012</v>
      </c>
      <c r="D41" s="33">
        <f t="shared" si="1"/>
        <v>1498.3908045977012</v>
      </c>
      <c r="E41" s="33">
        <f t="shared" si="1"/>
        <v>1498.3908045977012</v>
      </c>
      <c r="F41" s="34"/>
    </row>
    <row r="42" spans="1:6" ht="15.75" thickBot="1" x14ac:dyDescent="0.3">
      <c r="A42" s="19" t="s">
        <v>55</v>
      </c>
      <c r="B42" s="390" t="s">
        <v>56</v>
      </c>
      <c r="C42" s="35">
        <f>C39/B39-1</f>
        <v>6.7484662576687171E-2</v>
      </c>
      <c r="D42" s="35">
        <f t="shared" ref="D42:E44" si="2">D39/C39-1</f>
        <v>0</v>
      </c>
      <c r="E42" s="35">
        <f t="shared" si="2"/>
        <v>0</v>
      </c>
      <c r="F42" s="36"/>
    </row>
    <row r="43" spans="1:6" ht="15.75" thickBot="1" x14ac:dyDescent="0.3">
      <c r="A43" s="19" t="s">
        <v>57</v>
      </c>
      <c r="B43" s="390" t="s">
        <v>56</v>
      </c>
      <c r="C43" s="35">
        <f>C40/B40-1</f>
        <v>0.20302694721299375</v>
      </c>
      <c r="D43" s="35">
        <f t="shared" si="2"/>
        <v>0</v>
      </c>
      <c r="E43" s="35">
        <f t="shared" si="2"/>
        <v>0</v>
      </c>
      <c r="F43" s="36"/>
    </row>
    <row r="44" spans="1:6" ht="15.75" thickBot="1" x14ac:dyDescent="0.3">
      <c r="A44" s="19" t="s">
        <v>58</v>
      </c>
      <c r="B44" s="390" t="s">
        <v>56</v>
      </c>
      <c r="C44" s="35">
        <f>C41/B41-1</f>
        <v>0.12697351951562053</v>
      </c>
      <c r="D44" s="35">
        <f t="shared" si="2"/>
        <v>0</v>
      </c>
      <c r="E44" s="35">
        <f t="shared" si="2"/>
        <v>0</v>
      </c>
      <c r="F44" s="36"/>
    </row>
    <row r="45" spans="1:6" ht="15.75" thickBot="1" x14ac:dyDescent="0.3">
      <c r="A45" s="588" t="s">
        <v>59</v>
      </c>
      <c r="B45" s="589"/>
      <c r="C45" s="589"/>
      <c r="D45" s="589"/>
      <c r="E45" s="590"/>
      <c r="F45" s="31"/>
    </row>
    <row r="46" spans="1:6" x14ac:dyDescent="0.25">
      <c r="A46" s="591"/>
      <c r="B46" s="30">
        <v>2020</v>
      </c>
      <c r="C46" s="30">
        <v>2021</v>
      </c>
      <c r="D46" s="30">
        <v>2022</v>
      </c>
      <c r="E46" s="30">
        <v>2023</v>
      </c>
      <c r="F46" s="31"/>
    </row>
    <row r="47" spans="1:6" ht="15.75" thickBot="1" x14ac:dyDescent="0.3">
      <c r="A47" s="592"/>
      <c r="B47" s="32" t="s">
        <v>1</v>
      </c>
      <c r="C47" s="32" t="s">
        <v>26</v>
      </c>
      <c r="D47" s="32" t="s">
        <v>26</v>
      </c>
      <c r="E47" s="32" t="s">
        <v>26</v>
      </c>
      <c r="F47" s="31"/>
    </row>
    <row r="48" spans="1:6" ht="15.75" thickBot="1" x14ac:dyDescent="0.3">
      <c r="A48" s="37" t="s">
        <v>60</v>
      </c>
      <c r="B48" s="16">
        <f>B49+B50</f>
        <v>188100</v>
      </c>
      <c r="C48" s="16">
        <f t="shared" ref="C48:E48" si="3">C49+C50</f>
        <v>224200</v>
      </c>
      <c r="D48" s="16">
        <f t="shared" si="3"/>
        <v>224200</v>
      </c>
      <c r="E48" s="16">
        <f t="shared" si="3"/>
        <v>224200</v>
      </c>
      <c r="F48" s="20"/>
    </row>
    <row r="49" spans="1:6" ht="15.75" thickBot="1" x14ac:dyDescent="0.3">
      <c r="A49" s="38" t="s">
        <v>61</v>
      </c>
      <c r="B49" s="39">
        <v>188100</v>
      </c>
      <c r="C49" s="39">
        <v>224200</v>
      </c>
      <c r="D49" s="39">
        <v>224200</v>
      </c>
      <c r="E49" s="39">
        <v>224200</v>
      </c>
      <c r="F49" s="40"/>
    </row>
    <row r="50" spans="1:6" ht="15.75" thickBot="1" x14ac:dyDescent="0.3">
      <c r="A50" s="38" t="s">
        <v>62</v>
      </c>
      <c r="B50" s="39"/>
      <c r="C50" s="41"/>
      <c r="D50" s="41"/>
      <c r="E50" s="41"/>
      <c r="F50" s="42"/>
    </row>
    <row r="51" spans="1:6" ht="24.75" thickBot="1" x14ac:dyDescent="0.3">
      <c r="A51" s="37" t="s">
        <v>63</v>
      </c>
      <c r="B51" s="16">
        <f>B52+B53</f>
        <v>27900</v>
      </c>
      <c r="C51" s="16">
        <f t="shared" ref="C51:E51" si="4">C52+C53</f>
        <v>35800</v>
      </c>
      <c r="D51" s="16">
        <f t="shared" si="4"/>
        <v>35800</v>
      </c>
      <c r="E51" s="16">
        <f t="shared" si="4"/>
        <v>35800</v>
      </c>
      <c r="F51" s="20"/>
    </row>
    <row r="52" spans="1:6" ht="15.75" thickBot="1" x14ac:dyDescent="0.3">
      <c r="A52" s="38" t="s">
        <v>61</v>
      </c>
      <c r="B52" s="39">
        <v>27900</v>
      </c>
      <c r="C52" s="39">
        <v>35800</v>
      </c>
      <c r="D52" s="39">
        <v>35800</v>
      </c>
      <c r="E52" s="39">
        <v>35800</v>
      </c>
      <c r="F52" s="20"/>
    </row>
    <row r="53" spans="1:6" ht="15.75" thickBot="1" x14ac:dyDescent="0.3">
      <c r="A53" s="38" t="s">
        <v>62</v>
      </c>
      <c r="B53" s="39"/>
      <c r="C53" s="16"/>
      <c r="D53" s="16"/>
      <c r="E53" s="16"/>
      <c r="F53" s="20"/>
    </row>
    <row r="54" spans="1:6" ht="15.75" thickBot="1" x14ac:dyDescent="0.3">
      <c r="A54" s="43" t="s">
        <v>64</v>
      </c>
      <c r="B54" s="39">
        <f>B55+B56</f>
        <v>0</v>
      </c>
      <c r="C54" s="39">
        <f t="shared" ref="C54:E54" si="5">C55+C56</f>
        <v>0</v>
      </c>
      <c r="D54" s="39">
        <f t="shared" si="5"/>
        <v>0</v>
      </c>
      <c r="E54" s="39">
        <f t="shared" si="5"/>
        <v>0</v>
      </c>
      <c r="F54" s="20"/>
    </row>
    <row r="55" spans="1:6" ht="15.75" thickBot="1" x14ac:dyDescent="0.3">
      <c r="A55" s="44" t="s">
        <v>61</v>
      </c>
      <c r="B55" s="39"/>
      <c r="C55" s="16"/>
      <c r="D55" s="16"/>
      <c r="E55" s="16"/>
      <c r="F55" s="20"/>
    </row>
    <row r="56" spans="1:6" ht="15.75" thickBot="1" x14ac:dyDescent="0.3">
      <c r="A56" s="44" t="s">
        <v>62</v>
      </c>
      <c r="B56" s="39"/>
      <c r="C56" s="16"/>
      <c r="D56" s="16"/>
      <c r="E56" s="16"/>
      <c r="F56" s="20"/>
    </row>
    <row r="57" spans="1:6" ht="15.75" thickBot="1" x14ac:dyDescent="0.3">
      <c r="A57" s="43" t="s">
        <v>65</v>
      </c>
      <c r="B57" s="39"/>
      <c r="C57" s="16"/>
      <c r="D57" s="16"/>
      <c r="E57" s="16"/>
      <c r="F57" s="20"/>
    </row>
    <row r="58" spans="1:6" ht="15.75" thickBot="1" x14ac:dyDescent="0.3">
      <c r="A58" s="44" t="s">
        <v>61</v>
      </c>
      <c r="B58" s="39"/>
      <c r="C58" s="16"/>
      <c r="D58" s="16"/>
      <c r="E58" s="16"/>
      <c r="F58" s="20"/>
    </row>
    <row r="59" spans="1:6" ht="15.75" thickBot="1" x14ac:dyDescent="0.3">
      <c r="A59" s="44" t="s">
        <v>62</v>
      </c>
      <c r="B59" s="39"/>
      <c r="C59" s="16"/>
      <c r="D59" s="16"/>
      <c r="E59" s="16"/>
      <c r="F59" s="20"/>
    </row>
    <row r="60" spans="1:6" ht="15.75" thickBot="1" x14ac:dyDescent="0.3">
      <c r="A60" s="43" t="s">
        <v>66</v>
      </c>
      <c r="B60" s="39"/>
      <c r="C60" s="16"/>
      <c r="D60" s="16"/>
      <c r="E60" s="16"/>
      <c r="F60" s="20"/>
    </row>
    <row r="61" spans="1:6" ht="15.75" thickBot="1" x14ac:dyDescent="0.3">
      <c r="A61" s="44" t="s">
        <v>61</v>
      </c>
      <c r="B61" s="39"/>
      <c r="C61" s="16"/>
      <c r="D61" s="16"/>
      <c r="E61" s="16"/>
      <c r="F61" s="20"/>
    </row>
    <row r="62" spans="1:6" ht="15.75" thickBot="1" x14ac:dyDescent="0.3">
      <c r="A62" s="44" t="s">
        <v>62</v>
      </c>
      <c r="B62" s="39"/>
      <c r="C62" s="16"/>
      <c r="D62" s="16"/>
      <c r="E62" s="16"/>
      <c r="F62" s="20"/>
    </row>
    <row r="63" spans="1:6" ht="15.75" thickBot="1" x14ac:dyDescent="0.3">
      <c r="A63" s="43" t="s">
        <v>67</v>
      </c>
      <c r="B63" s="39"/>
      <c r="C63" s="16"/>
      <c r="D63" s="16"/>
      <c r="E63" s="16"/>
      <c r="F63" s="20"/>
    </row>
    <row r="64" spans="1:6" ht="15.75" thickBot="1" x14ac:dyDescent="0.3">
      <c r="A64" s="44" t="s">
        <v>61</v>
      </c>
      <c r="B64" s="39"/>
      <c r="C64" s="16"/>
      <c r="D64" s="16"/>
      <c r="E64" s="16"/>
      <c r="F64" s="20"/>
    </row>
    <row r="65" spans="1:6" ht="15.75" thickBot="1" x14ac:dyDescent="0.3">
      <c r="A65" s="44" t="s">
        <v>62</v>
      </c>
      <c r="B65" s="39"/>
      <c r="C65" s="16"/>
      <c r="D65" s="16"/>
      <c r="E65" s="16"/>
      <c r="F65" s="20"/>
    </row>
    <row r="66" spans="1:6" ht="24.75" thickBot="1" x14ac:dyDescent="0.3">
      <c r="A66" s="43" t="s">
        <v>68</v>
      </c>
      <c r="B66" s="39">
        <f>B67+B68</f>
        <v>720</v>
      </c>
      <c r="C66" s="39">
        <f t="shared" ref="C66:E66" si="6">C67+C68</f>
        <v>720</v>
      </c>
      <c r="D66" s="39">
        <f t="shared" si="6"/>
        <v>720</v>
      </c>
      <c r="E66" s="39">
        <f t="shared" si="6"/>
        <v>720</v>
      </c>
      <c r="F66" s="20"/>
    </row>
    <row r="67" spans="1:6" ht="15.75" thickBot="1" x14ac:dyDescent="0.3">
      <c r="A67" s="44" t="s">
        <v>61</v>
      </c>
      <c r="B67" s="39">
        <v>720</v>
      </c>
      <c r="C67" s="39">
        <v>720</v>
      </c>
      <c r="D67" s="39">
        <v>720</v>
      </c>
      <c r="E67" s="39">
        <v>720</v>
      </c>
      <c r="F67" s="45"/>
    </row>
    <row r="68" spans="1:6" ht="15.75" thickBot="1" x14ac:dyDescent="0.3">
      <c r="A68" s="44" t="s">
        <v>62</v>
      </c>
      <c r="B68" s="39"/>
      <c r="C68" s="46"/>
      <c r="D68" s="47"/>
      <c r="E68" s="47"/>
      <c r="F68" s="48"/>
    </row>
    <row r="69" spans="1:6" ht="15.75" thickBot="1" x14ac:dyDescent="0.3">
      <c r="A69" s="49" t="s">
        <v>69</v>
      </c>
      <c r="B69" s="39">
        <f>B66+B63+B60+B57+B54+B51+B48</f>
        <v>216720</v>
      </c>
      <c r="C69" s="39">
        <f t="shared" ref="C69:D69" si="7">C66+C63+C60+C57+C54+C51+C48</f>
        <v>260720</v>
      </c>
      <c r="D69" s="39">
        <f t="shared" si="7"/>
        <v>260720</v>
      </c>
      <c r="E69" s="39">
        <f>E66+E63+E60+E57+E54+E51+E48</f>
        <v>260720</v>
      </c>
      <c r="F69" s="45"/>
    </row>
    <row r="70" spans="1:6" ht="15.75" thickBot="1" x14ac:dyDescent="0.3">
      <c r="A70" s="50" t="s">
        <v>70</v>
      </c>
      <c r="B70" s="51">
        <f>IF(B69-B40=0,0,"Error")</f>
        <v>0</v>
      </c>
      <c r="C70" s="51">
        <f>IF(C69-C40=0,0,"Error")</f>
        <v>0</v>
      </c>
      <c r="D70" s="51">
        <f>IF(D69-D40=0,0,"Error")</f>
        <v>0</v>
      </c>
      <c r="E70" s="52">
        <f>IF(E69-E40=0,0,"Error")</f>
        <v>0</v>
      </c>
      <c r="F70" s="53"/>
    </row>
    <row r="71" spans="1:6" ht="15.75" thickBot="1" x14ac:dyDescent="0.3">
      <c r="A71" s="54" t="s">
        <v>71</v>
      </c>
      <c r="B71" s="622" t="s">
        <v>72</v>
      </c>
      <c r="C71" s="622"/>
      <c r="D71" s="622"/>
      <c r="E71" s="55" t="s">
        <v>73</v>
      </c>
      <c r="F71" s="13"/>
    </row>
    <row r="72" spans="1:6" ht="37.5" customHeight="1" thickBot="1" x14ac:dyDescent="0.3">
      <c r="A72" s="19" t="s">
        <v>48</v>
      </c>
      <c r="B72" s="635" t="s">
        <v>74</v>
      </c>
      <c r="C72" s="636"/>
      <c r="D72" s="636"/>
      <c r="E72" s="637"/>
      <c r="F72" s="13"/>
    </row>
    <row r="73" spans="1:6" ht="15.75" thickBot="1" x14ac:dyDescent="0.3">
      <c r="A73" s="19" t="s">
        <v>50</v>
      </c>
      <c r="B73" s="602" t="s">
        <v>75</v>
      </c>
      <c r="C73" s="603"/>
      <c r="D73" s="603"/>
      <c r="E73" s="604"/>
      <c r="F73" s="28"/>
    </row>
    <row r="74" spans="1:6" x14ac:dyDescent="0.25">
      <c r="A74" s="591"/>
      <c r="B74" s="30">
        <v>2020</v>
      </c>
      <c r="C74" s="30">
        <v>2021</v>
      </c>
      <c r="D74" s="30">
        <v>2022</v>
      </c>
      <c r="E74" s="30">
        <v>2023</v>
      </c>
      <c r="F74" s="31"/>
    </row>
    <row r="75" spans="1:6" ht="15.75" thickBot="1" x14ac:dyDescent="0.3">
      <c r="A75" s="626"/>
      <c r="B75" s="30" t="s">
        <v>1</v>
      </c>
      <c r="C75" s="30" t="s">
        <v>26</v>
      </c>
      <c r="D75" s="30" t="s">
        <v>26</v>
      </c>
      <c r="E75" s="30" t="s">
        <v>26</v>
      </c>
      <c r="F75" s="31"/>
    </row>
    <row r="76" spans="1:6" ht="15.75" thickBot="1" x14ac:dyDescent="0.3">
      <c r="A76" s="401" t="s">
        <v>52</v>
      </c>
      <c r="B76" s="402">
        <v>1</v>
      </c>
      <c r="C76" s="402">
        <v>1</v>
      </c>
      <c r="D76" s="402">
        <v>1</v>
      </c>
      <c r="E76" s="403">
        <v>1</v>
      </c>
      <c r="F76" s="13"/>
    </row>
    <row r="77" spans="1:6" ht="15.75" thickBot="1" x14ac:dyDescent="0.3">
      <c r="A77" s="19" t="s">
        <v>53</v>
      </c>
      <c r="B77" s="33">
        <f>B106</f>
        <v>68980</v>
      </c>
      <c r="C77" s="33">
        <f t="shared" ref="C77:E77" si="8">C106</f>
        <v>40280</v>
      </c>
      <c r="D77" s="33">
        <f t="shared" si="8"/>
        <v>45280</v>
      </c>
      <c r="E77" s="33">
        <f t="shared" si="8"/>
        <v>45280</v>
      </c>
      <c r="F77" s="34"/>
    </row>
    <row r="78" spans="1:6" ht="15.75" thickBot="1" x14ac:dyDescent="0.3">
      <c r="A78" s="19" t="s">
        <v>54</v>
      </c>
      <c r="B78" s="33">
        <f>B77/B76</f>
        <v>68980</v>
      </c>
      <c r="C78" s="33">
        <v>31980</v>
      </c>
      <c r="D78" s="33">
        <f>D77/D76</f>
        <v>45280</v>
      </c>
      <c r="E78" s="33">
        <f>E77/E76</f>
        <v>45280</v>
      </c>
      <c r="F78" s="34"/>
    </row>
    <row r="79" spans="1:6" ht="15.75" thickBot="1" x14ac:dyDescent="0.3">
      <c r="A79" s="19" t="s">
        <v>55</v>
      </c>
      <c r="B79" s="390"/>
      <c r="C79" s="35">
        <f>C76/B76-1</f>
        <v>0</v>
      </c>
      <c r="D79" s="35">
        <f>D76/C76-1</f>
        <v>0</v>
      </c>
      <c r="E79" s="35">
        <f>E76/D76-1</f>
        <v>0</v>
      </c>
      <c r="F79" s="36"/>
    </row>
    <row r="80" spans="1:6" ht="15.75" thickBot="1" x14ac:dyDescent="0.3">
      <c r="A80" s="19" t="s">
        <v>57</v>
      </c>
      <c r="B80" s="390"/>
      <c r="C80" s="35">
        <f>C77/B77-1</f>
        <v>-0.41606262684836182</v>
      </c>
      <c r="D80" s="35">
        <f t="shared" ref="D80:E81" si="9">D77/C77-1</f>
        <v>0.12413108242303883</v>
      </c>
      <c r="E80" s="35">
        <f t="shared" si="9"/>
        <v>0</v>
      </c>
      <c r="F80" s="36"/>
    </row>
    <row r="81" spans="1:9" ht="15.75" thickBot="1" x14ac:dyDescent="0.3">
      <c r="A81" s="19" t="s">
        <v>58</v>
      </c>
      <c r="B81" s="390"/>
      <c r="C81" s="35">
        <f>C78/B78-1</f>
        <v>-0.53638735865468257</v>
      </c>
      <c r="D81" s="35">
        <f t="shared" si="9"/>
        <v>0.41588492808005006</v>
      </c>
      <c r="E81" s="35">
        <f t="shared" si="9"/>
        <v>0</v>
      </c>
      <c r="F81" s="36"/>
    </row>
    <row r="82" spans="1:9" ht="15.75" thickBot="1" x14ac:dyDescent="0.3">
      <c r="A82" s="588" t="s">
        <v>76</v>
      </c>
      <c r="B82" s="589"/>
      <c r="C82" s="589"/>
      <c r="D82" s="589"/>
      <c r="E82" s="590"/>
      <c r="F82" s="31"/>
    </row>
    <row r="83" spans="1:9" x14ac:dyDescent="0.25">
      <c r="A83" s="591"/>
      <c r="B83" s="30">
        <v>2020</v>
      </c>
      <c r="C83" s="30">
        <v>2021</v>
      </c>
      <c r="D83" s="30">
        <v>2022</v>
      </c>
      <c r="E83" s="30">
        <v>2023</v>
      </c>
      <c r="F83" s="31"/>
    </row>
    <row r="84" spans="1:9" ht="15.75" thickBot="1" x14ac:dyDescent="0.3">
      <c r="A84" s="592"/>
      <c r="B84" s="32" t="s">
        <v>1</v>
      </c>
      <c r="C84" s="32" t="s">
        <v>26</v>
      </c>
      <c r="D84" s="32" t="s">
        <v>26</v>
      </c>
      <c r="E84" s="32" t="s">
        <v>26</v>
      </c>
      <c r="F84" s="31"/>
    </row>
    <row r="85" spans="1:9" ht="15.75" thickBot="1" x14ac:dyDescent="0.3">
      <c r="A85" s="43" t="s">
        <v>60</v>
      </c>
      <c r="B85" s="16"/>
      <c r="C85" s="16"/>
      <c r="D85" s="16"/>
      <c r="E85" s="16"/>
      <c r="F85" s="20"/>
    </row>
    <row r="86" spans="1:9" ht="15.75" thickBot="1" x14ac:dyDescent="0.3">
      <c r="A86" s="44" t="s">
        <v>61</v>
      </c>
      <c r="B86" s="39"/>
      <c r="C86" s="41"/>
      <c r="D86" s="41"/>
      <c r="E86" s="41"/>
      <c r="F86" s="42"/>
    </row>
    <row r="87" spans="1:9" ht="15.75" thickBot="1" x14ac:dyDescent="0.3">
      <c r="A87" s="44" t="s">
        <v>62</v>
      </c>
      <c r="B87" s="39"/>
      <c r="C87" s="41"/>
      <c r="D87" s="41"/>
      <c r="E87" s="41"/>
      <c r="F87" s="42"/>
    </row>
    <row r="88" spans="1:9" ht="24.75" thickBot="1" x14ac:dyDescent="0.3">
      <c r="A88" s="43" t="s">
        <v>63</v>
      </c>
      <c r="B88" s="16"/>
      <c r="C88" s="16"/>
      <c r="D88" s="16"/>
      <c r="E88" s="16"/>
      <c r="F88" s="20"/>
    </row>
    <row r="89" spans="1:9" ht="15.75" thickBot="1" x14ac:dyDescent="0.3">
      <c r="A89" s="44" t="s">
        <v>61</v>
      </c>
      <c r="B89" s="39"/>
      <c r="C89" s="16"/>
      <c r="D89" s="16"/>
      <c r="E89" s="16"/>
      <c r="F89" s="20"/>
    </row>
    <row r="90" spans="1:9" ht="15.75" thickBot="1" x14ac:dyDescent="0.3">
      <c r="A90" s="44" t="s">
        <v>62</v>
      </c>
      <c r="B90" s="39"/>
      <c r="C90" s="16"/>
      <c r="D90" s="16"/>
      <c r="E90" s="16"/>
      <c r="F90" s="20"/>
    </row>
    <row r="91" spans="1:9" ht="15.75" thickBot="1" x14ac:dyDescent="0.3">
      <c r="A91" s="37" t="s">
        <v>64</v>
      </c>
      <c r="B91" s="39">
        <f>B92+B93</f>
        <v>68980</v>
      </c>
      <c r="C91" s="39">
        <f t="shared" ref="C91:E91" si="10">C92+C93</f>
        <v>40280</v>
      </c>
      <c r="D91" s="39">
        <f t="shared" si="10"/>
        <v>45280</v>
      </c>
      <c r="E91" s="39">
        <f t="shared" si="10"/>
        <v>45280</v>
      </c>
      <c r="F91" s="45"/>
    </row>
    <row r="92" spans="1:9" ht="15.75" thickBot="1" x14ac:dyDescent="0.3">
      <c r="A92" s="38" t="s">
        <v>61</v>
      </c>
      <c r="B92" s="39">
        <v>68980</v>
      </c>
      <c r="C92" s="39">
        <v>40280</v>
      </c>
      <c r="D92" s="39">
        <v>45280</v>
      </c>
      <c r="E92" s="39">
        <v>45280</v>
      </c>
      <c r="F92" s="20"/>
      <c r="I92" s="56"/>
    </row>
    <row r="93" spans="1:9" ht="15.75" thickBot="1" x14ac:dyDescent="0.3">
      <c r="A93" s="38" t="s">
        <v>62</v>
      </c>
      <c r="B93" s="57"/>
      <c r="C93" s="58"/>
      <c r="D93" s="58"/>
      <c r="E93" s="58"/>
      <c r="F93" s="20"/>
    </row>
    <row r="94" spans="1:9" ht="15.75" thickBot="1" x14ac:dyDescent="0.3">
      <c r="A94" s="37" t="s">
        <v>65</v>
      </c>
      <c r="B94" s="57"/>
      <c r="C94" s="58"/>
      <c r="D94" s="58"/>
      <c r="E94" s="58"/>
      <c r="F94" s="20"/>
    </row>
    <row r="95" spans="1:9" ht="15.75" thickBot="1" x14ac:dyDescent="0.3">
      <c r="A95" s="38" t="s">
        <v>61</v>
      </c>
      <c r="B95" s="57"/>
      <c r="C95" s="58"/>
      <c r="D95" s="58"/>
      <c r="E95" s="58"/>
      <c r="F95" s="20"/>
    </row>
    <row r="96" spans="1:9" ht="15.75" thickBot="1" x14ac:dyDescent="0.3">
      <c r="A96" s="38" t="s">
        <v>62</v>
      </c>
      <c r="B96" s="57"/>
      <c r="C96" s="58"/>
      <c r="D96" s="58"/>
      <c r="E96" s="58"/>
      <c r="F96" s="20"/>
    </row>
    <row r="97" spans="1:6" ht="15.75" thickBot="1" x14ac:dyDescent="0.3">
      <c r="A97" s="37" t="s">
        <v>66</v>
      </c>
      <c r="B97" s="57"/>
      <c r="C97" s="58"/>
      <c r="D97" s="58"/>
      <c r="E97" s="58"/>
      <c r="F97" s="20"/>
    </row>
    <row r="98" spans="1:6" ht="15.75" thickBot="1" x14ac:dyDescent="0.3">
      <c r="A98" s="38" t="s">
        <v>61</v>
      </c>
      <c r="B98" s="57"/>
      <c r="C98" s="58"/>
      <c r="D98" s="58"/>
      <c r="E98" s="58"/>
      <c r="F98" s="20"/>
    </row>
    <row r="99" spans="1:6" ht="15.75" thickBot="1" x14ac:dyDescent="0.3">
      <c r="A99" s="38" t="s">
        <v>62</v>
      </c>
      <c r="B99" s="57"/>
      <c r="C99" s="58"/>
      <c r="D99" s="58"/>
      <c r="E99" s="58"/>
      <c r="F99" s="20"/>
    </row>
    <row r="100" spans="1:6" ht="15.75" thickBot="1" x14ac:dyDescent="0.3">
      <c r="A100" s="37" t="s">
        <v>67</v>
      </c>
      <c r="B100" s="57"/>
      <c r="C100" s="58"/>
      <c r="D100" s="58"/>
      <c r="E100" s="58"/>
      <c r="F100" s="20"/>
    </row>
    <row r="101" spans="1:6" ht="15.75" thickBot="1" x14ac:dyDescent="0.3">
      <c r="A101" s="38" t="s">
        <v>61</v>
      </c>
      <c r="B101" s="57"/>
      <c r="C101" s="58"/>
      <c r="D101" s="58"/>
      <c r="E101" s="58"/>
      <c r="F101" s="20"/>
    </row>
    <row r="102" spans="1:6" ht="15.75" thickBot="1" x14ac:dyDescent="0.3">
      <c r="A102" s="38" t="s">
        <v>62</v>
      </c>
      <c r="B102" s="57"/>
      <c r="C102" s="58"/>
      <c r="D102" s="58"/>
      <c r="E102" s="58"/>
      <c r="F102" s="20"/>
    </row>
    <row r="103" spans="1:6" ht="24.75" thickBot="1" x14ac:dyDescent="0.3">
      <c r="A103" s="37" t="s">
        <v>68</v>
      </c>
      <c r="B103" s="57"/>
      <c r="C103" s="58"/>
      <c r="D103" s="58"/>
      <c r="E103" s="58"/>
      <c r="F103" s="20"/>
    </row>
    <row r="104" spans="1:6" ht="15.75" thickBot="1" x14ac:dyDescent="0.3">
      <c r="A104" s="38" t="s">
        <v>61</v>
      </c>
      <c r="B104" s="57"/>
      <c r="C104" s="58"/>
      <c r="D104" s="58"/>
      <c r="E104" s="58"/>
      <c r="F104" s="20"/>
    </row>
    <row r="105" spans="1:6" ht="15.75" thickBot="1" x14ac:dyDescent="0.3">
      <c r="A105" s="38" t="s">
        <v>62</v>
      </c>
      <c r="B105" s="57"/>
      <c r="C105" s="58"/>
      <c r="D105" s="58"/>
      <c r="E105" s="58"/>
      <c r="F105" s="20"/>
    </row>
    <row r="106" spans="1:6" ht="15.75" thickBot="1" x14ac:dyDescent="0.3">
      <c r="A106" s="59" t="s">
        <v>77</v>
      </c>
      <c r="B106" s="57">
        <f>B103+B100+B97+B94+B91+B88+B85</f>
        <v>68980</v>
      </c>
      <c r="C106" s="57">
        <f t="shared" ref="C106:E106" si="11">C103+C100+C97+C94+C91+C88+C85</f>
        <v>40280</v>
      </c>
      <c r="D106" s="57">
        <f t="shared" si="11"/>
        <v>45280</v>
      </c>
      <c r="E106" s="57">
        <f t="shared" si="11"/>
        <v>45280</v>
      </c>
      <c r="F106" s="45"/>
    </row>
    <row r="107" spans="1:6" ht="15.75" thickBot="1" x14ac:dyDescent="0.3">
      <c r="A107" s="50" t="s">
        <v>70</v>
      </c>
      <c r="B107" s="51">
        <f>IF(B106-B77=0,0,"Error")</f>
        <v>0</v>
      </c>
      <c r="C107" s="51">
        <f>IF(C106-C77=0,0,"Error")</f>
        <v>0</v>
      </c>
      <c r="D107" s="51">
        <f>IF(D106-D77=0,0,"Error")</f>
        <v>0</v>
      </c>
      <c r="E107" s="52">
        <f>IF(E106-E77=0,0,"Error")</f>
        <v>0</v>
      </c>
      <c r="F107" s="53"/>
    </row>
    <row r="108" spans="1:6" ht="15.75" thickBot="1" x14ac:dyDescent="0.3">
      <c r="A108" s="54" t="s">
        <v>78</v>
      </c>
      <c r="B108" s="623" t="s">
        <v>79</v>
      </c>
      <c r="C108" s="623"/>
      <c r="D108" s="623"/>
      <c r="E108" s="27" t="s">
        <v>80</v>
      </c>
      <c r="F108" s="28"/>
    </row>
    <row r="109" spans="1:6" ht="15.75" thickBot="1" x14ac:dyDescent="0.3">
      <c r="A109" s="19" t="s">
        <v>48</v>
      </c>
      <c r="B109" s="624" t="s">
        <v>81</v>
      </c>
      <c r="C109" s="625"/>
      <c r="D109" s="625"/>
      <c r="E109" s="601"/>
      <c r="F109" s="13"/>
    </row>
    <row r="110" spans="1:6" ht="15.75" thickBot="1" x14ac:dyDescent="0.3">
      <c r="A110" s="19" t="s">
        <v>50</v>
      </c>
      <c r="B110" s="602" t="s">
        <v>82</v>
      </c>
      <c r="C110" s="603"/>
      <c r="D110" s="603"/>
      <c r="E110" s="604"/>
      <c r="F110" s="28"/>
    </row>
    <row r="111" spans="1:6" x14ac:dyDescent="0.25">
      <c r="A111" s="591"/>
      <c r="B111" s="30">
        <v>2020</v>
      </c>
      <c r="C111" s="30">
        <v>2021</v>
      </c>
      <c r="D111" s="30">
        <v>2022</v>
      </c>
      <c r="E111" s="30">
        <v>2023</v>
      </c>
      <c r="F111" s="31"/>
    </row>
    <row r="112" spans="1:6" ht="15.75" thickBot="1" x14ac:dyDescent="0.3">
      <c r="A112" s="592"/>
      <c r="B112" s="32" t="s">
        <v>1</v>
      </c>
      <c r="C112" s="32" t="s">
        <v>26</v>
      </c>
      <c r="D112" s="32" t="s">
        <v>26</v>
      </c>
      <c r="E112" s="32" t="s">
        <v>26</v>
      </c>
      <c r="F112" s="31"/>
    </row>
    <row r="113" spans="1:6" ht="15.75" thickBot="1" x14ac:dyDescent="0.3">
      <c r="A113" s="19" t="s">
        <v>52</v>
      </c>
      <c r="B113" s="33">
        <v>45</v>
      </c>
      <c r="C113" s="33">
        <v>160</v>
      </c>
      <c r="D113" s="33">
        <v>161</v>
      </c>
      <c r="E113" s="33">
        <v>163</v>
      </c>
      <c r="F113" s="60"/>
    </row>
    <row r="114" spans="1:6" ht="15.75" thickBot="1" x14ac:dyDescent="0.3">
      <c r="A114" s="19" t="s">
        <v>53</v>
      </c>
      <c r="B114" s="33">
        <f>B143</f>
        <v>2000</v>
      </c>
      <c r="C114" s="33">
        <v>7000</v>
      </c>
      <c r="D114" s="33">
        <v>7000</v>
      </c>
      <c r="E114" s="33">
        <v>7000</v>
      </c>
      <c r="F114" s="34"/>
    </row>
    <row r="115" spans="1:6" ht="15.75" thickBot="1" x14ac:dyDescent="0.3">
      <c r="A115" s="19" t="s">
        <v>54</v>
      </c>
      <c r="B115" s="33">
        <f>B114/B113</f>
        <v>44.444444444444443</v>
      </c>
      <c r="C115" s="33">
        <f>C114/C113</f>
        <v>43.75</v>
      </c>
      <c r="D115" s="33">
        <f>D114/D113</f>
        <v>43.478260869565219</v>
      </c>
      <c r="E115" s="33">
        <f>E114/E113</f>
        <v>42.944785276073617</v>
      </c>
      <c r="F115" s="34"/>
    </row>
    <row r="116" spans="1:6" ht="15.75" thickBot="1" x14ac:dyDescent="0.3">
      <c r="A116" s="19" t="s">
        <v>55</v>
      </c>
      <c r="B116" s="390"/>
      <c r="C116" s="35">
        <f>C113/B113-1</f>
        <v>2.5555555555555554</v>
      </c>
      <c r="D116" s="35">
        <f>D113/C113-1</f>
        <v>6.2500000000000888E-3</v>
      </c>
      <c r="E116" s="35">
        <f>E113/D113-1</f>
        <v>1.2422360248447228E-2</v>
      </c>
      <c r="F116" s="36"/>
    </row>
    <row r="117" spans="1:6" ht="15.75" thickBot="1" x14ac:dyDescent="0.3">
      <c r="A117" s="19" t="s">
        <v>57</v>
      </c>
      <c r="B117" s="390"/>
      <c r="C117" s="35">
        <f>C114/B114-1</f>
        <v>2.5</v>
      </c>
      <c r="D117" s="35">
        <f t="shared" ref="D117:E118" si="12">D114/C114-1</f>
        <v>0</v>
      </c>
      <c r="E117" s="35">
        <f t="shared" si="12"/>
        <v>0</v>
      </c>
      <c r="F117" s="36"/>
    </row>
    <row r="118" spans="1:6" ht="15.75" thickBot="1" x14ac:dyDescent="0.3">
      <c r="A118" s="19" t="s">
        <v>58</v>
      </c>
      <c r="B118" s="390"/>
      <c r="C118" s="35">
        <f>C115/B115-1</f>
        <v>-1.5625E-2</v>
      </c>
      <c r="D118" s="35">
        <f t="shared" si="12"/>
        <v>-6.2111801242236142E-3</v>
      </c>
      <c r="E118" s="35">
        <f t="shared" si="12"/>
        <v>-1.2269938650306789E-2</v>
      </c>
      <c r="F118" s="36"/>
    </row>
    <row r="119" spans="1:6" ht="15.75" thickBot="1" x14ac:dyDescent="0.3">
      <c r="A119" s="588" t="s">
        <v>83</v>
      </c>
      <c r="B119" s="589"/>
      <c r="C119" s="589"/>
      <c r="D119" s="589"/>
      <c r="E119" s="590"/>
      <c r="F119" s="31"/>
    </row>
    <row r="120" spans="1:6" x14ac:dyDescent="0.25">
      <c r="A120" s="591"/>
      <c r="B120" s="30">
        <v>2020</v>
      </c>
      <c r="C120" s="30">
        <v>2021</v>
      </c>
      <c r="D120" s="30">
        <v>2022</v>
      </c>
      <c r="E120" s="30">
        <v>2023</v>
      </c>
      <c r="F120" s="31"/>
    </row>
    <row r="121" spans="1:6" ht="15.75" thickBot="1" x14ac:dyDescent="0.3">
      <c r="A121" s="592"/>
      <c r="B121" s="32" t="s">
        <v>1</v>
      </c>
      <c r="C121" s="32" t="s">
        <v>26</v>
      </c>
      <c r="D121" s="32" t="s">
        <v>26</v>
      </c>
      <c r="E121" s="32" t="s">
        <v>26</v>
      </c>
      <c r="F121" s="31"/>
    </row>
    <row r="122" spans="1:6" ht="15.75" thickBot="1" x14ac:dyDescent="0.3">
      <c r="A122" s="43" t="s">
        <v>60</v>
      </c>
      <c r="B122" s="16"/>
      <c r="C122" s="16"/>
      <c r="D122" s="16"/>
      <c r="E122" s="16"/>
      <c r="F122" s="20"/>
    </row>
    <row r="123" spans="1:6" ht="15.75" thickBot="1" x14ac:dyDescent="0.3">
      <c r="A123" s="44" t="s">
        <v>61</v>
      </c>
      <c r="B123" s="39"/>
      <c r="C123" s="41"/>
      <c r="D123" s="41"/>
      <c r="E123" s="41"/>
      <c r="F123" s="42"/>
    </row>
    <row r="124" spans="1:6" ht="15.75" thickBot="1" x14ac:dyDescent="0.3">
      <c r="A124" s="44" t="s">
        <v>62</v>
      </c>
      <c r="B124" s="39"/>
      <c r="C124" s="41"/>
      <c r="D124" s="41"/>
      <c r="E124" s="41"/>
      <c r="F124" s="42"/>
    </row>
    <row r="125" spans="1:6" ht="24.75" thickBot="1" x14ac:dyDescent="0.3">
      <c r="A125" s="37" t="s">
        <v>63</v>
      </c>
      <c r="B125" s="58"/>
      <c r="C125" s="58"/>
      <c r="D125" s="58"/>
      <c r="E125" s="58"/>
      <c r="F125" s="20"/>
    </row>
    <row r="126" spans="1:6" ht="15.75" thickBot="1" x14ac:dyDescent="0.3">
      <c r="A126" s="38" t="s">
        <v>61</v>
      </c>
      <c r="B126" s="57"/>
      <c r="C126" s="58"/>
      <c r="D126" s="58"/>
      <c r="E126" s="58"/>
      <c r="F126" s="20"/>
    </row>
    <row r="127" spans="1:6" ht="15.75" thickBot="1" x14ac:dyDescent="0.3">
      <c r="A127" s="38" t="s">
        <v>62</v>
      </c>
      <c r="B127" s="39"/>
      <c r="C127" s="16"/>
      <c r="D127" s="16"/>
      <c r="E127" s="16"/>
      <c r="F127" s="20"/>
    </row>
    <row r="128" spans="1:6" ht="15.75" thickBot="1" x14ac:dyDescent="0.3">
      <c r="A128" s="37" t="s">
        <v>64</v>
      </c>
      <c r="B128" s="39">
        <f>B129+B130</f>
        <v>2000</v>
      </c>
      <c r="C128" s="39">
        <f t="shared" ref="C128" si="13">C129+C130</f>
        <v>7000</v>
      </c>
      <c r="D128" s="39">
        <v>7000</v>
      </c>
      <c r="E128" s="39">
        <v>7000</v>
      </c>
      <c r="F128" s="20"/>
    </row>
    <row r="129" spans="1:6" ht="15.75" thickBot="1" x14ac:dyDescent="0.3">
      <c r="A129" s="38" t="s">
        <v>61</v>
      </c>
      <c r="B129" s="39">
        <v>2000</v>
      </c>
      <c r="C129" s="16">
        <v>7000</v>
      </c>
      <c r="D129" s="16">
        <v>7000</v>
      </c>
      <c r="E129" s="16">
        <v>7000</v>
      </c>
      <c r="F129" s="20"/>
    </row>
    <row r="130" spans="1:6" ht="15.75" thickBot="1" x14ac:dyDescent="0.3">
      <c r="A130" s="38" t="s">
        <v>62</v>
      </c>
      <c r="B130" s="39"/>
      <c r="C130" s="16"/>
      <c r="D130" s="16"/>
      <c r="E130" s="16"/>
      <c r="F130" s="20"/>
    </row>
    <row r="131" spans="1:6" ht="15.75" thickBot="1" x14ac:dyDescent="0.3">
      <c r="A131" s="37" t="s">
        <v>65</v>
      </c>
      <c r="B131" s="57"/>
      <c r="C131" s="58"/>
      <c r="D131" s="58"/>
      <c r="E131" s="58"/>
      <c r="F131" s="20"/>
    </row>
    <row r="132" spans="1:6" ht="15.75" thickBot="1" x14ac:dyDescent="0.3">
      <c r="A132" s="38" t="s">
        <v>61</v>
      </c>
      <c r="B132" s="57"/>
      <c r="C132" s="58"/>
      <c r="D132" s="58"/>
      <c r="E132" s="58"/>
      <c r="F132" s="20"/>
    </row>
    <row r="133" spans="1:6" ht="15.75" thickBot="1" x14ac:dyDescent="0.3">
      <c r="A133" s="38" t="s">
        <v>62</v>
      </c>
      <c r="B133" s="57"/>
      <c r="C133" s="58"/>
      <c r="D133" s="58"/>
      <c r="E133" s="58"/>
      <c r="F133" s="20"/>
    </row>
    <row r="134" spans="1:6" ht="15.75" thickBot="1" x14ac:dyDescent="0.3">
      <c r="A134" s="37" t="s">
        <v>66</v>
      </c>
      <c r="B134" s="57"/>
      <c r="C134" s="58"/>
      <c r="D134" s="58"/>
      <c r="E134" s="58"/>
      <c r="F134" s="20"/>
    </row>
    <row r="135" spans="1:6" ht="15.75" thickBot="1" x14ac:dyDescent="0.3">
      <c r="A135" s="38" t="s">
        <v>61</v>
      </c>
      <c r="B135" s="57"/>
      <c r="C135" s="58"/>
      <c r="D135" s="58"/>
      <c r="E135" s="58"/>
      <c r="F135" s="20"/>
    </row>
    <row r="136" spans="1:6" ht="15.75" thickBot="1" x14ac:dyDescent="0.3">
      <c r="A136" s="38" t="s">
        <v>62</v>
      </c>
      <c r="B136" s="57"/>
      <c r="C136" s="58"/>
      <c r="D136" s="58"/>
      <c r="E136" s="58"/>
      <c r="F136" s="20"/>
    </row>
    <row r="137" spans="1:6" ht="15.75" thickBot="1" x14ac:dyDescent="0.3">
      <c r="A137" s="37" t="s">
        <v>67</v>
      </c>
      <c r="B137" s="57">
        <v>0</v>
      </c>
      <c r="C137" s="58">
        <v>0</v>
      </c>
      <c r="D137" s="58">
        <v>0</v>
      </c>
      <c r="E137" s="58">
        <v>0</v>
      </c>
      <c r="F137" s="20"/>
    </row>
    <row r="138" spans="1:6" ht="15.75" thickBot="1" x14ac:dyDescent="0.3">
      <c r="A138" s="38" t="s">
        <v>61</v>
      </c>
      <c r="B138" s="57"/>
      <c r="C138" s="58"/>
      <c r="D138" s="58"/>
      <c r="E138" s="58"/>
      <c r="F138" s="20"/>
    </row>
    <row r="139" spans="1:6" ht="15.75" thickBot="1" x14ac:dyDescent="0.3">
      <c r="A139" s="38" t="s">
        <v>62</v>
      </c>
      <c r="B139" s="57"/>
      <c r="C139" s="58"/>
      <c r="D139" s="58"/>
      <c r="E139" s="58"/>
      <c r="F139" s="20"/>
    </row>
    <row r="140" spans="1:6" ht="24.75" thickBot="1" x14ac:dyDescent="0.3">
      <c r="A140" s="37" t="s">
        <v>68</v>
      </c>
      <c r="B140" s="57"/>
      <c r="C140" s="58"/>
      <c r="D140" s="58"/>
      <c r="E140" s="58"/>
      <c r="F140" s="20"/>
    </row>
    <row r="141" spans="1:6" ht="15.75" thickBot="1" x14ac:dyDescent="0.3">
      <c r="A141" s="38" t="s">
        <v>61</v>
      </c>
      <c r="B141" s="57"/>
      <c r="C141" s="58"/>
      <c r="D141" s="58"/>
      <c r="E141" s="58"/>
      <c r="F141" s="20"/>
    </row>
    <row r="142" spans="1:6" ht="15.75" thickBot="1" x14ac:dyDescent="0.3">
      <c r="A142" s="38" t="s">
        <v>62</v>
      </c>
      <c r="B142" s="57"/>
      <c r="C142" s="58"/>
      <c r="D142" s="58"/>
      <c r="E142" s="58"/>
      <c r="F142" s="20"/>
    </row>
    <row r="143" spans="1:6" ht="15.75" thickBot="1" x14ac:dyDescent="0.3">
      <c r="A143" s="59" t="s">
        <v>84</v>
      </c>
      <c r="B143" s="57">
        <f>B140+B137+B134+B131+B128+B125+B122</f>
        <v>2000</v>
      </c>
      <c r="C143" s="57">
        <f>C140+C137+C134+C131+C128+C125+C122</f>
        <v>7000</v>
      </c>
      <c r="D143" s="57">
        <f t="shared" ref="D143:E143" si="14">D140+D137+D134+D131+D128+D125+D122</f>
        <v>7000</v>
      </c>
      <c r="E143" s="57">
        <f t="shared" si="14"/>
        <v>7000</v>
      </c>
      <c r="F143" s="45"/>
    </row>
    <row r="144" spans="1:6" ht="15.75" thickBot="1" x14ac:dyDescent="0.3">
      <c r="A144" s="61" t="s">
        <v>70</v>
      </c>
      <c r="B144" s="51">
        <f>IF(B143-B114=0,0,"Error")</f>
        <v>0</v>
      </c>
      <c r="C144" s="51">
        <f>IF(C143-C114=0,0,"Error")</f>
        <v>0</v>
      </c>
      <c r="D144" s="51">
        <f>IF(D143-D114=0,0,"Error")</f>
        <v>0</v>
      </c>
      <c r="E144" s="52">
        <f>IF(E143-E114=0,0,"Error")</f>
        <v>0</v>
      </c>
      <c r="F144" s="53"/>
    </row>
    <row r="145" spans="1:8" ht="15.75" thickBot="1" x14ac:dyDescent="0.3">
      <c r="A145" s="54" t="s">
        <v>85</v>
      </c>
      <c r="B145" s="623" t="s">
        <v>86</v>
      </c>
      <c r="C145" s="623"/>
      <c r="D145" s="623"/>
      <c r="E145" s="27" t="s">
        <v>87</v>
      </c>
      <c r="F145" s="28"/>
    </row>
    <row r="146" spans="1:8" ht="29.25" customHeight="1" thickBot="1" x14ac:dyDescent="0.3">
      <c r="A146" s="19" t="s">
        <v>48</v>
      </c>
      <c r="B146" s="624" t="s">
        <v>88</v>
      </c>
      <c r="C146" s="625"/>
      <c r="D146" s="625"/>
      <c r="E146" s="601"/>
      <c r="F146" s="13"/>
    </row>
    <row r="147" spans="1:8" ht="15.75" thickBot="1" x14ac:dyDescent="0.3">
      <c r="A147" s="19" t="s">
        <v>50</v>
      </c>
      <c r="B147" s="602" t="s">
        <v>89</v>
      </c>
      <c r="C147" s="603"/>
      <c r="D147" s="603"/>
      <c r="E147" s="604"/>
      <c r="F147" s="28"/>
    </row>
    <row r="148" spans="1:8" x14ac:dyDescent="0.25">
      <c r="A148" s="591"/>
      <c r="B148" s="30">
        <v>2020</v>
      </c>
      <c r="C148" s="30">
        <v>2021</v>
      </c>
      <c r="D148" s="30">
        <v>2022</v>
      </c>
      <c r="E148" s="30">
        <v>2023</v>
      </c>
      <c r="F148" s="31"/>
    </row>
    <row r="149" spans="1:8" ht="15.75" thickBot="1" x14ac:dyDescent="0.3">
      <c r="A149" s="626"/>
      <c r="B149" s="30" t="s">
        <v>1</v>
      </c>
      <c r="C149" s="30" t="s">
        <v>26</v>
      </c>
      <c r="D149" s="30" t="s">
        <v>26</v>
      </c>
      <c r="E149" s="30" t="s">
        <v>26</v>
      </c>
      <c r="F149" s="31"/>
    </row>
    <row r="150" spans="1:8" ht="15.75" thickBot="1" x14ac:dyDescent="0.3">
      <c r="A150" s="62" t="s">
        <v>52</v>
      </c>
      <c r="B150" s="63">
        <v>12</v>
      </c>
      <c r="C150" s="63">
        <v>12</v>
      </c>
      <c r="D150" s="63">
        <v>12</v>
      </c>
      <c r="E150" s="64">
        <v>12</v>
      </c>
      <c r="F150" s="60"/>
    </row>
    <row r="151" spans="1:8" ht="15.75" thickBot="1" x14ac:dyDescent="0.3">
      <c r="A151" s="65" t="s">
        <v>53</v>
      </c>
      <c r="B151" s="33">
        <f>B180</f>
        <v>19400</v>
      </c>
      <c r="C151" s="33">
        <f t="shared" ref="C151:E151" si="15">C180</f>
        <v>20000</v>
      </c>
      <c r="D151" s="33">
        <f t="shared" si="15"/>
        <v>20000</v>
      </c>
      <c r="E151" s="33">
        <f t="shared" si="15"/>
        <v>20000</v>
      </c>
      <c r="F151" s="34"/>
      <c r="G151" s="2"/>
      <c r="H151" s="2"/>
    </row>
    <row r="152" spans="1:8" ht="15.75" thickBot="1" x14ac:dyDescent="0.3">
      <c r="A152" s="65" t="s">
        <v>54</v>
      </c>
      <c r="B152" s="33">
        <f>B151/B150</f>
        <v>1616.6666666666667</v>
      </c>
      <c r="C152" s="33">
        <f>C151/C150</f>
        <v>1666.6666666666667</v>
      </c>
      <c r="D152" s="33">
        <f>D151/D150</f>
        <v>1666.6666666666667</v>
      </c>
      <c r="E152" s="66">
        <f>E151/E150</f>
        <v>1666.6666666666667</v>
      </c>
      <c r="F152" s="34"/>
      <c r="G152" s="2"/>
      <c r="H152" s="67"/>
    </row>
    <row r="153" spans="1:8" ht="15.75" thickBot="1" x14ac:dyDescent="0.3">
      <c r="A153" s="65" t="s">
        <v>55</v>
      </c>
      <c r="B153" s="390"/>
      <c r="C153" s="35">
        <f>C150/B150-1</f>
        <v>0</v>
      </c>
      <c r="D153" s="35">
        <f>D150/C150-1</f>
        <v>0</v>
      </c>
      <c r="E153" s="68">
        <f>E150/D150-1</f>
        <v>0</v>
      </c>
      <c r="F153" s="36"/>
    </row>
    <row r="154" spans="1:8" ht="15.75" thickBot="1" x14ac:dyDescent="0.3">
      <c r="A154" s="65" t="s">
        <v>57</v>
      </c>
      <c r="B154" s="390"/>
      <c r="C154" s="35">
        <f>C151/B151-1</f>
        <v>3.0927835051546282E-2</v>
      </c>
      <c r="D154" s="35">
        <f t="shared" ref="D154:E155" si="16">D151/C151-1</f>
        <v>0</v>
      </c>
      <c r="E154" s="68">
        <f t="shared" si="16"/>
        <v>0</v>
      </c>
      <c r="F154" s="36"/>
    </row>
    <row r="155" spans="1:8" ht="15.75" thickBot="1" x14ac:dyDescent="0.3">
      <c r="A155" s="69" t="s">
        <v>58</v>
      </c>
      <c r="B155" s="70"/>
      <c r="C155" s="71">
        <f>C152/B152-1</f>
        <v>3.0927835051546282E-2</v>
      </c>
      <c r="D155" s="71">
        <f t="shared" si="16"/>
        <v>0</v>
      </c>
      <c r="E155" s="72">
        <f t="shared" si="16"/>
        <v>0</v>
      </c>
      <c r="F155" s="36"/>
    </row>
    <row r="156" spans="1:8" ht="15.75" thickBot="1" x14ac:dyDescent="0.3">
      <c r="A156" s="588" t="s">
        <v>90</v>
      </c>
      <c r="B156" s="589"/>
      <c r="C156" s="589"/>
      <c r="D156" s="589"/>
      <c r="E156" s="590"/>
      <c r="F156" s="31"/>
    </row>
    <row r="157" spans="1:8" x14ac:dyDescent="0.25">
      <c r="A157" s="591"/>
      <c r="B157" s="30">
        <v>2020</v>
      </c>
      <c r="C157" s="30">
        <v>2021</v>
      </c>
      <c r="D157" s="30">
        <v>2022</v>
      </c>
      <c r="E157" s="30">
        <v>2023</v>
      </c>
      <c r="F157" s="31"/>
    </row>
    <row r="158" spans="1:8" ht="15.75" thickBot="1" x14ac:dyDescent="0.3">
      <c r="A158" s="592"/>
      <c r="B158" s="32" t="s">
        <v>1</v>
      </c>
      <c r="C158" s="32" t="s">
        <v>26</v>
      </c>
      <c r="D158" s="32" t="s">
        <v>26</v>
      </c>
      <c r="E158" s="32" t="s">
        <v>26</v>
      </c>
      <c r="F158" s="31"/>
    </row>
    <row r="159" spans="1:8" ht="15.75" thickBot="1" x14ac:dyDescent="0.3">
      <c r="A159" s="43" t="s">
        <v>60</v>
      </c>
      <c r="B159" s="16"/>
      <c r="C159" s="16"/>
      <c r="D159" s="16"/>
      <c r="E159" s="16"/>
      <c r="F159" s="20"/>
    </row>
    <row r="160" spans="1:8" ht="15.75" thickBot="1" x14ac:dyDescent="0.3">
      <c r="A160" s="44" t="s">
        <v>61</v>
      </c>
      <c r="B160" s="39"/>
      <c r="C160" s="41"/>
      <c r="D160" s="41"/>
      <c r="E160" s="41"/>
      <c r="F160" s="42"/>
    </row>
    <row r="161" spans="1:6" ht="15.75" thickBot="1" x14ac:dyDescent="0.3">
      <c r="A161" s="44" t="s">
        <v>62</v>
      </c>
      <c r="B161" s="39"/>
      <c r="C161" s="41"/>
      <c r="D161" s="41"/>
      <c r="E161" s="41"/>
      <c r="F161" s="42"/>
    </row>
    <row r="162" spans="1:6" ht="24.75" thickBot="1" x14ac:dyDescent="0.3">
      <c r="A162" s="37" t="s">
        <v>63</v>
      </c>
      <c r="B162" s="58"/>
      <c r="C162" s="58"/>
      <c r="D162" s="58"/>
      <c r="E162" s="58"/>
      <c r="F162" s="20"/>
    </row>
    <row r="163" spans="1:6" ht="15.75" thickBot="1" x14ac:dyDescent="0.3">
      <c r="A163" s="38" t="s">
        <v>61</v>
      </c>
      <c r="B163" s="57"/>
      <c r="C163" s="58"/>
      <c r="D163" s="58"/>
      <c r="E163" s="58"/>
      <c r="F163" s="20"/>
    </row>
    <row r="164" spans="1:6" ht="15.75" thickBot="1" x14ac:dyDescent="0.3">
      <c r="A164" s="38" t="s">
        <v>62</v>
      </c>
      <c r="B164" s="57"/>
      <c r="C164" s="58"/>
      <c r="D164" s="58"/>
      <c r="E164" s="58"/>
      <c r="F164" s="20"/>
    </row>
    <row r="165" spans="1:6" ht="15.75" thickBot="1" x14ac:dyDescent="0.3">
      <c r="A165" s="37" t="s">
        <v>64</v>
      </c>
      <c r="B165" s="73"/>
      <c r="C165" s="74"/>
      <c r="D165" s="74"/>
      <c r="E165" s="74"/>
      <c r="F165" s="20"/>
    </row>
    <row r="166" spans="1:6" ht="15.75" thickBot="1" x14ac:dyDescent="0.3">
      <c r="A166" s="329" t="s">
        <v>61</v>
      </c>
      <c r="B166" s="404"/>
      <c r="C166" s="345"/>
      <c r="D166" s="345"/>
      <c r="E166" s="345"/>
      <c r="F166" s="20"/>
    </row>
    <row r="167" spans="1:6" ht="15.75" thickBot="1" x14ac:dyDescent="0.3">
      <c r="A167" s="405" t="s">
        <v>62</v>
      </c>
      <c r="B167" s="406"/>
      <c r="C167" s="407"/>
      <c r="D167" s="407"/>
      <c r="E167" s="408"/>
      <c r="F167" s="20"/>
    </row>
    <row r="168" spans="1:6" ht="15.75" thickBot="1" x14ac:dyDescent="0.3">
      <c r="A168" s="37" t="s">
        <v>65</v>
      </c>
      <c r="B168" s="57"/>
      <c r="C168" s="58"/>
      <c r="D168" s="58"/>
      <c r="E168" s="58"/>
      <c r="F168" s="20"/>
    </row>
    <row r="169" spans="1:6" ht="15.75" thickBot="1" x14ac:dyDescent="0.3">
      <c r="A169" s="38" t="s">
        <v>61</v>
      </c>
      <c r="B169" s="57"/>
      <c r="C169" s="58"/>
      <c r="D169" s="58"/>
      <c r="E169" s="58"/>
      <c r="F169" s="20"/>
    </row>
    <row r="170" spans="1:6" ht="15.75" thickBot="1" x14ac:dyDescent="0.3">
      <c r="A170" s="38" t="s">
        <v>62</v>
      </c>
      <c r="B170" s="57"/>
      <c r="C170" s="58"/>
      <c r="D170" s="58"/>
      <c r="E170" s="58"/>
      <c r="F170" s="20"/>
    </row>
    <row r="171" spans="1:6" ht="15.75" thickBot="1" x14ac:dyDescent="0.3">
      <c r="A171" s="37" t="s">
        <v>66</v>
      </c>
      <c r="B171" s="57"/>
      <c r="C171" s="58"/>
      <c r="D171" s="58"/>
      <c r="E171" s="58"/>
      <c r="F171" s="20"/>
    </row>
    <row r="172" spans="1:6" ht="15.75" thickBot="1" x14ac:dyDescent="0.3">
      <c r="A172" s="38" t="s">
        <v>61</v>
      </c>
      <c r="B172" s="57"/>
      <c r="C172" s="58"/>
      <c r="D172" s="58"/>
      <c r="E172" s="58"/>
      <c r="F172" s="20"/>
    </row>
    <row r="173" spans="1:6" ht="15.75" thickBot="1" x14ac:dyDescent="0.3">
      <c r="A173" s="38" t="s">
        <v>62</v>
      </c>
      <c r="B173" s="57"/>
      <c r="C173" s="58"/>
      <c r="D173" s="58"/>
      <c r="E173" s="58"/>
      <c r="F173" s="20"/>
    </row>
    <row r="174" spans="1:6" ht="15.75" thickBot="1" x14ac:dyDescent="0.3">
      <c r="A174" s="37" t="s">
        <v>67</v>
      </c>
      <c r="B174" s="39">
        <f>B175+B176</f>
        <v>19400</v>
      </c>
      <c r="C174" s="39">
        <f t="shared" ref="C174:E174" si="17">C175+C176</f>
        <v>20000</v>
      </c>
      <c r="D174" s="39">
        <f t="shared" si="17"/>
        <v>20000</v>
      </c>
      <c r="E174" s="39">
        <f t="shared" si="17"/>
        <v>20000</v>
      </c>
      <c r="F174" s="75"/>
    </row>
    <row r="175" spans="1:6" ht="15.75" thickBot="1" x14ac:dyDescent="0.3">
      <c r="A175" s="38" t="s">
        <v>61</v>
      </c>
      <c r="B175" s="39">
        <v>19400</v>
      </c>
      <c r="C175" s="39">
        <v>20000</v>
      </c>
      <c r="D175" s="39">
        <v>20000</v>
      </c>
      <c r="E175" s="39">
        <v>20000</v>
      </c>
      <c r="F175" s="45"/>
    </row>
    <row r="176" spans="1:6" ht="15.75" thickBot="1" x14ac:dyDescent="0.3">
      <c r="A176" s="38" t="s">
        <v>62</v>
      </c>
      <c r="B176" s="57"/>
      <c r="C176" s="58"/>
      <c r="D176" s="58"/>
      <c r="E176" s="58"/>
      <c r="F176" s="20"/>
    </row>
    <row r="177" spans="1:6" ht="24.75" thickBot="1" x14ac:dyDescent="0.3">
      <c r="A177" s="37" t="s">
        <v>68</v>
      </c>
      <c r="B177" s="57"/>
      <c r="C177" s="58"/>
      <c r="D177" s="58"/>
      <c r="E177" s="58"/>
      <c r="F177" s="20"/>
    </row>
    <row r="178" spans="1:6" ht="15.75" thickBot="1" x14ac:dyDescent="0.3">
      <c r="A178" s="38" t="s">
        <v>61</v>
      </c>
      <c r="B178" s="57"/>
      <c r="C178" s="58"/>
      <c r="D178" s="58"/>
      <c r="E178" s="58"/>
      <c r="F178" s="20"/>
    </row>
    <row r="179" spans="1:6" ht="15.75" thickBot="1" x14ac:dyDescent="0.3">
      <c r="A179" s="38" t="s">
        <v>62</v>
      </c>
      <c r="B179" s="57"/>
      <c r="C179" s="58"/>
      <c r="D179" s="58"/>
      <c r="E179" s="58"/>
      <c r="F179" s="20"/>
    </row>
    <row r="180" spans="1:6" ht="15.75" thickBot="1" x14ac:dyDescent="0.3">
      <c r="A180" s="59" t="s">
        <v>91</v>
      </c>
      <c r="B180" s="39">
        <f>B177+B174+B171+B168+B165+B162+B159</f>
        <v>19400</v>
      </c>
      <c r="C180" s="39">
        <f t="shared" ref="C180:D180" si="18">C177+C174+C171+C168+C165+C162+C159</f>
        <v>20000</v>
      </c>
      <c r="D180" s="39">
        <f t="shared" si="18"/>
        <v>20000</v>
      </c>
      <c r="E180" s="57">
        <f>E177+E174+E171+E168+E165+E162+E159</f>
        <v>20000</v>
      </c>
      <c r="F180" s="45"/>
    </row>
    <row r="181" spans="1:6" ht="15.75" thickBot="1" x14ac:dyDescent="0.3">
      <c r="A181" s="50" t="s">
        <v>70</v>
      </c>
      <c r="B181" s="52">
        <f>IF(B180-B151=0,0,"Error")</f>
        <v>0</v>
      </c>
      <c r="C181" s="52">
        <f>IF(C180-C151=0,0,"Error")</f>
        <v>0</v>
      </c>
      <c r="D181" s="52">
        <f>IF(D180-D151=0,0,"Error")</f>
        <v>0</v>
      </c>
      <c r="E181" s="52">
        <f>IF(E180-E151=0,0,"Error")</f>
        <v>0</v>
      </c>
      <c r="F181" s="53"/>
    </row>
    <row r="182" spans="1:6" ht="30.75" customHeight="1" thickBot="1" x14ac:dyDescent="0.3">
      <c r="A182" s="21" t="s">
        <v>92</v>
      </c>
      <c r="B182" s="627" t="s">
        <v>93</v>
      </c>
      <c r="C182" s="628"/>
      <c r="D182" s="628"/>
      <c r="E182" s="629"/>
      <c r="F182" s="10"/>
    </row>
    <row r="183" spans="1:6" ht="15.75" thickBot="1" x14ac:dyDescent="0.3">
      <c r="A183" s="630" t="s">
        <v>94</v>
      </c>
      <c r="B183" s="600"/>
      <c r="C183" s="600"/>
      <c r="D183" s="600"/>
      <c r="E183" s="601"/>
      <c r="F183" s="13"/>
    </row>
    <row r="184" spans="1:6" ht="23.25" thickBot="1" x14ac:dyDescent="0.3">
      <c r="A184" s="15" t="s">
        <v>95</v>
      </c>
      <c r="B184" s="76">
        <v>0.53</v>
      </c>
      <c r="C184" s="17">
        <v>0.53</v>
      </c>
      <c r="D184" s="17">
        <v>0.53</v>
      </c>
      <c r="E184" s="17">
        <v>0.53</v>
      </c>
      <c r="F184" s="77"/>
    </row>
    <row r="185" spans="1:6" ht="23.25" thickBot="1" x14ac:dyDescent="0.3">
      <c r="A185" s="15" t="s">
        <v>96</v>
      </c>
      <c r="B185" s="76">
        <v>1</v>
      </c>
      <c r="C185" s="76">
        <v>1</v>
      </c>
      <c r="D185" s="76">
        <v>1</v>
      </c>
      <c r="E185" s="76">
        <v>1</v>
      </c>
      <c r="F185" s="78"/>
    </row>
    <row r="186" spans="1:6" ht="23.25" thickBot="1" x14ac:dyDescent="0.3">
      <c r="A186" s="15" t="s">
        <v>97</v>
      </c>
      <c r="B186" s="79">
        <v>0</v>
      </c>
      <c r="C186" s="76">
        <v>0</v>
      </c>
      <c r="D186" s="76">
        <v>0</v>
      </c>
      <c r="E186" s="76">
        <v>0</v>
      </c>
      <c r="F186" s="78"/>
    </row>
    <row r="187" spans="1:6" ht="34.5" thickBot="1" x14ac:dyDescent="0.3">
      <c r="A187" s="15" t="s">
        <v>98</v>
      </c>
      <c r="B187" s="79">
        <v>0</v>
      </c>
      <c r="C187" s="76">
        <v>0</v>
      </c>
      <c r="D187" s="76">
        <v>0</v>
      </c>
      <c r="E187" s="76">
        <v>0</v>
      </c>
      <c r="F187" s="78"/>
    </row>
    <row r="188" spans="1:6" ht="15.75" thickBot="1" x14ac:dyDescent="0.3">
      <c r="A188" s="631" t="s">
        <v>99</v>
      </c>
      <c r="B188" s="632"/>
      <c r="C188" s="632"/>
      <c r="D188" s="632"/>
      <c r="E188" s="633"/>
      <c r="F188" s="25"/>
    </row>
    <row r="189" spans="1:6" ht="15.75" thickBot="1" x14ac:dyDescent="0.3">
      <c r="A189" s="613" t="s">
        <v>44</v>
      </c>
      <c r="B189" s="634"/>
      <c r="C189" s="634"/>
      <c r="D189" s="634"/>
      <c r="E189" s="615"/>
      <c r="F189" s="26"/>
    </row>
    <row r="190" spans="1:6" ht="15.75" thickBot="1" x14ac:dyDescent="0.3">
      <c r="A190" s="80" t="s">
        <v>45</v>
      </c>
      <c r="B190" s="622" t="s">
        <v>100</v>
      </c>
      <c r="C190" s="622"/>
      <c r="D190" s="622"/>
      <c r="E190" s="27" t="s">
        <v>101</v>
      </c>
      <c r="F190" s="28"/>
    </row>
    <row r="191" spans="1:6" ht="15.75" thickBot="1" x14ac:dyDescent="0.3">
      <c r="A191" s="19" t="s">
        <v>48</v>
      </c>
      <c r="B191" s="610" t="s">
        <v>102</v>
      </c>
      <c r="C191" s="611"/>
      <c r="D191" s="611"/>
      <c r="E191" s="612"/>
      <c r="F191" s="29"/>
    </row>
    <row r="192" spans="1:6" ht="15.75" thickBot="1" x14ac:dyDescent="0.3">
      <c r="A192" s="19" t="s">
        <v>50</v>
      </c>
      <c r="B192" s="602" t="s">
        <v>103</v>
      </c>
      <c r="C192" s="603"/>
      <c r="D192" s="603"/>
      <c r="E192" s="604"/>
      <c r="F192" s="28"/>
    </row>
    <row r="193" spans="1:6" x14ac:dyDescent="0.25">
      <c r="A193" s="591"/>
      <c r="B193" s="30">
        <v>2020</v>
      </c>
      <c r="C193" s="30">
        <v>2021</v>
      </c>
      <c r="D193" s="30">
        <v>2022</v>
      </c>
      <c r="E193" s="30">
        <v>2023</v>
      </c>
      <c r="F193" s="31"/>
    </row>
    <row r="194" spans="1:6" ht="15.75" thickBot="1" x14ac:dyDescent="0.3">
      <c r="A194" s="592"/>
      <c r="B194" s="32" t="s">
        <v>1</v>
      </c>
      <c r="C194" s="32" t="s">
        <v>26</v>
      </c>
      <c r="D194" s="32" t="s">
        <v>26</v>
      </c>
      <c r="E194" s="32" t="s">
        <v>26</v>
      </c>
      <c r="F194" s="31"/>
    </row>
    <row r="195" spans="1:6" ht="15.75" thickBot="1" x14ac:dyDescent="0.3">
      <c r="A195" s="19" t="s">
        <v>52</v>
      </c>
      <c r="B195" s="33">
        <v>17</v>
      </c>
      <c r="C195" s="33">
        <v>18</v>
      </c>
      <c r="D195" s="33">
        <v>18</v>
      </c>
      <c r="E195" s="33">
        <v>18</v>
      </c>
      <c r="F195" s="34"/>
    </row>
    <row r="196" spans="1:6" ht="15.75" thickBot="1" x14ac:dyDescent="0.3">
      <c r="A196" s="19" t="s">
        <v>53</v>
      </c>
      <c r="B196" s="33">
        <f>B225</f>
        <v>1900</v>
      </c>
      <c r="C196" s="33">
        <f t="shared" ref="C196:E196" si="19">C225</f>
        <v>2000</v>
      </c>
      <c r="D196" s="33">
        <f t="shared" si="19"/>
        <v>2000</v>
      </c>
      <c r="E196" s="33">
        <f t="shared" si="19"/>
        <v>2000</v>
      </c>
      <c r="F196" s="34"/>
    </row>
    <row r="197" spans="1:6" ht="15.75" thickBot="1" x14ac:dyDescent="0.3">
      <c r="A197" s="19" t="s">
        <v>54</v>
      </c>
      <c r="B197" s="33">
        <f>B196/B195</f>
        <v>111.76470588235294</v>
      </c>
      <c r="C197" s="33">
        <f t="shared" ref="C197:E197" si="20">C196/C195</f>
        <v>111.11111111111111</v>
      </c>
      <c r="D197" s="33">
        <f t="shared" si="20"/>
        <v>111.11111111111111</v>
      </c>
      <c r="E197" s="33">
        <f t="shared" si="20"/>
        <v>111.11111111111111</v>
      </c>
      <c r="F197" s="34"/>
    </row>
    <row r="198" spans="1:6" ht="15.75" thickBot="1" x14ac:dyDescent="0.3">
      <c r="A198" s="19" t="s">
        <v>55</v>
      </c>
      <c r="B198" s="390" t="s">
        <v>56</v>
      </c>
      <c r="C198" s="35">
        <f>C195/B195-1</f>
        <v>5.8823529411764719E-2</v>
      </c>
      <c r="D198" s="35">
        <f t="shared" ref="D198:E200" si="21">D195/C195-1</f>
        <v>0</v>
      </c>
      <c r="E198" s="35">
        <f t="shared" si="21"/>
        <v>0</v>
      </c>
      <c r="F198" s="36"/>
    </row>
    <row r="199" spans="1:6" ht="15.75" thickBot="1" x14ac:dyDescent="0.3">
      <c r="A199" s="19" t="s">
        <v>57</v>
      </c>
      <c r="B199" s="390" t="s">
        <v>56</v>
      </c>
      <c r="C199" s="35">
        <f>C196/B196-1</f>
        <v>5.2631578947368363E-2</v>
      </c>
      <c r="D199" s="35">
        <f t="shared" si="21"/>
        <v>0</v>
      </c>
      <c r="E199" s="35">
        <f t="shared" si="21"/>
        <v>0</v>
      </c>
      <c r="F199" s="36"/>
    </row>
    <row r="200" spans="1:6" ht="15.75" thickBot="1" x14ac:dyDescent="0.3">
      <c r="A200" s="19" t="s">
        <v>58</v>
      </c>
      <c r="B200" s="390" t="s">
        <v>56</v>
      </c>
      <c r="C200" s="35">
        <f>C197/B197-1</f>
        <v>-5.8479532163742132E-3</v>
      </c>
      <c r="D200" s="35">
        <f t="shared" si="21"/>
        <v>0</v>
      </c>
      <c r="E200" s="35">
        <f t="shared" si="21"/>
        <v>0</v>
      </c>
      <c r="F200" s="36"/>
    </row>
    <row r="201" spans="1:6" ht="15.75" thickBot="1" x14ac:dyDescent="0.3">
      <c r="A201" s="588" t="s">
        <v>59</v>
      </c>
      <c r="B201" s="589"/>
      <c r="C201" s="589"/>
      <c r="D201" s="589"/>
      <c r="E201" s="590"/>
      <c r="F201" s="31"/>
    </row>
    <row r="202" spans="1:6" x14ac:dyDescent="0.25">
      <c r="A202" s="591"/>
      <c r="B202" s="30">
        <v>2020</v>
      </c>
      <c r="C202" s="30">
        <v>2021</v>
      </c>
      <c r="D202" s="30">
        <v>2022</v>
      </c>
      <c r="E202" s="30">
        <v>2023</v>
      </c>
      <c r="F202" s="31"/>
    </row>
    <row r="203" spans="1:6" ht="15.75" thickBot="1" x14ac:dyDescent="0.3">
      <c r="A203" s="592"/>
      <c r="B203" s="32" t="s">
        <v>1</v>
      </c>
      <c r="C203" s="32" t="s">
        <v>26</v>
      </c>
      <c r="D203" s="32" t="s">
        <v>26</v>
      </c>
      <c r="E203" s="32" t="s">
        <v>26</v>
      </c>
      <c r="F203" s="31"/>
    </row>
    <row r="204" spans="1:6" ht="15.75" thickBot="1" x14ac:dyDescent="0.3">
      <c r="A204" s="43" t="s">
        <v>60</v>
      </c>
      <c r="B204" s="16">
        <v>0</v>
      </c>
      <c r="C204" s="16">
        <v>0</v>
      </c>
      <c r="D204" s="16">
        <v>0</v>
      </c>
      <c r="E204" s="16">
        <v>0</v>
      </c>
      <c r="F204" s="20"/>
    </row>
    <row r="205" spans="1:6" ht="15.75" thickBot="1" x14ac:dyDescent="0.3">
      <c r="A205" s="409" t="s">
        <v>61</v>
      </c>
      <c r="B205" s="410"/>
      <c r="C205" s="411"/>
      <c r="D205" s="411"/>
      <c r="E205" s="411"/>
      <c r="F205" s="40"/>
    </row>
    <row r="206" spans="1:6" ht="15.75" thickBot="1" x14ac:dyDescent="0.3">
      <c r="A206" s="412" t="s">
        <v>62</v>
      </c>
      <c r="B206" s="413"/>
      <c r="C206" s="414"/>
      <c r="D206" s="414"/>
      <c r="E206" s="415"/>
      <c r="F206" s="42"/>
    </row>
    <row r="207" spans="1:6" ht="24.75" thickBot="1" x14ac:dyDescent="0.3">
      <c r="A207" s="43" t="s">
        <v>63</v>
      </c>
      <c r="B207" s="16">
        <v>0</v>
      </c>
      <c r="C207" s="16">
        <v>0</v>
      </c>
      <c r="D207" s="16">
        <v>0</v>
      </c>
      <c r="E207" s="16">
        <v>0</v>
      </c>
      <c r="F207" s="20"/>
    </row>
    <row r="208" spans="1:6" ht="15.75" thickBot="1" x14ac:dyDescent="0.3">
      <c r="A208" s="44" t="s">
        <v>61</v>
      </c>
      <c r="B208" s="39"/>
      <c r="C208" s="16"/>
      <c r="D208" s="16"/>
      <c r="E208" s="16"/>
      <c r="F208" s="20"/>
    </row>
    <row r="209" spans="1:6" ht="15.75" thickBot="1" x14ac:dyDescent="0.3">
      <c r="A209" s="44" t="s">
        <v>62</v>
      </c>
      <c r="B209" s="39"/>
      <c r="C209" s="16"/>
      <c r="D209" s="16"/>
      <c r="E209" s="16"/>
      <c r="F209" s="20"/>
    </row>
    <row r="210" spans="1:6" ht="15.75" thickBot="1" x14ac:dyDescent="0.3">
      <c r="A210" s="43" t="s">
        <v>64</v>
      </c>
      <c r="B210" s="39">
        <f>B211+B212</f>
        <v>1900</v>
      </c>
      <c r="C210" s="39">
        <f t="shared" ref="C210:E210" si="22">C211+C212</f>
        <v>2000</v>
      </c>
      <c r="D210" s="39">
        <f t="shared" si="22"/>
        <v>2000</v>
      </c>
      <c r="E210" s="39">
        <f t="shared" si="22"/>
        <v>2000</v>
      </c>
      <c r="F210" s="34"/>
    </row>
    <row r="211" spans="1:6" ht="15.75" thickBot="1" x14ac:dyDescent="0.3">
      <c r="A211" s="44" t="s">
        <v>61</v>
      </c>
      <c r="B211" s="39">
        <v>1900</v>
      </c>
      <c r="C211" s="33">
        <v>2000</v>
      </c>
      <c r="D211" s="33">
        <v>2000</v>
      </c>
      <c r="E211" s="33">
        <v>2000</v>
      </c>
      <c r="F211" s="34"/>
    </row>
    <row r="212" spans="1:6" ht="15.75" thickBot="1" x14ac:dyDescent="0.3">
      <c r="A212" s="44" t="s">
        <v>62</v>
      </c>
      <c r="B212" s="39"/>
      <c r="C212" s="16"/>
      <c r="D212" s="16"/>
      <c r="E212" s="16"/>
      <c r="F212" s="20"/>
    </row>
    <row r="213" spans="1:6" ht="15.75" thickBot="1" x14ac:dyDescent="0.3">
      <c r="A213" s="43" t="s">
        <v>65</v>
      </c>
      <c r="B213" s="39"/>
      <c r="C213" s="16"/>
      <c r="D213" s="16"/>
      <c r="E213" s="16"/>
      <c r="F213" s="20"/>
    </row>
    <row r="214" spans="1:6" ht="15.75" thickBot="1" x14ac:dyDescent="0.3">
      <c r="A214" s="44" t="s">
        <v>61</v>
      </c>
      <c r="B214" s="39"/>
      <c r="C214" s="16"/>
      <c r="D214" s="16"/>
      <c r="E214" s="16"/>
      <c r="F214" s="20"/>
    </row>
    <row r="215" spans="1:6" ht="15.75" thickBot="1" x14ac:dyDescent="0.3">
      <c r="A215" s="44" t="s">
        <v>62</v>
      </c>
      <c r="B215" s="39"/>
      <c r="C215" s="16"/>
      <c r="D215" s="16"/>
      <c r="E215" s="16"/>
      <c r="F215" s="20"/>
    </row>
    <row r="216" spans="1:6" ht="15.75" thickBot="1" x14ac:dyDescent="0.3">
      <c r="A216" s="43" t="s">
        <v>66</v>
      </c>
      <c r="B216" s="39"/>
      <c r="C216" s="16"/>
      <c r="D216" s="16"/>
      <c r="E216" s="16"/>
      <c r="F216" s="20"/>
    </row>
    <row r="217" spans="1:6" ht="15.75" thickBot="1" x14ac:dyDescent="0.3">
      <c r="A217" s="44" t="s">
        <v>61</v>
      </c>
      <c r="B217" s="39"/>
      <c r="C217" s="16"/>
      <c r="D217" s="16"/>
      <c r="E217" s="16"/>
      <c r="F217" s="20"/>
    </row>
    <row r="218" spans="1:6" ht="15.75" thickBot="1" x14ac:dyDescent="0.3">
      <c r="A218" s="44" t="s">
        <v>62</v>
      </c>
      <c r="B218" s="39"/>
      <c r="C218" s="16"/>
      <c r="D218" s="16"/>
      <c r="E218" s="16"/>
      <c r="F218" s="20"/>
    </row>
    <row r="219" spans="1:6" ht="15.75" thickBot="1" x14ac:dyDescent="0.3">
      <c r="A219" s="81" t="s">
        <v>67</v>
      </c>
      <c r="B219" s="73"/>
      <c r="C219" s="74"/>
      <c r="D219" s="74"/>
      <c r="E219" s="74"/>
      <c r="F219" s="20"/>
    </row>
    <row r="220" spans="1:6" ht="15.75" thickBot="1" x14ac:dyDescent="0.3">
      <c r="A220" s="82" t="s">
        <v>61</v>
      </c>
      <c r="B220" s="73"/>
      <c r="C220" s="74"/>
      <c r="D220" s="74"/>
      <c r="E220" s="74"/>
      <c r="F220" s="20"/>
    </row>
    <row r="221" spans="1:6" ht="15.75" thickBot="1" x14ac:dyDescent="0.3">
      <c r="A221" s="82" t="s">
        <v>62</v>
      </c>
      <c r="B221" s="73"/>
      <c r="C221" s="74"/>
      <c r="D221" s="74"/>
      <c r="E221" s="74"/>
      <c r="F221" s="20"/>
    </row>
    <row r="222" spans="1:6" ht="24.75" thickBot="1" x14ac:dyDescent="0.3">
      <c r="A222" s="43" t="s">
        <v>68</v>
      </c>
      <c r="B222" s="39">
        <v>0</v>
      </c>
      <c r="C222" s="16">
        <v>0</v>
      </c>
      <c r="D222" s="16">
        <f>C222*1.03*0.99</f>
        <v>0</v>
      </c>
      <c r="E222" s="16">
        <f>D222*1.03*0.99</f>
        <v>0</v>
      </c>
      <c r="F222" s="20"/>
    </row>
    <row r="223" spans="1:6" ht="15.75" thickBot="1" x14ac:dyDescent="0.3">
      <c r="A223" s="44" t="s">
        <v>61</v>
      </c>
      <c r="B223" s="39"/>
      <c r="C223" s="47"/>
      <c r="D223" s="47"/>
      <c r="E223" s="47"/>
      <c r="F223" s="48"/>
    </row>
    <row r="224" spans="1:6" ht="15.75" thickBot="1" x14ac:dyDescent="0.3">
      <c r="A224" s="44" t="s">
        <v>62</v>
      </c>
      <c r="B224" s="39"/>
      <c r="C224" s="46"/>
      <c r="D224" s="47"/>
      <c r="E224" s="47"/>
      <c r="F224" s="48"/>
    </row>
    <row r="225" spans="1:6" ht="15.75" thickBot="1" x14ac:dyDescent="0.3">
      <c r="A225" s="49" t="s">
        <v>69</v>
      </c>
      <c r="B225" s="39">
        <f>B222+B219+B216+B213+B210+B207+B204</f>
        <v>1900</v>
      </c>
      <c r="C225" s="39">
        <f>C222+C219+C216+C213+C210+C207+C204</f>
        <v>2000</v>
      </c>
      <c r="D225" s="39">
        <f>D222+D219+D216+D213+D210+D207+D204</f>
        <v>2000</v>
      </c>
      <c r="E225" s="39">
        <f>E222+E219+E216+E213+E210+E207+E204</f>
        <v>2000</v>
      </c>
      <c r="F225" s="45"/>
    </row>
    <row r="226" spans="1:6" ht="15.75" thickBot="1" x14ac:dyDescent="0.3">
      <c r="A226" s="50" t="s">
        <v>70</v>
      </c>
      <c r="B226" s="52">
        <f>IF(B225-B196=0,0,"Error")</f>
        <v>0</v>
      </c>
      <c r="C226" s="52">
        <f>IF(C225-C196=0,0,"Error")</f>
        <v>0</v>
      </c>
      <c r="D226" s="52">
        <f>IF(D225-D196=0,0,"Error")</f>
        <v>0</v>
      </c>
      <c r="E226" s="52">
        <f>IF(E225-E196=0,0,"Error")</f>
        <v>0</v>
      </c>
      <c r="F226" s="53"/>
    </row>
    <row r="227" spans="1:6" ht="15.75" thickBot="1" x14ac:dyDescent="0.3">
      <c r="A227" s="613" t="s">
        <v>104</v>
      </c>
      <c r="B227" s="614"/>
      <c r="C227" s="614"/>
      <c r="D227" s="614"/>
      <c r="E227" s="615"/>
      <c r="F227" s="26"/>
    </row>
    <row r="228" spans="1:6" ht="15.75" thickBot="1" x14ac:dyDescent="0.3">
      <c r="A228" s="613" t="s">
        <v>105</v>
      </c>
      <c r="B228" s="614"/>
      <c r="C228" s="614"/>
      <c r="D228" s="614"/>
      <c r="E228" s="615"/>
      <c r="F228" s="26"/>
    </row>
    <row r="229" spans="1:6" ht="15.75" thickBot="1" x14ac:dyDescent="0.3">
      <c r="A229" s="83" t="s">
        <v>106</v>
      </c>
      <c r="B229" s="616"/>
      <c r="C229" s="617"/>
      <c r="D229" s="618"/>
      <c r="E229" s="619"/>
      <c r="F229" s="18"/>
    </row>
    <row r="230" spans="1:6" ht="45.75" thickBot="1" x14ac:dyDescent="0.3">
      <c r="A230" s="84" t="s">
        <v>107</v>
      </c>
      <c r="B230" s="85" t="s">
        <v>108</v>
      </c>
      <c r="C230" s="86" t="s">
        <v>109</v>
      </c>
      <c r="D230" s="620" t="s">
        <v>110</v>
      </c>
      <c r="E230" s="621"/>
      <c r="F230" s="18"/>
    </row>
    <row r="231" spans="1:6" s="1" customFormat="1" ht="26.25" customHeight="1" thickBot="1" x14ac:dyDescent="0.3">
      <c r="A231" s="87" t="s">
        <v>48</v>
      </c>
      <c r="B231" s="600" t="s">
        <v>111</v>
      </c>
      <c r="C231" s="600"/>
      <c r="D231" s="600"/>
      <c r="E231" s="601"/>
      <c r="F231" s="88"/>
    </row>
    <row r="232" spans="1:6" ht="15.75" thickBot="1" x14ac:dyDescent="0.3">
      <c r="A232" s="19" t="s">
        <v>50</v>
      </c>
      <c r="B232" s="602" t="s">
        <v>112</v>
      </c>
      <c r="C232" s="603"/>
      <c r="D232" s="603"/>
      <c r="E232" s="604"/>
      <c r="F232" s="28"/>
    </row>
    <row r="233" spans="1:6" x14ac:dyDescent="0.25">
      <c r="A233" s="591"/>
      <c r="B233" s="30">
        <v>2020</v>
      </c>
      <c r="C233" s="30">
        <v>2021</v>
      </c>
      <c r="D233" s="30">
        <v>2022</v>
      </c>
      <c r="E233" s="30">
        <v>2023</v>
      </c>
      <c r="F233" s="31"/>
    </row>
    <row r="234" spans="1:6" ht="15.75" thickBot="1" x14ac:dyDescent="0.3">
      <c r="A234" s="592"/>
      <c r="B234" s="32" t="s">
        <v>1</v>
      </c>
      <c r="C234" s="32" t="s">
        <v>26</v>
      </c>
      <c r="D234" s="32" t="s">
        <v>26</v>
      </c>
      <c r="E234" s="32" t="s">
        <v>26</v>
      </c>
      <c r="F234" s="31"/>
    </row>
    <row r="235" spans="1:6" ht="15.75" thickBot="1" x14ac:dyDescent="0.3">
      <c r="A235" s="19" t="s">
        <v>52</v>
      </c>
      <c r="B235" s="33">
        <v>0</v>
      </c>
      <c r="C235" s="33">
        <v>170</v>
      </c>
      <c r="D235" s="33">
        <v>60</v>
      </c>
      <c r="E235" s="33">
        <v>0</v>
      </c>
      <c r="F235" s="34"/>
    </row>
    <row r="236" spans="1:6" ht="15.75" thickBot="1" x14ac:dyDescent="0.3">
      <c r="A236" s="19" t="s">
        <v>53</v>
      </c>
      <c r="B236" s="33">
        <f>B254</f>
        <v>0</v>
      </c>
      <c r="C236" s="33">
        <f t="shared" ref="C236:E236" si="23">C254</f>
        <v>55000</v>
      </c>
      <c r="D236" s="33">
        <f t="shared" si="23"/>
        <v>20000</v>
      </c>
      <c r="E236" s="33">
        <f t="shared" si="23"/>
        <v>0</v>
      </c>
      <c r="F236" s="34"/>
    </row>
    <row r="237" spans="1:6" ht="15.75" thickBot="1" x14ac:dyDescent="0.3">
      <c r="A237" s="19" t="s">
        <v>54</v>
      </c>
      <c r="B237" s="33" t="e">
        <f>B236/B235</f>
        <v>#DIV/0!</v>
      </c>
      <c r="C237" s="33">
        <v>325</v>
      </c>
      <c r="D237" s="33">
        <f t="shared" ref="D237:E237" si="24">D236/D235</f>
        <v>333.33333333333331</v>
      </c>
      <c r="E237" s="33" t="e">
        <f t="shared" si="24"/>
        <v>#DIV/0!</v>
      </c>
      <c r="F237" s="34"/>
    </row>
    <row r="238" spans="1:6" ht="15.75" thickBot="1" x14ac:dyDescent="0.3">
      <c r="A238" s="19" t="s">
        <v>55</v>
      </c>
      <c r="B238" s="390" t="s">
        <v>56</v>
      </c>
      <c r="C238" s="35" t="e">
        <f>C235/B235-1</f>
        <v>#DIV/0!</v>
      </c>
      <c r="D238" s="35">
        <f t="shared" ref="D238:E240" si="25">D235/C235-1</f>
        <v>-0.64705882352941169</v>
      </c>
      <c r="E238" s="35">
        <f t="shared" si="25"/>
        <v>-1</v>
      </c>
      <c r="F238" s="36"/>
    </row>
    <row r="239" spans="1:6" ht="15.75" thickBot="1" x14ac:dyDescent="0.3">
      <c r="A239" s="19" t="s">
        <v>57</v>
      </c>
      <c r="B239" s="390" t="s">
        <v>56</v>
      </c>
      <c r="C239" s="35" t="e">
        <f>C236/B236-1</f>
        <v>#DIV/0!</v>
      </c>
      <c r="D239" s="35">
        <f t="shared" si="25"/>
        <v>-0.63636363636363635</v>
      </c>
      <c r="E239" s="35">
        <f t="shared" si="25"/>
        <v>-1</v>
      </c>
      <c r="F239" s="36"/>
    </row>
    <row r="240" spans="1:6" ht="15.75" thickBot="1" x14ac:dyDescent="0.3">
      <c r="A240" s="19" t="s">
        <v>58</v>
      </c>
      <c r="B240" s="390" t="s">
        <v>56</v>
      </c>
      <c r="C240" s="35" t="e">
        <f>C237/B237-1</f>
        <v>#DIV/0!</v>
      </c>
      <c r="D240" s="35">
        <f t="shared" si="25"/>
        <v>2.564102564102555E-2</v>
      </c>
      <c r="E240" s="35" t="e">
        <f t="shared" si="25"/>
        <v>#DIV/0!</v>
      </c>
      <c r="F240" s="36"/>
    </row>
    <row r="241" spans="1:6" ht="15.75" thickBot="1" x14ac:dyDescent="0.3">
      <c r="A241" s="595" t="s">
        <v>113</v>
      </c>
      <c r="B241" s="596"/>
      <c r="C241" s="596"/>
      <c r="D241" s="596"/>
      <c r="E241" s="597"/>
      <c r="F241" s="31"/>
    </row>
    <row r="242" spans="1:6" x14ac:dyDescent="0.25">
      <c r="A242" s="593"/>
      <c r="B242" s="416">
        <v>2020</v>
      </c>
      <c r="C242" s="416">
        <v>2021</v>
      </c>
      <c r="D242" s="416">
        <v>2022</v>
      </c>
      <c r="E242" s="417">
        <v>2023</v>
      </c>
      <c r="F242" s="31"/>
    </row>
    <row r="243" spans="1:6" ht="15.75" thickBot="1" x14ac:dyDescent="0.3">
      <c r="A243" s="594"/>
      <c r="B243" s="418" t="s">
        <v>1</v>
      </c>
      <c r="C243" s="418" t="s">
        <v>26</v>
      </c>
      <c r="D243" s="418" t="s">
        <v>26</v>
      </c>
      <c r="E243" s="419" t="s">
        <v>26</v>
      </c>
      <c r="F243" s="31"/>
    </row>
    <row r="244" spans="1:6" ht="15.75" thickBot="1" x14ac:dyDescent="0.3">
      <c r="A244" s="37" t="s">
        <v>114</v>
      </c>
      <c r="B244" s="58">
        <f>B245+B246+B247+B248</f>
        <v>0</v>
      </c>
      <c r="C244" s="58">
        <f t="shared" ref="C244:E244" si="26">C245+C246+C247+C248</f>
        <v>0</v>
      </c>
      <c r="D244" s="58">
        <f t="shared" si="26"/>
        <v>0</v>
      </c>
      <c r="E244" s="58">
        <f t="shared" si="26"/>
        <v>0</v>
      </c>
      <c r="F244" s="20"/>
    </row>
    <row r="245" spans="1:6" ht="15.75" thickBot="1" x14ac:dyDescent="0.3">
      <c r="A245" s="38" t="s">
        <v>61</v>
      </c>
      <c r="B245" s="58"/>
      <c r="C245" s="58"/>
      <c r="D245" s="58"/>
      <c r="E245" s="58"/>
      <c r="F245" s="20"/>
    </row>
    <row r="246" spans="1:6" ht="15.75" thickBot="1" x14ac:dyDescent="0.3">
      <c r="A246" s="38" t="s">
        <v>115</v>
      </c>
      <c r="B246" s="58"/>
      <c r="C246" s="58"/>
      <c r="D246" s="58"/>
      <c r="E246" s="58"/>
      <c r="F246" s="20"/>
    </row>
    <row r="247" spans="1:6" ht="15.75" thickBot="1" x14ac:dyDescent="0.3">
      <c r="A247" s="38" t="s">
        <v>116</v>
      </c>
      <c r="B247" s="58"/>
      <c r="C247" s="58"/>
      <c r="D247" s="58"/>
      <c r="E247" s="58"/>
      <c r="F247" s="20"/>
    </row>
    <row r="248" spans="1:6" ht="15.75" thickBot="1" x14ac:dyDescent="0.3">
      <c r="A248" s="38" t="s">
        <v>117</v>
      </c>
      <c r="B248" s="58"/>
      <c r="C248" s="58"/>
      <c r="D248" s="58"/>
      <c r="E248" s="58"/>
      <c r="F248" s="20"/>
    </row>
    <row r="249" spans="1:6" ht="15.75" thickBot="1" x14ac:dyDescent="0.3">
      <c r="A249" s="37" t="s">
        <v>118</v>
      </c>
      <c r="B249" s="57">
        <f>B250+B251+B252+B253</f>
        <v>0</v>
      </c>
      <c r="C249" s="57">
        <f t="shared" ref="C249:E249" si="27">C250+C251+C252+C253</f>
        <v>55000</v>
      </c>
      <c r="D249" s="57">
        <f t="shared" si="27"/>
        <v>20000</v>
      </c>
      <c r="E249" s="57">
        <f t="shared" si="27"/>
        <v>0</v>
      </c>
      <c r="F249" s="45"/>
    </row>
    <row r="250" spans="1:6" ht="15.75" thickBot="1" x14ac:dyDescent="0.3">
      <c r="A250" s="38" t="s">
        <v>61</v>
      </c>
      <c r="B250" s="33">
        <v>0</v>
      </c>
      <c r="C250" s="33">
        <v>55000</v>
      </c>
      <c r="D250" s="33">
        <v>20000</v>
      </c>
      <c r="E250" s="33">
        <v>0</v>
      </c>
      <c r="F250" s="34"/>
    </row>
    <row r="251" spans="1:6" ht="15.75" thickBot="1" x14ac:dyDescent="0.3">
      <c r="A251" s="38" t="s">
        <v>115</v>
      </c>
      <c r="B251" s="57"/>
      <c r="C251" s="58"/>
      <c r="D251" s="58"/>
      <c r="E251" s="58"/>
      <c r="F251" s="20"/>
    </row>
    <row r="252" spans="1:6" ht="15.75" thickBot="1" x14ac:dyDescent="0.3">
      <c r="A252" s="38" t="s">
        <v>116</v>
      </c>
      <c r="B252" s="57"/>
      <c r="C252" s="58"/>
      <c r="D252" s="58"/>
      <c r="E252" s="58"/>
      <c r="F252" s="20"/>
    </row>
    <row r="253" spans="1:6" ht="15.75" thickBot="1" x14ac:dyDescent="0.3">
      <c r="A253" s="38" t="s">
        <v>117</v>
      </c>
      <c r="B253" s="57"/>
      <c r="C253" s="58"/>
      <c r="D253" s="58"/>
      <c r="E253" s="58"/>
      <c r="F253" s="20"/>
    </row>
    <row r="254" spans="1:6" ht="15.75" thickBot="1" x14ac:dyDescent="0.3">
      <c r="A254" s="89" t="s">
        <v>69</v>
      </c>
      <c r="B254" s="57">
        <f>B244+B249</f>
        <v>0</v>
      </c>
      <c r="C254" s="57">
        <f t="shared" ref="C254:E254" si="28">C244+C249</f>
        <v>55000</v>
      </c>
      <c r="D254" s="57">
        <f t="shared" si="28"/>
        <v>20000</v>
      </c>
      <c r="E254" s="57">
        <f t="shared" si="28"/>
        <v>0</v>
      </c>
      <c r="F254" s="45"/>
    </row>
    <row r="255" spans="1:6" ht="34.5" thickBot="1" x14ac:dyDescent="0.3">
      <c r="A255" s="84" t="s">
        <v>71</v>
      </c>
      <c r="B255" s="85" t="s">
        <v>750</v>
      </c>
      <c r="C255" s="86" t="s">
        <v>109</v>
      </c>
      <c r="D255" s="598"/>
      <c r="E255" s="599"/>
      <c r="F255" s="18"/>
    </row>
    <row r="256" spans="1:6" s="1" customFormat="1" ht="22.5" customHeight="1" thickBot="1" x14ac:dyDescent="0.3">
      <c r="A256" s="87" t="s">
        <v>48</v>
      </c>
      <c r="B256" s="600" t="s">
        <v>119</v>
      </c>
      <c r="C256" s="600"/>
      <c r="D256" s="600"/>
      <c r="E256" s="601"/>
      <c r="F256" s="88"/>
    </row>
    <row r="257" spans="1:6" ht="15.75" thickBot="1" x14ac:dyDescent="0.3">
      <c r="A257" s="19" t="s">
        <v>50</v>
      </c>
      <c r="B257" s="602" t="s">
        <v>112</v>
      </c>
      <c r="C257" s="603"/>
      <c r="D257" s="603"/>
      <c r="E257" s="604"/>
      <c r="F257" s="28"/>
    </row>
    <row r="258" spans="1:6" x14ac:dyDescent="0.25">
      <c r="A258" s="591"/>
      <c r="B258" s="30">
        <v>2020</v>
      </c>
      <c r="C258" s="30">
        <v>2021</v>
      </c>
      <c r="D258" s="30">
        <v>2022</v>
      </c>
      <c r="E258" s="30">
        <v>2023</v>
      </c>
      <c r="F258" s="31"/>
    </row>
    <row r="259" spans="1:6" ht="15.75" thickBot="1" x14ac:dyDescent="0.3">
      <c r="A259" s="592"/>
      <c r="B259" s="32" t="s">
        <v>1</v>
      </c>
      <c r="C259" s="32" t="s">
        <v>26</v>
      </c>
      <c r="D259" s="32" t="s">
        <v>26</v>
      </c>
      <c r="E259" s="32" t="s">
        <v>26</v>
      </c>
      <c r="F259" s="31"/>
    </row>
    <row r="260" spans="1:6" ht="15.75" thickBot="1" x14ac:dyDescent="0.3">
      <c r="A260" s="19" t="s">
        <v>52</v>
      </c>
      <c r="B260" s="33">
        <v>1</v>
      </c>
      <c r="C260" s="33">
        <v>0</v>
      </c>
      <c r="D260" s="33">
        <v>1</v>
      </c>
      <c r="E260" s="33">
        <v>1</v>
      </c>
      <c r="F260" s="34"/>
    </row>
    <row r="261" spans="1:6" ht="15.75" thickBot="1" x14ac:dyDescent="0.3">
      <c r="A261" s="19" t="s">
        <v>53</v>
      </c>
      <c r="B261" s="33">
        <f>B279</f>
        <v>4000</v>
      </c>
      <c r="C261" s="33">
        <f t="shared" ref="C261:E261" si="29">C279</f>
        <v>0</v>
      </c>
      <c r="D261" s="33">
        <f t="shared" si="29"/>
        <v>45000</v>
      </c>
      <c r="E261" s="33">
        <f t="shared" si="29"/>
        <v>45000</v>
      </c>
      <c r="F261" s="34"/>
    </row>
    <row r="262" spans="1:6" ht="15.75" thickBot="1" x14ac:dyDescent="0.3">
      <c r="A262" s="19" t="s">
        <v>54</v>
      </c>
      <c r="B262" s="33">
        <f>B261/B260</f>
        <v>4000</v>
      </c>
      <c r="C262" s="33" t="e">
        <f t="shared" ref="C262:E262" si="30">C261/C260</f>
        <v>#DIV/0!</v>
      </c>
      <c r="D262" s="33">
        <v>45000</v>
      </c>
      <c r="E262" s="33">
        <f t="shared" si="30"/>
        <v>45000</v>
      </c>
      <c r="F262" s="34"/>
    </row>
    <row r="263" spans="1:6" ht="15.75" thickBot="1" x14ac:dyDescent="0.3">
      <c r="A263" s="19" t="s">
        <v>55</v>
      </c>
      <c r="B263" s="390" t="s">
        <v>56</v>
      </c>
      <c r="C263" s="35">
        <f>C260/B260-1</f>
        <v>-1</v>
      </c>
      <c r="D263" s="35" t="e">
        <f t="shared" ref="D263:E265" si="31">D260/C260-1</f>
        <v>#DIV/0!</v>
      </c>
      <c r="E263" s="35">
        <f t="shared" si="31"/>
        <v>0</v>
      </c>
      <c r="F263" s="36"/>
    </row>
    <row r="264" spans="1:6" ht="15.75" thickBot="1" x14ac:dyDescent="0.3">
      <c r="A264" s="19" t="s">
        <v>57</v>
      </c>
      <c r="B264" s="390" t="s">
        <v>56</v>
      </c>
      <c r="C264" s="35">
        <f>C261/B261-1</f>
        <v>-1</v>
      </c>
      <c r="D264" s="35" t="e">
        <f t="shared" si="31"/>
        <v>#DIV/0!</v>
      </c>
      <c r="E264" s="35">
        <f t="shared" si="31"/>
        <v>0</v>
      </c>
      <c r="F264" s="36"/>
    </row>
    <row r="265" spans="1:6" ht="15.75" thickBot="1" x14ac:dyDescent="0.3">
      <c r="A265" s="19" t="s">
        <v>58</v>
      </c>
      <c r="B265" s="390" t="s">
        <v>56</v>
      </c>
      <c r="C265" s="35" t="e">
        <f>C262/B262-1</f>
        <v>#DIV/0!</v>
      </c>
      <c r="D265" s="35" t="e">
        <f t="shared" si="31"/>
        <v>#DIV/0!</v>
      </c>
      <c r="E265" s="35">
        <f t="shared" si="31"/>
        <v>0</v>
      </c>
      <c r="F265" s="36"/>
    </row>
    <row r="266" spans="1:6" ht="15.75" thickBot="1" x14ac:dyDescent="0.3">
      <c r="A266" s="588" t="s">
        <v>120</v>
      </c>
      <c r="B266" s="589"/>
      <c r="C266" s="589"/>
      <c r="D266" s="589"/>
      <c r="E266" s="590"/>
      <c r="F266" s="31"/>
    </row>
    <row r="267" spans="1:6" x14ac:dyDescent="0.25">
      <c r="A267" s="591"/>
      <c r="B267" s="30">
        <v>2020</v>
      </c>
      <c r="C267" s="30">
        <v>2021</v>
      </c>
      <c r="D267" s="30">
        <v>2022</v>
      </c>
      <c r="E267" s="30">
        <v>2023</v>
      </c>
      <c r="F267" s="31"/>
    </row>
    <row r="268" spans="1:6" ht="15.75" thickBot="1" x14ac:dyDescent="0.3">
      <c r="A268" s="592"/>
      <c r="B268" s="32" t="s">
        <v>1</v>
      </c>
      <c r="C268" s="32" t="s">
        <v>26</v>
      </c>
      <c r="D268" s="32" t="s">
        <v>26</v>
      </c>
      <c r="E268" s="32" t="s">
        <v>26</v>
      </c>
      <c r="F268" s="31"/>
    </row>
    <row r="269" spans="1:6" ht="15.75" thickBot="1" x14ac:dyDescent="0.3">
      <c r="A269" s="37" t="s">
        <v>114</v>
      </c>
      <c r="B269" s="58">
        <f>B270+B271+B272+B273</f>
        <v>4000</v>
      </c>
      <c r="C269" s="58">
        <f t="shared" ref="C269:E269" si="32">C270+C271+C272+C273</f>
        <v>0</v>
      </c>
      <c r="D269" s="58">
        <f t="shared" si="32"/>
        <v>0</v>
      </c>
      <c r="E269" s="58">
        <f t="shared" si="32"/>
        <v>0</v>
      </c>
      <c r="F269" s="20"/>
    </row>
    <row r="270" spans="1:6" ht="15.75" thickBot="1" x14ac:dyDescent="0.3">
      <c r="A270" s="38" t="s">
        <v>61</v>
      </c>
      <c r="B270" s="58">
        <v>4000</v>
      </c>
      <c r="C270" s="58">
        <v>0</v>
      </c>
      <c r="D270" s="58"/>
      <c r="E270" s="58"/>
      <c r="F270" s="20"/>
    </row>
    <row r="271" spans="1:6" ht="15.75" thickBot="1" x14ac:dyDescent="0.3">
      <c r="A271" s="38" t="s">
        <v>115</v>
      </c>
      <c r="B271" s="58"/>
      <c r="C271" s="58"/>
      <c r="D271" s="58"/>
      <c r="E271" s="58"/>
      <c r="F271" s="20"/>
    </row>
    <row r="272" spans="1:6" ht="15.75" thickBot="1" x14ac:dyDescent="0.3">
      <c r="A272" s="38" t="s">
        <v>116</v>
      </c>
      <c r="B272" s="58"/>
      <c r="C272" s="58"/>
      <c r="D272" s="58"/>
      <c r="E272" s="58"/>
      <c r="F272" s="20"/>
    </row>
    <row r="273" spans="1:8" ht="15.75" thickBot="1" x14ac:dyDescent="0.3">
      <c r="A273" s="38" t="s">
        <v>117</v>
      </c>
      <c r="B273" s="58"/>
      <c r="C273" s="58"/>
      <c r="D273" s="58"/>
      <c r="E273" s="58"/>
      <c r="F273" s="20"/>
    </row>
    <row r="274" spans="1:8" ht="15.75" thickBot="1" x14ac:dyDescent="0.3">
      <c r="A274" s="37" t="s">
        <v>118</v>
      </c>
      <c r="B274" s="57">
        <f>B275+B276+B277+B278</f>
        <v>0</v>
      </c>
      <c r="C274" s="57">
        <f t="shared" ref="C274:E274" si="33">C275+C276+C277+C278</f>
        <v>0</v>
      </c>
      <c r="D274" s="57">
        <f t="shared" si="33"/>
        <v>45000</v>
      </c>
      <c r="E274" s="57">
        <f t="shared" si="33"/>
        <v>45000</v>
      </c>
      <c r="F274" s="45"/>
    </row>
    <row r="275" spans="1:8" ht="15.75" thickBot="1" x14ac:dyDescent="0.3">
      <c r="A275" s="38" t="s">
        <v>61</v>
      </c>
      <c r="B275" s="33">
        <v>0</v>
      </c>
      <c r="C275" s="33">
        <v>0</v>
      </c>
      <c r="D275" s="33">
        <v>45000</v>
      </c>
      <c r="E275" s="33">
        <v>45000</v>
      </c>
      <c r="F275" s="34"/>
    </row>
    <row r="276" spans="1:8" ht="15.75" thickBot="1" x14ac:dyDescent="0.3">
      <c r="A276" s="38" t="s">
        <v>115</v>
      </c>
      <c r="B276" s="57"/>
      <c r="C276" s="58"/>
      <c r="D276" s="58"/>
      <c r="E276" s="58"/>
      <c r="F276" s="20"/>
    </row>
    <row r="277" spans="1:8" ht="15.75" thickBot="1" x14ac:dyDescent="0.3">
      <c r="A277" s="38" t="s">
        <v>116</v>
      </c>
      <c r="B277" s="57"/>
      <c r="C277" s="58"/>
      <c r="D277" s="58"/>
      <c r="E277" s="58"/>
      <c r="F277" s="20"/>
    </row>
    <row r="278" spans="1:8" ht="15.75" thickBot="1" x14ac:dyDescent="0.3">
      <c r="A278" s="38" t="s">
        <v>117</v>
      </c>
      <c r="B278" s="57"/>
      <c r="C278" s="58"/>
      <c r="D278" s="58"/>
      <c r="E278" s="58"/>
      <c r="F278" s="20"/>
    </row>
    <row r="279" spans="1:8" ht="15.75" thickBot="1" x14ac:dyDescent="0.3">
      <c r="A279" s="89" t="s">
        <v>77</v>
      </c>
      <c r="B279" s="57">
        <f>B269+B274</f>
        <v>4000</v>
      </c>
      <c r="C279" s="57">
        <f t="shared" ref="C279:E279" si="34">C269+C274</f>
        <v>0</v>
      </c>
      <c r="D279" s="57">
        <f t="shared" si="34"/>
        <v>45000</v>
      </c>
      <c r="E279" s="57">
        <f t="shared" si="34"/>
        <v>45000</v>
      </c>
      <c r="F279" s="45"/>
    </row>
    <row r="280" spans="1:8" ht="34.5" thickBot="1" x14ac:dyDescent="0.3">
      <c r="A280" s="84" t="s">
        <v>121</v>
      </c>
      <c r="B280" s="85" t="s">
        <v>122</v>
      </c>
      <c r="C280" s="86" t="s">
        <v>109</v>
      </c>
      <c r="D280" s="605"/>
      <c r="E280" s="606"/>
      <c r="F280" s="18"/>
    </row>
    <row r="281" spans="1:8" s="1" customFormat="1" ht="27" customHeight="1" thickBot="1" x14ac:dyDescent="0.3">
      <c r="A281" s="87" t="s">
        <v>48</v>
      </c>
      <c r="B281" s="600" t="s">
        <v>123</v>
      </c>
      <c r="C281" s="600"/>
      <c r="D281" s="600"/>
      <c r="E281" s="601"/>
      <c r="F281" s="88"/>
    </row>
    <row r="282" spans="1:8" ht="15.75" thickBot="1" x14ac:dyDescent="0.3">
      <c r="A282" s="420" t="s">
        <v>50</v>
      </c>
      <c r="B282" s="607" t="s">
        <v>124</v>
      </c>
      <c r="C282" s="608"/>
      <c r="D282" s="608"/>
      <c r="E282" s="609"/>
      <c r="F282" s="28"/>
    </row>
    <row r="283" spans="1:8" x14ac:dyDescent="0.25">
      <c r="A283" s="593"/>
      <c r="B283" s="416">
        <v>2020</v>
      </c>
      <c r="C283" s="416">
        <v>2021</v>
      </c>
      <c r="D283" s="416">
        <v>2022</v>
      </c>
      <c r="E283" s="417">
        <v>2023</v>
      </c>
      <c r="F283" s="31"/>
    </row>
    <row r="284" spans="1:8" ht="15.75" thickBot="1" x14ac:dyDescent="0.3">
      <c r="A284" s="594"/>
      <c r="B284" s="418" t="s">
        <v>1</v>
      </c>
      <c r="C284" s="418" t="s">
        <v>26</v>
      </c>
      <c r="D284" s="418" t="s">
        <v>26</v>
      </c>
      <c r="E284" s="419" t="s">
        <v>26</v>
      </c>
      <c r="F284" s="31"/>
    </row>
    <row r="285" spans="1:8" ht="15.75" thickBot="1" x14ac:dyDescent="0.3">
      <c r="A285" s="19" t="s">
        <v>52</v>
      </c>
      <c r="B285" s="33">
        <v>0</v>
      </c>
      <c r="C285" s="33">
        <v>50</v>
      </c>
      <c r="D285" s="33">
        <v>0</v>
      </c>
      <c r="E285" s="33">
        <v>100</v>
      </c>
      <c r="F285" s="34"/>
    </row>
    <row r="286" spans="1:8" ht="15.75" thickBot="1" x14ac:dyDescent="0.3">
      <c r="A286" s="19" t="s">
        <v>53</v>
      </c>
      <c r="B286" s="33">
        <f>B304</f>
        <v>0</v>
      </c>
      <c r="C286" s="33">
        <v>10000</v>
      </c>
      <c r="D286" s="33">
        <f t="shared" ref="D286:E286" si="35">D304</f>
        <v>0</v>
      </c>
      <c r="E286" s="33">
        <f t="shared" si="35"/>
        <v>20000</v>
      </c>
      <c r="F286" s="34"/>
      <c r="H286" s="67"/>
    </row>
    <row r="287" spans="1:8" ht="15.75" thickBot="1" x14ac:dyDescent="0.3">
      <c r="A287" s="19" t="s">
        <v>54</v>
      </c>
      <c r="B287" s="33">
        <v>0</v>
      </c>
      <c r="C287" s="33">
        <v>200</v>
      </c>
      <c r="D287" s="33">
        <v>0</v>
      </c>
      <c r="E287" s="33">
        <v>200</v>
      </c>
      <c r="F287" s="34"/>
    </row>
    <row r="288" spans="1:8" ht="15.75" thickBot="1" x14ac:dyDescent="0.3">
      <c r="A288" s="19" t="s">
        <v>55</v>
      </c>
      <c r="B288" s="390" t="s">
        <v>56</v>
      </c>
      <c r="C288" s="35" t="e">
        <f>C285/B285-1</f>
        <v>#DIV/0!</v>
      </c>
      <c r="D288" s="35">
        <f t="shared" ref="D288:E290" si="36">D285/C285-1</f>
        <v>-1</v>
      </c>
      <c r="E288" s="35" t="e">
        <f t="shared" si="36"/>
        <v>#DIV/0!</v>
      </c>
      <c r="F288" s="36"/>
    </row>
    <row r="289" spans="1:6" ht="15.75" thickBot="1" x14ac:dyDescent="0.3">
      <c r="A289" s="19" t="s">
        <v>57</v>
      </c>
      <c r="B289" s="390" t="s">
        <v>56</v>
      </c>
      <c r="C289" s="35" t="e">
        <f>C286/B286-1</f>
        <v>#DIV/0!</v>
      </c>
      <c r="D289" s="35">
        <f t="shared" si="36"/>
        <v>-1</v>
      </c>
      <c r="E289" s="35" t="e">
        <f t="shared" si="36"/>
        <v>#DIV/0!</v>
      </c>
      <c r="F289" s="36"/>
    </row>
    <row r="290" spans="1:6" ht="15.75" thickBot="1" x14ac:dyDescent="0.3">
      <c r="A290" s="19" t="s">
        <v>58</v>
      </c>
      <c r="B290" s="390" t="s">
        <v>56</v>
      </c>
      <c r="C290" s="35" t="e">
        <f>C287/B287-1</f>
        <v>#DIV/0!</v>
      </c>
      <c r="D290" s="35">
        <f t="shared" si="36"/>
        <v>-1</v>
      </c>
      <c r="E290" s="35" t="e">
        <f t="shared" si="36"/>
        <v>#DIV/0!</v>
      </c>
      <c r="F290" s="36"/>
    </row>
    <row r="291" spans="1:6" ht="15.75" thickBot="1" x14ac:dyDescent="0.3">
      <c r="A291" s="588" t="s">
        <v>125</v>
      </c>
      <c r="B291" s="589"/>
      <c r="C291" s="589"/>
      <c r="D291" s="589"/>
      <c r="E291" s="590"/>
      <c r="F291" s="31"/>
    </row>
    <row r="292" spans="1:6" x14ac:dyDescent="0.25">
      <c r="A292" s="591"/>
      <c r="B292" s="30">
        <v>2020</v>
      </c>
      <c r="C292" s="30">
        <v>2021</v>
      </c>
      <c r="D292" s="30">
        <v>2022</v>
      </c>
      <c r="E292" s="30">
        <v>2023</v>
      </c>
      <c r="F292" s="31"/>
    </row>
    <row r="293" spans="1:6" ht="15.75" thickBot="1" x14ac:dyDescent="0.3">
      <c r="A293" s="592"/>
      <c r="B293" s="32" t="s">
        <v>1</v>
      </c>
      <c r="C293" s="32" t="s">
        <v>26</v>
      </c>
      <c r="D293" s="32" t="s">
        <v>26</v>
      </c>
      <c r="E293" s="32" t="s">
        <v>26</v>
      </c>
      <c r="F293" s="31"/>
    </row>
    <row r="294" spans="1:6" ht="15.75" thickBot="1" x14ac:dyDescent="0.3">
      <c r="A294" s="37" t="s">
        <v>114</v>
      </c>
      <c r="B294" s="58">
        <f>B295+B296+B297+B298</f>
        <v>0</v>
      </c>
      <c r="C294" s="58">
        <f t="shared" ref="C294:E294" si="37">C295+C296+C297+C298</f>
        <v>0</v>
      </c>
      <c r="D294" s="58">
        <f t="shared" si="37"/>
        <v>0</v>
      </c>
      <c r="E294" s="58">
        <f t="shared" si="37"/>
        <v>0</v>
      </c>
      <c r="F294" s="20"/>
    </row>
    <row r="295" spans="1:6" ht="15.75" thickBot="1" x14ac:dyDescent="0.3">
      <c r="A295" s="38" t="s">
        <v>61</v>
      </c>
      <c r="B295" s="58"/>
      <c r="C295" s="58"/>
      <c r="D295" s="58"/>
      <c r="E295" s="58"/>
      <c r="F295" s="20"/>
    </row>
    <row r="296" spans="1:6" ht="15.75" thickBot="1" x14ac:dyDescent="0.3">
      <c r="A296" s="38" t="s">
        <v>115</v>
      </c>
      <c r="B296" s="58"/>
      <c r="C296" s="58"/>
      <c r="D296" s="58"/>
      <c r="E296" s="58"/>
      <c r="F296" s="20"/>
    </row>
    <row r="297" spans="1:6" ht="15.75" thickBot="1" x14ac:dyDescent="0.3">
      <c r="A297" s="38" t="s">
        <v>116</v>
      </c>
      <c r="B297" s="58"/>
      <c r="C297" s="58"/>
      <c r="D297" s="58"/>
      <c r="E297" s="58"/>
      <c r="F297" s="20"/>
    </row>
    <row r="298" spans="1:6" ht="15.75" thickBot="1" x14ac:dyDescent="0.3">
      <c r="A298" s="38" t="s">
        <v>117</v>
      </c>
      <c r="B298" s="58"/>
      <c r="C298" s="58"/>
      <c r="D298" s="58"/>
      <c r="E298" s="58"/>
      <c r="F298" s="20"/>
    </row>
    <row r="299" spans="1:6" ht="15.75" thickBot="1" x14ac:dyDescent="0.3">
      <c r="A299" s="37" t="s">
        <v>118</v>
      </c>
      <c r="B299" s="57">
        <f>B300+B301+B302+B303</f>
        <v>0</v>
      </c>
      <c r="C299" s="57">
        <v>10000</v>
      </c>
      <c r="D299" s="57">
        <f t="shared" ref="D299:E299" si="38">D300+D301+D302+D303</f>
        <v>0</v>
      </c>
      <c r="E299" s="57">
        <f t="shared" si="38"/>
        <v>20000</v>
      </c>
      <c r="F299" s="45"/>
    </row>
    <row r="300" spans="1:6" ht="15.75" thickBot="1" x14ac:dyDescent="0.3">
      <c r="A300" s="38" t="s">
        <v>61</v>
      </c>
      <c r="B300" s="33">
        <v>0</v>
      </c>
      <c r="C300" s="33">
        <v>10000</v>
      </c>
      <c r="D300" s="33">
        <v>0</v>
      </c>
      <c r="E300" s="33">
        <v>20000</v>
      </c>
      <c r="F300" s="34"/>
    </row>
    <row r="301" spans="1:6" ht="15.75" thickBot="1" x14ac:dyDescent="0.3">
      <c r="A301" s="38" t="s">
        <v>115</v>
      </c>
      <c r="B301" s="57"/>
      <c r="C301" s="58"/>
      <c r="D301" s="58"/>
      <c r="E301" s="58"/>
      <c r="F301" s="20"/>
    </row>
    <row r="302" spans="1:6" ht="15.75" thickBot="1" x14ac:dyDescent="0.3">
      <c r="A302" s="38" t="s">
        <v>116</v>
      </c>
      <c r="B302" s="57"/>
      <c r="C302" s="58"/>
      <c r="D302" s="58"/>
      <c r="E302" s="58"/>
      <c r="F302" s="20"/>
    </row>
    <row r="303" spans="1:6" ht="15.75" thickBot="1" x14ac:dyDescent="0.3">
      <c r="A303" s="38" t="s">
        <v>117</v>
      </c>
      <c r="B303" s="57"/>
      <c r="C303" s="58"/>
      <c r="D303" s="58"/>
      <c r="E303" s="58"/>
      <c r="F303" s="20"/>
    </row>
    <row r="304" spans="1:6" ht="15.75" thickBot="1" x14ac:dyDescent="0.3">
      <c r="A304" s="89" t="s">
        <v>84</v>
      </c>
      <c r="B304" s="57">
        <f>B294+B299</f>
        <v>0</v>
      </c>
      <c r="C304" s="57">
        <f t="shared" ref="C304:E304" si="39">C294+C299</f>
        <v>10000</v>
      </c>
      <c r="D304" s="57">
        <f t="shared" si="39"/>
        <v>0</v>
      </c>
      <c r="E304" s="57">
        <f t="shared" si="39"/>
        <v>20000</v>
      </c>
      <c r="F304" s="45"/>
    </row>
    <row r="305" spans="1:9" ht="15.75" thickBot="1" x14ac:dyDescent="0.3">
      <c r="A305" s="90"/>
      <c r="B305" s="91"/>
      <c r="C305" s="91"/>
      <c r="D305" s="91"/>
      <c r="E305" s="91"/>
      <c r="F305" s="53"/>
    </row>
    <row r="306" spans="1:9" ht="24.75" thickBot="1" x14ac:dyDescent="0.3">
      <c r="A306" s="21" t="s">
        <v>126</v>
      </c>
      <c r="B306" s="92">
        <f>+B236+B196+B151+B114+B77+B40+B261+B286</f>
        <v>313000</v>
      </c>
      <c r="C306" s="92">
        <f>+C236+C196+C151+C114+C77+C40+C261+C286</f>
        <v>395000</v>
      </c>
      <c r="D306" s="92">
        <f t="shared" ref="D306:E306" si="40">+D236+D196+D151+D114+D77+D40+D261+D286</f>
        <v>400000</v>
      </c>
      <c r="E306" s="92">
        <f t="shared" si="40"/>
        <v>400000</v>
      </c>
      <c r="F306" s="53"/>
    </row>
    <row r="307" spans="1:9" ht="24.75" thickBot="1" x14ac:dyDescent="0.3">
      <c r="A307" s="21" t="s">
        <v>127</v>
      </c>
      <c r="B307" s="92">
        <f>B308+B311+B314+B317+B320+B323+B326+B329+B334</f>
        <v>313000</v>
      </c>
      <c r="C307" s="92">
        <f>C308+C311+C314+C317+C320+C323+C326+C329+C334</f>
        <v>395000</v>
      </c>
      <c r="D307" s="92">
        <f t="shared" ref="D307:E307" si="41">D308+D311+D314+D317+D320+D323+D326+D329+D334</f>
        <v>400000</v>
      </c>
      <c r="E307" s="92">
        <f t="shared" si="41"/>
        <v>400000</v>
      </c>
      <c r="F307" s="53"/>
      <c r="G307" s="56"/>
    </row>
    <row r="308" spans="1:9" ht="15.75" thickBot="1" x14ac:dyDescent="0.3">
      <c r="A308" s="37" t="s">
        <v>60</v>
      </c>
      <c r="B308" s="93">
        <f>B309+B310</f>
        <v>188100</v>
      </c>
      <c r="C308" s="93">
        <f>C309+C310</f>
        <v>224200</v>
      </c>
      <c r="D308" s="93">
        <f t="shared" ref="D308:E308" si="42">D309+D310</f>
        <v>224200</v>
      </c>
      <c r="E308" s="93">
        <f t="shared" si="42"/>
        <v>224200</v>
      </c>
      <c r="F308" s="53"/>
    </row>
    <row r="309" spans="1:9" ht="15.75" thickBot="1" x14ac:dyDescent="0.3">
      <c r="A309" s="38" t="s">
        <v>61</v>
      </c>
      <c r="B309" s="57">
        <f t="shared" ref="B309:E310" si="43">B205+B160+B123+B86+B49</f>
        <v>188100</v>
      </c>
      <c r="C309" s="57">
        <f t="shared" si="43"/>
        <v>224200</v>
      </c>
      <c r="D309" s="57">
        <f t="shared" si="43"/>
        <v>224200</v>
      </c>
      <c r="E309" s="57">
        <f t="shared" si="43"/>
        <v>224200</v>
      </c>
      <c r="F309" s="45"/>
    </row>
    <row r="310" spans="1:9" ht="15.75" thickBot="1" x14ac:dyDescent="0.3">
      <c r="A310" s="38" t="s">
        <v>128</v>
      </c>
      <c r="B310" s="57">
        <f t="shared" si="43"/>
        <v>0</v>
      </c>
      <c r="C310" s="57">
        <f t="shared" si="43"/>
        <v>0</v>
      </c>
      <c r="D310" s="57">
        <f t="shared" si="43"/>
        <v>0</v>
      </c>
      <c r="E310" s="57">
        <f t="shared" si="43"/>
        <v>0</v>
      </c>
      <c r="F310" s="45"/>
    </row>
    <row r="311" spans="1:9" ht="24.75" thickBot="1" x14ac:dyDescent="0.3">
      <c r="A311" s="37" t="s">
        <v>63</v>
      </c>
      <c r="B311" s="93">
        <f>B312+B313</f>
        <v>27900</v>
      </c>
      <c r="C311" s="93">
        <f t="shared" ref="C311:E311" si="44">C312+C313</f>
        <v>35800</v>
      </c>
      <c r="D311" s="93">
        <f t="shared" si="44"/>
        <v>35800</v>
      </c>
      <c r="E311" s="93">
        <f t="shared" si="44"/>
        <v>35800</v>
      </c>
      <c r="F311" s="53"/>
    </row>
    <row r="312" spans="1:9" ht="15.75" thickBot="1" x14ac:dyDescent="0.3">
      <c r="A312" s="38" t="s">
        <v>61</v>
      </c>
      <c r="B312" s="58">
        <f t="shared" ref="B312:E313" si="45">B208+B163+B126+B89+B52</f>
        <v>27900</v>
      </c>
      <c r="C312" s="58">
        <f t="shared" si="45"/>
        <v>35800</v>
      </c>
      <c r="D312" s="58">
        <f t="shared" si="45"/>
        <v>35800</v>
      </c>
      <c r="E312" s="58">
        <f t="shared" si="45"/>
        <v>35800</v>
      </c>
      <c r="F312" s="20"/>
    </row>
    <row r="313" spans="1:9" ht="15.75" thickBot="1" x14ac:dyDescent="0.3">
      <c r="A313" s="38" t="s">
        <v>128</v>
      </c>
      <c r="B313" s="58">
        <f t="shared" si="45"/>
        <v>0</v>
      </c>
      <c r="C313" s="58">
        <f t="shared" si="45"/>
        <v>0</v>
      </c>
      <c r="D313" s="58">
        <f t="shared" si="45"/>
        <v>0</v>
      </c>
      <c r="E313" s="58">
        <f t="shared" si="45"/>
        <v>0</v>
      </c>
      <c r="F313" s="45"/>
    </row>
    <row r="314" spans="1:9" ht="15.75" thickBot="1" x14ac:dyDescent="0.3">
      <c r="A314" s="37" t="s">
        <v>64</v>
      </c>
      <c r="B314" s="93">
        <f>B315+B316</f>
        <v>72880</v>
      </c>
      <c r="C314" s="93">
        <f t="shared" ref="C314:E314" si="46">C315+C316</f>
        <v>49280</v>
      </c>
      <c r="D314" s="93">
        <f>D315+D316</f>
        <v>54280</v>
      </c>
      <c r="E314" s="93">
        <f t="shared" si="46"/>
        <v>54280</v>
      </c>
      <c r="F314" s="53"/>
    </row>
    <row r="315" spans="1:9" ht="15.75" thickBot="1" x14ac:dyDescent="0.3">
      <c r="A315" s="38" t="s">
        <v>61</v>
      </c>
      <c r="B315" s="57">
        <f t="shared" ref="B315:E316" si="47">B211+B166+B129+B92+B55</f>
        <v>72880</v>
      </c>
      <c r="C315" s="57">
        <f>C211+C166+C129+C92+C55</f>
        <v>49280</v>
      </c>
      <c r="D315" s="57">
        <f t="shared" si="47"/>
        <v>54280</v>
      </c>
      <c r="E315" s="57">
        <f t="shared" si="47"/>
        <v>54280</v>
      </c>
      <c r="F315" s="45"/>
    </row>
    <row r="316" spans="1:9" ht="15.75" thickBot="1" x14ac:dyDescent="0.3">
      <c r="A316" s="38" t="s">
        <v>128</v>
      </c>
      <c r="B316" s="57">
        <f t="shared" si="47"/>
        <v>0</v>
      </c>
      <c r="C316" s="57">
        <f t="shared" si="47"/>
        <v>0</v>
      </c>
      <c r="D316" s="57">
        <f t="shared" si="47"/>
        <v>0</v>
      </c>
      <c r="E316" s="57">
        <f t="shared" si="47"/>
        <v>0</v>
      </c>
      <c r="F316" s="45"/>
    </row>
    <row r="317" spans="1:9" ht="15.75" thickBot="1" x14ac:dyDescent="0.3">
      <c r="A317" s="37" t="s">
        <v>65</v>
      </c>
      <c r="B317" s="93">
        <f>B318+B319</f>
        <v>0</v>
      </c>
      <c r="C317" s="93">
        <f t="shared" ref="C317:E317" si="48">C318+C319</f>
        <v>0</v>
      </c>
      <c r="D317" s="93">
        <f t="shared" si="48"/>
        <v>0</v>
      </c>
      <c r="E317" s="93">
        <f t="shared" si="48"/>
        <v>0</v>
      </c>
      <c r="F317" s="53"/>
    </row>
    <row r="318" spans="1:9" ht="15.75" thickBot="1" x14ac:dyDescent="0.3">
      <c r="A318" s="38" t="s">
        <v>61</v>
      </c>
      <c r="B318" s="58">
        <f t="shared" ref="B318:E319" si="49">B214+B169+B132+B95+B58</f>
        <v>0</v>
      </c>
      <c r="C318" s="58">
        <f t="shared" si="49"/>
        <v>0</v>
      </c>
      <c r="D318" s="58">
        <f t="shared" si="49"/>
        <v>0</v>
      </c>
      <c r="E318" s="58">
        <f t="shared" si="49"/>
        <v>0</v>
      </c>
      <c r="F318" s="20"/>
      <c r="G318" s="56"/>
      <c r="H318" s="56"/>
      <c r="I318" s="56"/>
    </row>
    <row r="319" spans="1:9" ht="15.75" thickBot="1" x14ac:dyDescent="0.3">
      <c r="A319" s="38" t="s">
        <v>128</v>
      </c>
      <c r="B319" s="58">
        <f t="shared" si="49"/>
        <v>0</v>
      </c>
      <c r="C319" s="58">
        <f t="shared" si="49"/>
        <v>0</v>
      </c>
      <c r="D319" s="58">
        <f t="shared" si="49"/>
        <v>0</v>
      </c>
      <c r="E319" s="58">
        <f t="shared" si="49"/>
        <v>0</v>
      </c>
      <c r="F319" s="45"/>
    </row>
    <row r="320" spans="1:9" ht="15.75" thickBot="1" x14ac:dyDescent="0.3">
      <c r="A320" s="37" t="s">
        <v>66</v>
      </c>
      <c r="B320" s="93">
        <f>B321+B322</f>
        <v>0</v>
      </c>
      <c r="C320" s="93">
        <f t="shared" ref="C320:E320" si="50">C321+C322</f>
        <v>0</v>
      </c>
      <c r="D320" s="93">
        <f>D321+D322</f>
        <v>0</v>
      </c>
      <c r="E320" s="93">
        <f t="shared" si="50"/>
        <v>0</v>
      </c>
      <c r="F320" s="53"/>
    </row>
    <row r="321" spans="1:6" ht="15.75" thickBot="1" x14ac:dyDescent="0.3">
      <c r="A321" s="38" t="s">
        <v>61</v>
      </c>
      <c r="B321" s="58">
        <f t="shared" ref="B321:E322" si="51">B217+B172+B135+B98+B61</f>
        <v>0</v>
      </c>
      <c r="C321" s="58">
        <f t="shared" si="51"/>
        <v>0</v>
      </c>
      <c r="D321" s="58">
        <f t="shared" si="51"/>
        <v>0</v>
      </c>
      <c r="E321" s="58">
        <f t="shared" si="51"/>
        <v>0</v>
      </c>
      <c r="F321" s="20"/>
    </row>
    <row r="322" spans="1:6" ht="15.75" thickBot="1" x14ac:dyDescent="0.3">
      <c r="A322" s="38" t="s">
        <v>128</v>
      </c>
      <c r="B322" s="58">
        <f t="shared" si="51"/>
        <v>0</v>
      </c>
      <c r="C322" s="58">
        <f t="shared" si="51"/>
        <v>0</v>
      </c>
      <c r="D322" s="58">
        <f t="shared" si="51"/>
        <v>0</v>
      </c>
      <c r="E322" s="58">
        <f t="shared" si="51"/>
        <v>0</v>
      </c>
      <c r="F322" s="45"/>
    </row>
    <row r="323" spans="1:6" ht="15.75" thickBot="1" x14ac:dyDescent="0.3">
      <c r="A323" s="37" t="s">
        <v>67</v>
      </c>
      <c r="B323" s="93">
        <f>B324+B325</f>
        <v>19400</v>
      </c>
      <c r="C323" s="93">
        <f>C324+C325</f>
        <v>20000</v>
      </c>
      <c r="D323" s="93">
        <f>D324+D325</f>
        <v>20000</v>
      </c>
      <c r="E323" s="93">
        <f t="shared" ref="E323" si="52">E324+E325</f>
        <v>20000</v>
      </c>
      <c r="F323" s="53"/>
    </row>
    <row r="324" spans="1:6" ht="15.75" thickBot="1" x14ac:dyDescent="0.3">
      <c r="A324" s="38" t="s">
        <v>61</v>
      </c>
      <c r="B324" s="58">
        <f t="shared" ref="B324:E325" si="53">B220+B175+B138+B101+B64</f>
        <v>19400</v>
      </c>
      <c r="C324" s="58">
        <f>C220+C175+C138+C101+C64</f>
        <v>20000</v>
      </c>
      <c r="D324" s="58">
        <f t="shared" si="53"/>
        <v>20000</v>
      </c>
      <c r="E324" s="58">
        <f t="shared" si="53"/>
        <v>20000</v>
      </c>
      <c r="F324" s="20"/>
    </row>
    <row r="325" spans="1:6" ht="15.75" thickBot="1" x14ac:dyDescent="0.3">
      <c r="A325" s="329" t="s">
        <v>128</v>
      </c>
      <c r="B325" s="345">
        <f t="shared" si="53"/>
        <v>0</v>
      </c>
      <c r="C325" s="345">
        <f t="shared" si="53"/>
        <v>0</v>
      </c>
      <c r="D325" s="345">
        <f t="shared" si="53"/>
        <v>0</v>
      </c>
      <c r="E325" s="345">
        <f t="shared" si="53"/>
        <v>0</v>
      </c>
      <c r="F325" s="45"/>
    </row>
    <row r="326" spans="1:6" ht="24.75" thickBot="1" x14ac:dyDescent="0.3">
      <c r="A326" s="421" t="s">
        <v>68</v>
      </c>
      <c r="B326" s="422">
        <f>B327+B328</f>
        <v>720</v>
      </c>
      <c r="C326" s="422">
        <f t="shared" ref="C326:E326" si="54">C327+C328</f>
        <v>720</v>
      </c>
      <c r="D326" s="422">
        <f t="shared" si="54"/>
        <v>720</v>
      </c>
      <c r="E326" s="423">
        <f t="shared" si="54"/>
        <v>720</v>
      </c>
      <c r="F326" s="53"/>
    </row>
    <row r="327" spans="1:6" ht="15.75" thickBot="1" x14ac:dyDescent="0.3">
      <c r="A327" s="38" t="s">
        <v>61</v>
      </c>
      <c r="B327" s="58">
        <f t="shared" ref="B327:E328" si="55">B223+B178+B141+B104+B67</f>
        <v>720</v>
      </c>
      <c r="C327" s="58">
        <f t="shared" si="55"/>
        <v>720</v>
      </c>
      <c r="D327" s="58">
        <f t="shared" si="55"/>
        <v>720</v>
      </c>
      <c r="E327" s="58">
        <f t="shared" si="55"/>
        <v>720</v>
      </c>
      <c r="F327" s="20"/>
    </row>
    <row r="328" spans="1:6" ht="15.75" thickBot="1" x14ac:dyDescent="0.3">
      <c r="A328" s="38" t="s">
        <v>128</v>
      </c>
      <c r="B328" s="58">
        <f t="shared" si="55"/>
        <v>0</v>
      </c>
      <c r="C328" s="58">
        <f t="shared" si="55"/>
        <v>0</v>
      </c>
      <c r="D328" s="58">
        <f t="shared" si="55"/>
        <v>0</v>
      </c>
      <c r="E328" s="58">
        <f t="shared" si="55"/>
        <v>0</v>
      </c>
      <c r="F328" s="45"/>
    </row>
    <row r="329" spans="1:6" ht="15.75" thickBot="1" x14ac:dyDescent="0.3">
      <c r="A329" s="37" t="s">
        <v>129</v>
      </c>
      <c r="B329" s="93">
        <f>B330+B331+B332+B333</f>
        <v>4000</v>
      </c>
      <c r="C329" s="93">
        <f t="shared" ref="C329:E329" si="56">C330+C331+C332+C333</f>
        <v>0</v>
      </c>
      <c r="D329" s="93">
        <f t="shared" si="56"/>
        <v>0</v>
      </c>
      <c r="E329" s="93">
        <f t="shared" si="56"/>
        <v>0</v>
      </c>
      <c r="F329" s="53"/>
    </row>
    <row r="330" spans="1:6" ht="15.75" thickBot="1" x14ac:dyDescent="0.3">
      <c r="A330" s="38" t="s">
        <v>61</v>
      </c>
      <c r="B330" s="58">
        <f>B245+B270+B295</f>
        <v>4000</v>
      </c>
      <c r="C330" s="58">
        <f t="shared" ref="C330:E330" si="57">C245+C270+C295</f>
        <v>0</v>
      </c>
      <c r="D330" s="58">
        <f t="shared" si="57"/>
        <v>0</v>
      </c>
      <c r="E330" s="58">
        <f t="shared" si="57"/>
        <v>0</v>
      </c>
      <c r="F330" s="20"/>
    </row>
    <row r="331" spans="1:6" ht="15.75" thickBot="1" x14ac:dyDescent="0.3">
      <c r="A331" s="38" t="s">
        <v>130</v>
      </c>
      <c r="B331" s="58"/>
      <c r="C331" s="58"/>
      <c r="D331" s="58"/>
      <c r="E331" s="58"/>
      <c r="F331" s="20"/>
    </row>
    <row r="332" spans="1:6" ht="15.75" thickBot="1" x14ac:dyDescent="0.3">
      <c r="A332" s="38" t="s">
        <v>116</v>
      </c>
      <c r="B332" s="58"/>
      <c r="C332" s="58"/>
      <c r="D332" s="58"/>
      <c r="E332" s="58"/>
      <c r="F332" s="20"/>
    </row>
    <row r="333" spans="1:6" ht="15.75" thickBot="1" x14ac:dyDescent="0.3">
      <c r="A333" s="38" t="s">
        <v>117</v>
      </c>
      <c r="B333" s="58"/>
      <c r="C333" s="58"/>
      <c r="D333" s="58"/>
      <c r="E333" s="58"/>
      <c r="F333" s="20"/>
    </row>
    <row r="334" spans="1:6" ht="15.75" thickBot="1" x14ac:dyDescent="0.3">
      <c r="A334" s="37" t="s">
        <v>131</v>
      </c>
      <c r="B334" s="93">
        <f>B335+B336+B337+B338</f>
        <v>0</v>
      </c>
      <c r="C334" s="93">
        <f t="shared" ref="C334:D334" si="58">C335+C336+C337+C338</f>
        <v>65000</v>
      </c>
      <c r="D334" s="93">
        <f t="shared" si="58"/>
        <v>65000</v>
      </c>
      <c r="E334" s="93">
        <f>E335+E336+E337+E338</f>
        <v>65000</v>
      </c>
      <c r="F334" s="53"/>
    </row>
    <row r="335" spans="1:6" ht="15.75" thickBot="1" x14ac:dyDescent="0.3">
      <c r="A335" s="38" t="s">
        <v>61</v>
      </c>
      <c r="B335" s="58">
        <f>B250+B275+B300</f>
        <v>0</v>
      </c>
      <c r="C335" s="58">
        <f t="shared" ref="C335:E335" si="59">C250+C275+C300</f>
        <v>65000</v>
      </c>
      <c r="D335" s="58">
        <f>D250+D275+D300</f>
        <v>65000</v>
      </c>
      <c r="E335" s="58">
        <f t="shared" si="59"/>
        <v>65000</v>
      </c>
      <c r="F335" s="20"/>
    </row>
    <row r="336" spans="1:6" ht="15.75" thickBot="1" x14ac:dyDescent="0.3">
      <c r="A336" s="38" t="s">
        <v>130</v>
      </c>
      <c r="B336" s="58">
        <f t="shared" ref="B336:E338" si="60">B251+B276+B301</f>
        <v>0</v>
      </c>
      <c r="C336" s="58">
        <f t="shared" si="60"/>
        <v>0</v>
      </c>
      <c r="D336" s="58">
        <f t="shared" si="60"/>
        <v>0</v>
      </c>
      <c r="E336" s="58">
        <f t="shared" si="60"/>
        <v>0</v>
      </c>
      <c r="F336" s="20"/>
    </row>
    <row r="337" spans="1:6" ht="15.75" thickBot="1" x14ac:dyDescent="0.3">
      <c r="A337" s="38" t="s">
        <v>116</v>
      </c>
      <c r="B337" s="58">
        <f t="shared" si="60"/>
        <v>0</v>
      </c>
      <c r="C337" s="58">
        <f t="shared" si="60"/>
        <v>0</v>
      </c>
      <c r="D337" s="58">
        <f t="shared" si="60"/>
        <v>0</v>
      </c>
      <c r="E337" s="58">
        <f t="shared" si="60"/>
        <v>0</v>
      </c>
      <c r="F337" s="20"/>
    </row>
    <row r="338" spans="1:6" ht="15.75" thickBot="1" x14ac:dyDescent="0.3">
      <c r="A338" s="38" t="s">
        <v>117</v>
      </c>
      <c r="B338" s="58">
        <f t="shared" si="60"/>
        <v>0</v>
      </c>
      <c r="C338" s="58">
        <f t="shared" si="60"/>
        <v>0</v>
      </c>
      <c r="D338" s="58">
        <f t="shared" si="60"/>
        <v>0</v>
      </c>
      <c r="E338" s="58">
        <f t="shared" si="60"/>
        <v>0</v>
      </c>
      <c r="F338" s="20"/>
    </row>
    <row r="339" spans="1:6" ht="15.75" thickBot="1" x14ac:dyDescent="0.3">
      <c r="A339" s="50" t="s">
        <v>70</v>
      </c>
      <c r="B339" s="52">
        <f>IF(B307-B306=0,0,"Error")</f>
        <v>0</v>
      </c>
      <c r="C339" s="52">
        <f>IF(C307-C306=0,0,"Error")</f>
        <v>0</v>
      </c>
      <c r="D339" s="52">
        <f>IF(D307-D306=0,0,"Error")</f>
        <v>0</v>
      </c>
      <c r="E339" s="52">
        <f>IF(E307-E306=0,0,"Error")</f>
        <v>0</v>
      </c>
    </row>
    <row r="340" spans="1:6" x14ac:dyDescent="0.25">
      <c r="A340" s="94"/>
      <c r="B340" s="95"/>
      <c r="C340" s="95"/>
      <c r="D340" s="95"/>
      <c r="E340" s="95"/>
    </row>
    <row r="341" spans="1:6" x14ac:dyDescent="0.25">
      <c r="A341" s="307"/>
      <c r="B341" s="97"/>
      <c r="C341" s="97"/>
    </row>
    <row r="342" spans="1:6" x14ac:dyDescent="0.25">
      <c r="A342" s="100"/>
    </row>
    <row r="343" spans="1:6" ht="15.75" x14ac:dyDescent="0.25">
      <c r="A343" s="424"/>
    </row>
  </sheetData>
  <mergeCells count="69">
    <mergeCell ref="A2:E2"/>
    <mergeCell ref="A8:E8"/>
    <mergeCell ref="A3:E3"/>
    <mergeCell ref="B5:E5"/>
    <mergeCell ref="B6:E6"/>
    <mergeCell ref="B7:E7"/>
    <mergeCell ref="A45:E45"/>
    <mergeCell ref="A9:E11"/>
    <mergeCell ref="B12:E12"/>
    <mergeCell ref="A13:A14"/>
    <mergeCell ref="B22:E22"/>
    <mergeCell ref="A23:E23"/>
    <mergeCell ref="A32:E32"/>
    <mergeCell ref="A33:E33"/>
    <mergeCell ref="B34:D34"/>
    <mergeCell ref="B35:E35"/>
    <mergeCell ref="B36:E36"/>
    <mergeCell ref="A37:A38"/>
    <mergeCell ref="A119:E119"/>
    <mergeCell ref="A46:A47"/>
    <mergeCell ref="B71:D71"/>
    <mergeCell ref="B72:E72"/>
    <mergeCell ref="B73:E73"/>
    <mergeCell ref="A74:A75"/>
    <mergeCell ref="A82:E82"/>
    <mergeCell ref="A83:A84"/>
    <mergeCell ref="B108:D108"/>
    <mergeCell ref="B109:E109"/>
    <mergeCell ref="B110:E110"/>
    <mergeCell ref="A111:A112"/>
    <mergeCell ref="B232:E232"/>
    <mergeCell ref="B190:D190"/>
    <mergeCell ref="A120:A121"/>
    <mergeCell ref="B145:D145"/>
    <mergeCell ref="B146:E146"/>
    <mergeCell ref="B147:E147"/>
    <mergeCell ref="A148:A149"/>
    <mergeCell ref="A156:E156"/>
    <mergeCell ref="A157:A158"/>
    <mergeCell ref="B182:E182"/>
    <mergeCell ref="A183:E183"/>
    <mergeCell ref="A188:E188"/>
    <mergeCell ref="A189:E189"/>
    <mergeCell ref="A227:E227"/>
    <mergeCell ref="A228:E228"/>
    <mergeCell ref="B229:E229"/>
    <mergeCell ref="D230:E230"/>
    <mergeCell ref="B231:E231"/>
    <mergeCell ref="B191:E191"/>
    <mergeCell ref="B192:E192"/>
    <mergeCell ref="A193:A194"/>
    <mergeCell ref="A201:E201"/>
    <mergeCell ref="A202:A203"/>
    <mergeCell ref="A1:E1"/>
    <mergeCell ref="A291:E291"/>
    <mergeCell ref="A292:A293"/>
    <mergeCell ref="A283:A284"/>
    <mergeCell ref="A241:E241"/>
    <mergeCell ref="A242:A243"/>
    <mergeCell ref="D255:E255"/>
    <mergeCell ref="B256:E256"/>
    <mergeCell ref="B257:E257"/>
    <mergeCell ref="A258:A259"/>
    <mergeCell ref="A266:E266"/>
    <mergeCell ref="A267:A268"/>
    <mergeCell ref="D280:E280"/>
    <mergeCell ref="B281:E281"/>
    <mergeCell ref="B282:E282"/>
    <mergeCell ref="A233:A234"/>
  </mergeCells>
  <pageMargins left="0.7" right="0.7" top="0.75" bottom="0.75" header="0.3" footer="0.3"/>
  <pageSetup paperSize="9" scale="9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92"/>
  <sheetViews>
    <sheetView workbookViewId="0">
      <selection sqref="A1:E1"/>
    </sheetView>
  </sheetViews>
  <sheetFormatPr defaultRowHeight="15" x14ac:dyDescent="0.25"/>
  <cols>
    <col min="1" max="1" width="28.5703125" customWidth="1"/>
    <col min="2" max="2" width="16.85546875" customWidth="1"/>
    <col min="3" max="3" width="12.5703125" customWidth="1"/>
    <col min="4" max="4" width="15.5703125" customWidth="1"/>
    <col min="5" max="5" width="12.85546875" customWidth="1"/>
    <col min="6" max="7" width="10.28515625" customWidth="1"/>
    <col min="8" max="8" width="37.5703125" customWidth="1"/>
    <col min="9" max="9" width="17.28515625" customWidth="1"/>
    <col min="10" max="11" width="11.5703125" bestFit="1" customWidth="1"/>
  </cols>
  <sheetData>
    <row r="1" spans="1:6" ht="15.75" x14ac:dyDescent="0.25">
      <c r="A1" s="587" t="s">
        <v>1128</v>
      </c>
      <c r="B1" s="587"/>
      <c r="C1" s="587"/>
      <c r="D1" s="587"/>
      <c r="E1" s="587"/>
    </row>
    <row r="2" spans="1:6" ht="40.5" customHeight="1" x14ac:dyDescent="0.25">
      <c r="A2" s="660" t="s">
        <v>1007</v>
      </c>
      <c r="B2" s="660"/>
      <c r="C2" s="660"/>
      <c r="D2" s="660"/>
      <c r="E2" s="660"/>
      <c r="F2" s="572"/>
    </row>
    <row r="3" spans="1:6" ht="15.75" thickBot="1" x14ac:dyDescent="0.3">
      <c r="A3" s="666" t="s">
        <v>752</v>
      </c>
      <c r="B3" s="666"/>
      <c r="C3" s="666"/>
      <c r="D3" s="666"/>
      <c r="E3" s="666"/>
      <c r="F3" s="399"/>
    </row>
    <row r="4" spans="1:6" ht="15.75" thickBot="1" x14ac:dyDescent="0.3">
      <c r="A4" s="251" t="s">
        <v>19</v>
      </c>
      <c r="B4" s="676" t="s">
        <v>13</v>
      </c>
      <c r="C4" s="676"/>
      <c r="D4" s="676"/>
      <c r="E4" s="676"/>
    </row>
    <row r="5" spans="1:6" ht="15.75" thickBot="1" x14ac:dyDescent="0.3">
      <c r="A5" s="251" t="s">
        <v>0</v>
      </c>
      <c r="B5" s="667" t="s">
        <v>6</v>
      </c>
      <c r="C5" s="668"/>
      <c r="D5" s="668"/>
      <c r="E5" s="669"/>
    </row>
    <row r="6" spans="1:6" ht="15.75" thickBot="1" x14ac:dyDescent="0.3">
      <c r="A6" s="251" t="s">
        <v>20</v>
      </c>
      <c r="B6" s="670" t="s">
        <v>749</v>
      </c>
      <c r="C6" s="671"/>
      <c r="D6" s="671"/>
      <c r="E6" s="672"/>
    </row>
    <row r="7" spans="1:6" ht="15.75" thickBot="1" x14ac:dyDescent="0.3">
      <c r="A7" s="677" t="s">
        <v>2</v>
      </c>
      <c r="B7" s="678"/>
      <c r="C7" s="678"/>
      <c r="D7" s="678"/>
      <c r="E7" s="679"/>
    </row>
    <row r="8" spans="1:6" ht="15.75" thickBot="1" x14ac:dyDescent="0.3">
      <c r="A8" s="683" t="s">
        <v>495</v>
      </c>
      <c r="B8" s="684"/>
      <c r="C8" s="684"/>
      <c r="D8" s="684"/>
      <c r="E8" s="685"/>
    </row>
    <row r="9" spans="1:6" ht="15.75" thickBot="1" x14ac:dyDescent="0.3">
      <c r="A9" s="683"/>
      <c r="B9" s="684"/>
      <c r="C9" s="684"/>
      <c r="D9" s="684"/>
      <c r="E9" s="685"/>
    </row>
    <row r="10" spans="1:6" ht="36.75" customHeight="1" thickBot="1" x14ac:dyDescent="0.3">
      <c r="A10" s="683"/>
      <c r="B10" s="684"/>
      <c r="C10" s="684"/>
      <c r="D10" s="684"/>
      <c r="E10" s="685"/>
    </row>
    <row r="11" spans="1:6" ht="30" customHeight="1" thickBot="1" x14ac:dyDescent="0.3">
      <c r="A11" s="252" t="s">
        <v>23</v>
      </c>
      <c r="B11" s="686" t="s">
        <v>496</v>
      </c>
      <c r="C11" s="687"/>
      <c r="D11" s="687"/>
      <c r="E11" s="688"/>
    </row>
    <row r="12" spans="1:6" x14ac:dyDescent="0.25">
      <c r="A12" s="661" t="s">
        <v>25</v>
      </c>
      <c r="B12" s="253">
        <v>2020</v>
      </c>
      <c r="C12" s="253">
        <v>2021</v>
      </c>
      <c r="D12" s="253">
        <v>2022</v>
      </c>
      <c r="E12" s="253">
        <v>2023</v>
      </c>
    </row>
    <row r="13" spans="1:6" ht="15.75" thickBot="1" x14ac:dyDescent="0.3">
      <c r="A13" s="662"/>
      <c r="B13" s="397" t="s">
        <v>1</v>
      </c>
      <c r="C13" s="397" t="s">
        <v>26</v>
      </c>
      <c r="D13" s="397" t="s">
        <v>26</v>
      </c>
      <c r="E13" s="397" t="s">
        <v>26</v>
      </c>
    </row>
    <row r="14" spans="1:6" ht="15.75" thickBot="1" x14ac:dyDescent="0.3">
      <c r="A14" s="254" t="s">
        <v>497</v>
      </c>
      <c r="B14" s="255">
        <v>7300</v>
      </c>
      <c r="C14" s="255">
        <v>7000</v>
      </c>
      <c r="D14" s="255">
        <v>6800</v>
      </c>
      <c r="E14" s="255">
        <v>7700</v>
      </c>
    </row>
    <row r="15" spans="1:6" ht="23.25" thickBot="1" x14ac:dyDescent="0.3">
      <c r="A15" s="254" t="s">
        <v>498</v>
      </c>
      <c r="B15" s="255">
        <v>1100</v>
      </c>
      <c r="C15" s="255">
        <v>1150</v>
      </c>
      <c r="D15" s="255">
        <v>1200</v>
      </c>
      <c r="E15" s="255">
        <v>1000</v>
      </c>
    </row>
    <row r="16" spans="1:6" ht="23.25" thickBot="1" x14ac:dyDescent="0.3">
      <c r="A16" s="254" t="s">
        <v>499</v>
      </c>
      <c r="B16" s="255">
        <v>80</v>
      </c>
      <c r="C16" s="255">
        <v>75</v>
      </c>
      <c r="D16" s="255">
        <v>60</v>
      </c>
      <c r="E16" s="255">
        <v>98</v>
      </c>
    </row>
    <row r="17" spans="1:5" ht="23.25" thickBot="1" x14ac:dyDescent="0.3">
      <c r="A17" s="254" t="s">
        <v>500</v>
      </c>
      <c r="B17" s="255">
        <v>25</v>
      </c>
      <c r="C17" s="255">
        <v>35</v>
      </c>
      <c r="D17" s="255">
        <v>40</v>
      </c>
      <c r="E17" s="255">
        <v>18</v>
      </c>
    </row>
    <row r="18" spans="1:5" ht="36.75" customHeight="1" thickBot="1" x14ac:dyDescent="0.3">
      <c r="A18" s="256" t="s">
        <v>34</v>
      </c>
      <c r="B18" s="689" t="s">
        <v>501</v>
      </c>
      <c r="C18" s="690"/>
      <c r="D18" s="690"/>
      <c r="E18" s="691"/>
    </row>
    <row r="19" spans="1:5" ht="15.75" thickBot="1" x14ac:dyDescent="0.3">
      <c r="A19" s="692" t="s">
        <v>36</v>
      </c>
      <c r="B19" s="693"/>
      <c r="C19" s="693"/>
      <c r="D19" s="693"/>
      <c r="E19" s="694"/>
    </row>
    <row r="20" spans="1:5" ht="15.75" thickBot="1" x14ac:dyDescent="0.3">
      <c r="A20" s="254" t="s">
        <v>502</v>
      </c>
      <c r="B20" s="255">
        <v>105</v>
      </c>
      <c r="C20" s="255">
        <v>95</v>
      </c>
      <c r="D20" s="255">
        <v>90</v>
      </c>
      <c r="E20" s="255">
        <v>117</v>
      </c>
    </row>
    <row r="21" spans="1:5" ht="15.75" thickBot="1" x14ac:dyDescent="0.3">
      <c r="A21" s="254" t="s">
        <v>503</v>
      </c>
      <c r="B21" s="255">
        <v>13</v>
      </c>
      <c r="C21" s="255">
        <v>10</v>
      </c>
      <c r="D21" s="255">
        <v>10</v>
      </c>
      <c r="E21" s="255">
        <v>15</v>
      </c>
    </row>
    <row r="22" spans="1:5" ht="15.75" thickBot="1" x14ac:dyDescent="0.3">
      <c r="A22" s="254" t="s">
        <v>504</v>
      </c>
      <c r="B22" s="255">
        <v>50</v>
      </c>
      <c r="C22" s="255">
        <v>45</v>
      </c>
      <c r="D22" s="255">
        <v>40</v>
      </c>
      <c r="E22" s="255">
        <v>54</v>
      </c>
    </row>
    <row r="23" spans="1:5" ht="15.75" thickBot="1" x14ac:dyDescent="0.3">
      <c r="A23" s="257" t="s">
        <v>505</v>
      </c>
      <c r="B23" s="255">
        <v>0</v>
      </c>
      <c r="C23" s="255">
        <v>0</v>
      </c>
      <c r="D23" s="255">
        <v>0</v>
      </c>
      <c r="E23" s="255">
        <v>0</v>
      </c>
    </row>
    <row r="24" spans="1:5" ht="15.75" thickBot="1" x14ac:dyDescent="0.3">
      <c r="A24" s="695" t="s">
        <v>43</v>
      </c>
      <c r="B24" s="696"/>
      <c r="C24" s="696"/>
      <c r="D24" s="696"/>
      <c r="E24" s="697"/>
    </row>
    <row r="25" spans="1:5" ht="15.75" thickBot="1" x14ac:dyDescent="0.3">
      <c r="A25" s="680" t="s">
        <v>44</v>
      </c>
      <c r="B25" s="681"/>
      <c r="C25" s="681"/>
      <c r="D25" s="681"/>
      <c r="E25" s="682"/>
    </row>
    <row r="26" spans="1:5" ht="15.75" thickBot="1" x14ac:dyDescent="0.3">
      <c r="A26" s="258" t="s">
        <v>45</v>
      </c>
      <c r="B26" s="698" t="s">
        <v>506</v>
      </c>
      <c r="C26" s="699"/>
      <c r="D26" s="700"/>
      <c r="E26" s="259" t="s">
        <v>507</v>
      </c>
    </row>
    <row r="27" spans="1:5" ht="36.75" customHeight="1" thickBot="1" x14ac:dyDescent="0.3">
      <c r="A27" s="260" t="s">
        <v>48</v>
      </c>
      <c r="B27" s="701" t="s">
        <v>508</v>
      </c>
      <c r="C27" s="702"/>
      <c r="D27" s="702"/>
      <c r="E27" s="703"/>
    </row>
    <row r="28" spans="1:5" ht="15.75" thickBot="1" x14ac:dyDescent="0.3">
      <c r="A28" s="260" t="s">
        <v>50</v>
      </c>
      <c r="B28" s="673" t="s">
        <v>509</v>
      </c>
      <c r="C28" s="674"/>
      <c r="D28" s="674"/>
      <c r="E28" s="675"/>
    </row>
    <row r="29" spans="1:5" x14ac:dyDescent="0.25">
      <c r="A29" s="661"/>
      <c r="B29" s="261">
        <v>2020</v>
      </c>
      <c r="C29" s="261">
        <v>2021</v>
      </c>
      <c r="D29" s="261">
        <v>2022</v>
      </c>
      <c r="E29" s="261">
        <v>2023</v>
      </c>
    </row>
    <row r="30" spans="1:5" ht="15.75" thickBot="1" x14ac:dyDescent="0.3">
      <c r="A30" s="662"/>
      <c r="B30" s="262" t="s">
        <v>1</v>
      </c>
      <c r="C30" s="262" t="s">
        <v>26</v>
      </c>
      <c r="D30" s="262" t="s">
        <v>26</v>
      </c>
      <c r="E30" s="262" t="s">
        <v>26</v>
      </c>
    </row>
    <row r="31" spans="1:5" ht="12.75" customHeight="1" thickBot="1" x14ac:dyDescent="0.3">
      <c r="A31" s="260" t="s">
        <v>52</v>
      </c>
      <c r="B31" s="263">
        <v>930000</v>
      </c>
      <c r="C31" s="263">
        <v>930000</v>
      </c>
      <c r="D31" s="263">
        <v>930000</v>
      </c>
      <c r="E31" s="263">
        <v>944500</v>
      </c>
    </row>
    <row r="32" spans="1:5" ht="15.75" thickBot="1" x14ac:dyDescent="0.3">
      <c r="A32" s="260" t="s">
        <v>53</v>
      </c>
      <c r="B32" s="263">
        <f>B61</f>
        <v>28000</v>
      </c>
      <c r="C32" s="263">
        <f t="shared" ref="C32:E32" si="0">C61</f>
        <v>30000</v>
      </c>
      <c r="D32" s="263">
        <f t="shared" si="0"/>
        <v>25000</v>
      </c>
      <c r="E32" s="263">
        <f t="shared" si="0"/>
        <v>34000</v>
      </c>
    </row>
    <row r="33" spans="1:5" ht="15.75" thickBot="1" x14ac:dyDescent="0.3">
      <c r="A33" s="260" t="s">
        <v>54</v>
      </c>
      <c r="B33" s="264">
        <f>B32/B31</f>
        <v>3.0107526881720432E-2</v>
      </c>
      <c r="C33" s="264">
        <f t="shared" ref="C33:E33" si="1">C32/C31</f>
        <v>3.2258064516129031E-2</v>
      </c>
      <c r="D33" s="264">
        <f t="shared" si="1"/>
        <v>2.6881720430107527E-2</v>
      </c>
      <c r="E33" s="264">
        <f t="shared" si="1"/>
        <v>3.5997882477501325E-2</v>
      </c>
    </row>
    <row r="34" spans="1:5" ht="15.75" thickBot="1" x14ac:dyDescent="0.3">
      <c r="A34" s="260" t="s">
        <v>55</v>
      </c>
      <c r="B34" s="398" t="s">
        <v>56</v>
      </c>
      <c r="C34" s="265">
        <f>C31/B31-1</f>
        <v>0</v>
      </c>
      <c r="D34" s="265">
        <f t="shared" ref="D34:E36" si="2">D31/C31-1</f>
        <v>0</v>
      </c>
      <c r="E34" s="265">
        <f t="shared" si="2"/>
        <v>1.5591397849462396E-2</v>
      </c>
    </row>
    <row r="35" spans="1:5" ht="15.75" thickBot="1" x14ac:dyDescent="0.3">
      <c r="A35" s="260" t="s">
        <v>57</v>
      </c>
      <c r="B35" s="398" t="s">
        <v>56</v>
      </c>
      <c r="C35" s="265">
        <f>C32/B32-1</f>
        <v>7.1428571428571397E-2</v>
      </c>
      <c r="D35" s="265">
        <f t="shared" si="2"/>
        <v>-0.16666666666666663</v>
      </c>
      <c r="E35" s="265">
        <f t="shared" si="2"/>
        <v>0.3600000000000001</v>
      </c>
    </row>
    <row r="36" spans="1:5" ht="15.75" thickBot="1" x14ac:dyDescent="0.3">
      <c r="A36" s="260" t="s">
        <v>58</v>
      </c>
      <c r="B36" s="398" t="s">
        <v>56</v>
      </c>
      <c r="C36" s="265">
        <f>C33/B33-1</f>
        <v>7.1428571428571397E-2</v>
      </c>
      <c r="D36" s="265">
        <f t="shared" si="2"/>
        <v>-0.16666666666666663</v>
      </c>
      <c r="E36" s="265">
        <f t="shared" si="2"/>
        <v>0.33912122816304935</v>
      </c>
    </row>
    <row r="37" spans="1:5" ht="15.75" thickBot="1" x14ac:dyDescent="0.3">
      <c r="A37" s="663" t="s">
        <v>510</v>
      </c>
      <c r="B37" s="664"/>
      <c r="C37" s="664"/>
      <c r="D37" s="664"/>
      <c r="E37" s="665"/>
    </row>
    <row r="38" spans="1:5" x14ac:dyDescent="0.25">
      <c r="A38" s="661"/>
      <c r="B38" s="261">
        <v>2020</v>
      </c>
      <c r="C38" s="261">
        <v>2021</v>
      </c>
      <c r="D38" s="261">
        <v>2022</v>
      </c>
      <c r="E38" s="261">
        <v>2023</v>
      </c>
    </row>
    <row r="39" spans="1:5" ht="12.75" customHeight="1" thickBot="1" x14ac:dyDescent="0.3">
      <c r="A39" s="662"/>
      <c r="B39" s="262" t="s">
        <v>1</v>
      </c>
      <c r="C39" s="262" t="s">
        <v>26</v>
      </c>
      <c r="D39" s="262" t="s">
        <v>26</v>
      </c>
      <c r="E39" s="262" t="s">
        <v>26</v>
      </c>
    </row>
    <row r="40" spans="1:5" ht="12.75" customHeight="1" thickBot="1" x14ac:dyDescent="0.3">
      <c r="A40" s="266" t="s">
        <v>60</v>
      </c>
      <c r="B40" s="267">
        <v>0</v>
      </c>
      <c r="C40" s="267">
        <v>0</v>
      </c>
      <c r="D40" s="267">
        <v>0</v>
      </c>
      <c r="E40" s="267">
        <v>0</v>
      </c>
    </row>
    <row r="41" spans="1:5" ht="15.75" thickBot="1" x14ac:dyDescent="0.3">
      <c r="A41" s="268" t="s">
        <v>61</v>
      </c>
      <c r="B41" s="269"/>
      <c r="C41" s="270"/>
      <c r="D41" s="270"/>
      <c r="E41" s="270"/>
    </row>
    <row r="42" spans="1:5" ht="15.75" thickBot="1" x14ac:dyDescent="0.3">
      <c r="A42" s="268" t="s">
        <v>62</v>
      </c>
      <c r="B42" s="269"/>
      <c r="C42" s="271"/>
      <c r="D42" s="271"/>
      <c r="E42" s="271"/>
    </row>
    <row r="43" spans="1:5" ht="24.75" thickBot="1" x14ac:dyDescent="0.3">
      <c r="A43" s="266" t="s">
        <v>63</v>
      </c>
      <c r="B43" s="267">
        <v>0</v>
      </c>
      <c r="C43" s="267">
        <v>0</v>
      </c>
      <c r="D43" s="267">
        <v>0</v>
      </c>
      <c r="E43" s="267">
        <v>0</v>
      </c>
    </row>
    <row r="44" spans="1:5" ht="15.75" thickBot="1" x14ac:dyDescent="0.3">
      <c r="A44" s="268" t="s">
        <v>61</v>
      </c>
      <c r="B44" s="269"/>
      <c r="C44" s="267"/>
      <c r="D44" s="267"/>
      <c r="E44" s="267"/>
    </row>
    <row r="45" spans="1:5" ht="15.75" thickBot="1" x14ac:dyDescent="0.3">
      <c r="A45" s="268" t="s">
        <v>62</v>
      </c>
      <c r="B45" s="269"/>
      <c r="C45" s="267"/>
      <c r="D45" s="267"/>
      <c r="E45" s="267"/>
    </row>
    <row r="46" spans="1:5" ht="15.75" thickBot="1" x14ac:dyDescent="0.3">
      <c r="A46" s="266" t="s">
        <v>64</v>
      </c>
      <c r="B46" s="269">
        <f>B47</f>
        <v>28000</v>
      </c>
      <c r="C46" s="269">
        <f t="shared" ref="C46:E46" si="3">C47</f>
        <v>30000</v>
      </c>
      <c r="D46" s="269">
        <f t="shared" si="3"/>
        <v>25000</v>
      </c>
      <c r="E46" s="269">
        <f t="shared" si="3"/>
        <v>34000</v>
      </c>
    </row>
    <row r="47" spans="1:5" ht="15.75" thickBot="1" x14ac:dyDescent="0.3">
      <c r="A47" s="268" t="s">
        <v>61</v>
      </c>
      <c r="B47" s="267">
        <v>28000</v>
      </c>
      <c r="C47" s="267">
        <v>30000</v>
      </c>
      <c r="D47" s="267">
        <v>25000</v>
      </c>
      <c r="E47" s="255">
        <v>34000</v>
      </c>
    </row>
    <row r="48" spans="1:5" ht="15.75" thickBot="1" x14ac:dyDescent="0.3">
      <c r="A48" s="268" t="s">
        <v>62</v>
      </c>
      <c r="B48" s="269"/>
      <c r="C48" s="267"/>
      <c r="D48" s="267"/>
      <c r="E48" s="267"/>
    </row>
    <row r="49" spans="1:5" ht="15.75" thickBot="1" x14ac:dyDescent="0.3">
      <c r="A49" s="266" t="s">
        <v>65</v>
      </c>
      <c r="B49" s="269"/>
      <c r="C49" s="267"/>
      <c r="D49" s="267"/>
      <c r="E49" s="267"/>
    </row>
    <row r="50" spans="1:5" ht="15.75" thickBot="1" x14ac:dyDescent="0.3">
      <c r="A50" s="268" t="s">
        <v>61</v>
      </c>
      <c r="B50" s="269"/>
      <c r="C50" s="267"/>
      <c r="D50" s="267"/>
      <c r="E50" s="267"/>
    </row>
    <row r="51" spans="1:5" ht="15.75" thickBot="1" x14ac:dyDescent="0.3">
      <c r="A51" s="268" t="s">
        <v>62</v>
      </c>
      <c r="B51" s="269"/>
      <c r="C51" s="267"/>
      <c r="D51" s="267"/>
      <c r="E51" s="267"/>
    </row>
    <row r="52" spans="1:5" ht="15.75" thickBot="1" x14ac:dyDescent="0.3">
      <c r="A52" s="266" t="s">
        <v>66</v>
      </c>
      <c r="B52" s="269"/>
      <c r="C52" s="267"/>
      <c r="D52" s="267"/>
      <c r="E52" s="267"/>
    </row>
    <row r="53" spans="1:5" ht="15.75" thickBot="1" x14ac:dyDescent="0.3">
      <c r="A53" s="268" t="s">
        <v>61</v>
      </c>
      <c r="B53" s="269"/>
      <c r="C53" s="267"/>
      <c r="D53" s="267"/>
      <c r="E53" s="267"/>
    </row>
    <row r="54" spans="1:5" ht="15.75" thickBot="1" x14ac:dyDescent="0.3">
      <c r="A54" s="268" t="s">
        <v>62</v>
      </c>
      <c r="B54" s="269"/>
      <c r="C54" s="267"/>
      <c r="D54" s="267"/>
      <c r="E54" s="267"/>
    </row>
    <row r="55" spans="1:5" ht="15.75" thickBot="1" x14ac:dyDescent="0.3">
      <c r="A55" s="266" t="s">
        <v>67</v>
      </c>
      <c r="B55" s="269"/>
      <c r="C55" s="267"/>
      <c r="D55" s="267"/>
      <c r="E55" s="267"/>
    </row>
    <row r="56" spans="1:5" ht="15.75" thickBot="1" x14ac:dyDescent="0.3">
      <c r="A56" s="268" t="s">
        <v>61</v>
      </c>
      <c r="B56" s="269"/>
      <c r="C56" s="267"/>
      <c r="D56" s="267"/>
      <c r="E56" s="267"/>
    </row>
    <row r="57" spans="1:5" ht="15.75" thickBot="1" x14ac:dyDescent="0.3">
      <c r="A57" s="268" t="s">
        <v>62</v>
      </c>
      <c r="B57" s="269"/>
      <c r="C57" s="267"/>
      <c r="D57" s="267"/>
      <c r="E57" s="267"/>
    </row>
    <row r="58" spans="1:5" ht="24.75" thickBot="1" x14ac:dyDescent="0.3">
      <c r="A58" s="266" t="s">
        <v>68</v>
      </c>
      <c r="B58" s="269">
        <v>0</v>
      </c>
      <c r="C58" s="267">
        <v>0</v>
      </c>
      <c r="D58" s="267">
        <f>C58*1.03*0.99</f>
        <v>0</v>
      </c>
      <c r="E58" s="267">
        <f>D58*1.03*0.99</f>
        <v>0</v>
      </c>
    </row>
    <row r="59" spans="1:5" ht="15.75" thickBot="1" x14ac:dyDescent="0.3">
      <c r="A59" s="268" t="s">
        <v>61</v>
      </c>
      <c r="B59" s="269"/>
      <c r="C59" s="272"/>
      <c r="D59" s="272"/>
      <c r="E59" s="272"/>
    </row>
    <row r="60" spans="1:5" ht="15.75" thickBot="1" x14ac:dyDescent="0.3">
      <c r="A60" s="268" t="s">
        <v>62</v>
      </c>
      <c r="B60" s="269"/>
      <c r="C60" s="273"/>
      <c r="D60" s="272"/>
      <c r="E60" s="272"/>
    </row>
    <row r="61" spans="1:5" ht="15.75" thickBot="1" x14ac:dyDescent="0.3">
      <c r="A61" s="274" t="s">
        <v>69</v>
      </c>
      <c r="B61" s="269">
        <f>B58+B55+B52+B49+B46+B43+B40</f>
        <v>28000</v>
      </c>
      <c r="C61" s="269">
        <f t="shared" ref="C61:E61" si="4">C58+C55+C52+C49+C46+C43+C40</f>
        <v>30000</v>
      </c>
      <c r="D61" s="269">
        <f t="shared" si="4"/>
        <v>25000</v>
      </c>
      <c r="E61" s="269">
        <f t="shared" si="4"/>
        <v>34000</v>
      </c>
    </row>
    <row r="62" spans="1:5" ht="15.75" thickBot="1" x14ac:dyDescent="0.3">
      <c r="A62" s="275" t="s">
        <v>70</v>
      </c>
      <c r="B62" s="276">
        <f>IF(B61-B32=0,0,"Error")</f>
        <v>0</v>
      </c>
      <c r="C62" s="276">
        <f>IF(C61-C32=0,0,"Error")</f>
        <v>0</v>
      </c>
      <c r="D62" s="276">
        <f>IF(D61-D32=0,0,"Error")</f>
        <v>0</v>
      </c>
      <c r="E62" s="277">
        <f>IF(E61-E32=0,0,"Error")</f>
        <v>0</v>
      </c>
    </row>
    <row r="63" spans="1:5" ht="15.75" thickBot="1" x14ac:dyDescent="0.3">
      <c r="A63" s="278" t="s">
        <v>71</v>
      </c>
      <c r="B63" s="707" t="s">
        <v>511</v>
      </c>
      <c r="C63" s="708"/>
      <c r="D63" s="709"/>
      <c r="E63" s="259" t="s">
        <v>512</v>
      </c>
    </row>
    <row r="64" spans="1:5" ht="47.25" customHeight="1" thickBot="1" x14ac:dyDescent="0.3">
      <c r="A64" s="260" t="s">
        <v>48</v>
      </c>
      <c r="B64" s="710" t="s">
        <v>513</v>
      </c>
      <c r="C64" s="711"/>
      <c r="D64" s="711"/>
      <c r="E64" s="694"/>
    </row>
    <row r="65" spans="1:5" ht="15.75" thickBot="1" x14ac:dyDescent="0.3">
      <c r="A65" s="260" t="s">
        <v>50</v>
      </c>
      <c r="B65" s="673" t="s">
        <v>514</v>
      </c>
      <c r="C65" s="674"/>
      <c r="D65" s="674"/>
      <c r="E65" s="675"/>
    </row>
    <row r="66" spans="1:5" x14ac:dyDescent="0.25">
      <c r="A66" s="661"/>
      <c r="B66" s="261">
        <v>2020</v>
      </c>
      <c r="C66" s="261">
        <v>2021</v>
      </c>
      <c r="D66" s="261">
        <v>2022</v>
      </c>
      <c r="E66" s="261">
        <v>2023</v>
      </c>
    </row>
    <row r="67" spans="1:5" ht="12.75" customHeight="1" thickBot="1" x14ac:dyDescent="0.3">
      <c r="A67" s="662"/>
      <c r="B67" s="262" t="s">
        <v>1</v>
      </c>
      <c r="C67" s="262" t="s">
        <v>26</v>
      </c>
      <c r="D67" s="262" t="s">
        <v>26</v>
      </c>
      <c r="E67" s="262" t="s">
        <v>26</v>
      </c>
    </row>
    <row r="68" spans="1:5" ht="12.75" customHeight="1" thickBot="1" x14ac:dyDescent="0.3">
      <c r="A68" s="260" t="s">
        <v>52</v>
      </c>
      <c r="B68" s="263">
        <v>173000</v>
      </c>
      <c r="C68" s="263">
        <v>173000</v>
      </c>
      <c r="D68" s="263">
        <v>173000</v>
      </c>
      <c r="E68" s="280">
        <v>173000</v>
      </c>
    </row>
    <row r="69" spans="1:5" ht="15.75" thickBot="1" x14ac:dyDescent="0.3">
      <c r="A69" s="260" t="s">
        <v>53</v>
      </c>
      <c r="B69" s="263">
        <f>B98</f>
        <v>225400</v>
      </c>
      <c r="C69" s="263">
        <f>C98</f>
        <v>667789</v>
      </c>
      <c r="D69" s="263">
        <f t="shared" ref="D69:E69" si="5">D98</f>
        <v>655800</v>
      </c>
      <c r="E69" s="263">
        <f t="shared" si="5"/>
        <v>672789</v>
      </c>
    </row>
    <row r="70" spans="1:5" ht="15.75" thickBot="1" x14ac:dyDescent="0.3">
      <c r="A70" s="260" t="s">
        <v>54</v>
      </c>
      <c r="B70" s="264">
        <f>B69/B68</f>
        <v>1.3028901734104046</v>
      </c>
      <c r="C70" s="264">
        <f>C69/C68</f>
        <v>3.8600520231213871</v>
      </c>
      <c r="D70" s="264">
        <f>D69/D68</f>
        <v>3.790751445086705</v>
      </c>
      <c r="E70" s="264">
        <f>E69/E68</f>
        <v>3.8889537572254333</v>
      </c>
    </row>
    <row r="71" spans="1:5" ht="15.75" thickBot="1" x14ac:dyDescent="0.3">
      <c r="A71" s="260" t="s">
        <v>55</v>
      </c>
      <c r="B71" s="398"/>
      <c r="C71" s="265">
        <f>C68/B68-1</f>
        <v>0</v>
      </c>
      <c r="D71" s="265">
        <f>D68/C68-1</f>
        <v>0</v>
      </c>
      <c r="E71" s="265">
        <f>E68/D68-1</f>
        <v>0</v>
      </c>
    </row>
    <row r="72" spans="1:5" ht="15.75" thickBot="1" x14ac:dyDescent="0.3">
      <c r="A72" s="260" t="s">
        <v>57</v>
      </c>
      <c r="B72" s="398"/>
      <c r="C72" s="265">
        <f>C69/B69-1</f>
        <v>1.9626841171251108</v>
      </c>
      <c r="D72" s="265">
        <f t="shared" ref="D72:E73" si="6">D69/C69-1</f>
        <v>-1.7953275660425705E-2</v>
      </c>
      <c r="E72" s="265">
        <f t="shared" si="6"/>
        <v>2.5905763952424499E-2</v>
      </c>
    </row>
    <row r="73" spans="1:5" ht="15.75" thickBot="1" x14ac:dyDescent="0.3">
      <c r="A73" s="260" t="s">
        <v>58</v>
      </c>
      <c r="B73" s="398"/>
      <c r="C73" s="265">
        <f>C70/B70-1</f>
        <v>1.9626841171251108</v>
      </c>
      <c r="D73" s="265">
        <f t="shared" si="6"/>
        <v>-1.7953275660425705E-2</v>
      </c>
      <c r="E73" s="265">
        <f t="shared" si="6"/>
        <v>2.5905763952424499E-2</v>
      </c>
    </row>
    <row r="74" spans="1:5" ht="15.75" thickBot="1" x14ac:dyDescent="0.3">
      <c r="A74" s="663" t="s">
        <v>515</v>
      </c>
      <c r="B74" s="664"/>
      <c r="C74" s="664"/>
      <c r="D74" s="664"/>
      <c r="E74" s="665"/>
    </row>
    <row r="75" spans="1:5" x14ac:dyDescent="0.25">
      <c r="A75" s="661"/>
      <c r="B75" s="261">
        <v>2020</v>
      </c>
      <c r="C75" s="261">
        <v>2021</v>
      </c>
      <c r="D75" s="261">
        <v>2022</v>
      </c>
      <c r="E75" s="261">
        <v>2023</v>
      </c>
    </row>
    <row r="76" spans="1:5" ht="15.75" thickBot="1" x14ac:dyDescent="0.3">
      <c r="A76" s="662"/>
      <c r="B76" s="262" t="s">
        <v>1</v>
      </c>
      <c r="C76" s="262" t="s">
        <v>26</v>
      </c>
      <c r="D76" s="262" t="s">
        <v>26</v>
      </c>
      <c r="E76" s="262" t="s">
        <v>26</v>
      </c>
    </row>
    <row r="77" spans="1:5" ht="12.75" customHeight="1" thickBot="1" x14ac:dyDescent="0.3">
      <c r="A77" s="266" t="s">
        <v>60</v>
      </c>
      <c r="B77" s="267">
        <f>B78+B79</f>
        <v>149069</v>
      </c>
      <c r="C77" s="267">
        <f t="shared" ref="C77:E77" si="7">C78+C79</f>
        <v>529750</v>
      </c>
      <c r="D77" s="267">
        <f t="shared" si="7"/>
        <v>529750</v>
      </c>
      <c r="E77" s="267">
        <f t="shared" si="7"/>
        <v>529750</v>
      </c>
    </row>
    <row r="78" spans="1:5" ht="15.75" thickBot="1" x14ac:dyDescent="0.3">
      <c r="A78" s="268" t="s">
        <v>61</v>
      </c>
      <c r="B78" s="267">
        <v>149069</v>
      </c>
      <c r="C78" s="267">
        <v>529750</v>
      </c>
      <c r="D78" s="267">
        <v>529750</v>
      </c>
      <c r="E78" s="267">
        <v>529750</v>
      </c>
    </row>
    <row r="79" spans="1:5" ht="15.75" thickBot="1" x14ac:dyDescent="0.3">
      <c r="A79" s="268" t="s">
        <v>62</v>
      </c>
      <c r="B79" s="269"/>
      <c r="C79" s="271"/>
      <c r="D79" s="271"/>
      <c r="E79" s="271"/>
    </row>
    <row r="80" spans="1:5" ht="24.75" thickBot="1" x14ac:dyDescent="0.3">
      <c r="A80" s="266" t="s">
        <v>63</v>
      </c>
      <c r="B80" s="267">
        <f>B81+B82</f>
        <v>26331</v>
      </c>
      <c r="C80" s="267">
        <f t="shared" ref="C80:E80" si="8">C81+C82</f>
        <v>88039</v>
      </c>
      <c r="D80" s="267">
        <f t="shared" si="8"/>
        <v>88039</v>
      </c>
      <c r="E80" s="267">
        <f t="shared" si="8"/>
        <v>88039</v>
      </c>
    </row>
    <row r="81" spans="1:5" ht="15.75" thickBot="1" x14ac:dyDescent="0.3">
      <c r="A81" s="268" t="s">
        <v>61</v>
      </c>
      <c r="B81" s="267">
        <v>26331</v>
      </c>
      <c r="C81" s="267">
        <v>88039</v>
      </c>
      <c r="D81" s="267">
        <v>88039</v>
      </c>
      <c r="E81" s="267">
        <v>88039</v>
      </c>
    </row>
    <row r="82" spans="1:5" ht="15.75" thickBot="1" x14ac:dyDescent="0.3">
      <c r="A82" s="268" t="s">
        <v>62</v>
      </c>
      <c r="B82" s="269"/>
      <c r="C82" s="267"/>
      <c r="D82" s="267"/>
      <c r="E82" s="267"/>
    </row>
    <row r="83" spans="1:5" ht="15.75" thickBot="1" x14ac:dyDescent="0.3">
      <c r="A83" s="266" t="s">
        <v>64</v>
      </c>
      <c r="B83" s="269">
        <f>SUM(B84:B85)</f>
        <v>50000</v>
      </c>
      <c r="C83" s="269">
        <f t="shared" ref="C83:E83" si="9">SUM(C84:C85)</f>
        <v>50000</v>
      </c>
      <c r="D83" s="269">
        <f t="shared" si="9"/>
        <v>38011</v>
      </c>
      <c r="E83" s="269">
        <f t="shared" si="9"/>
        <v>55000</v>
      </c>
    </row>
    <row r="84" spans="1:5" ht="15.75" thickBot="1" x14ac:dyDescent="0.3">
      <c r="A84" s="268" t="s">
        <v>61</v>
      </c>
      <c r="B84" s="269">
        <v>50000</v>
      </c>
      <c r="C84" s="269">
        <v>50000</v>
      </c>
      <c r="D84" s="269">
        <v>38011</v>
      </c>
      <c r="E84" s="281">
        <v>55000</v>
      </c>
    </row>
    <row r="85" spans="1:5" ht="15.75" thickBot="1" x14ac:dyDescent="0.3">
      <c r="A85" s="268" t="s">
        <v>62</v>
      </c>
      <c r="B85" s="269"/>
      <c r="C85" s="267"/>
      <c r="D85" s="267"/>
      <c r="E85" s="267"/>
    </row>
    <row r="86" spans="1:5" ht="15.75" thickBot="1" x14ac:dyDescent="0.3">
      <c r="A86" s="266" t="s">
        <v>65</v>
      </c>
      <c r="B86" s="269"/>
      <c r="C86" s="267"/>
      <c r="D86" s="267"/>
      <c r="E86" s="267"/>
    </row>
    <row r="87" spans="1:5" ht="15.75" thickBot="1" x14ac:dyDescent="0.3">
      <c r="A87" s="268" t="s">
        <v>61</v>
      </c>
      <c r="B87" s="269"/>
      <c r="C87" s="267"/>
      <c r="D87" s="267"/>
      <c r="E87" s="267"/>
    </row>
    <row r="88" spans="1:5" ht="15.75" thickBot="1" x14ac:dyDescent="0.3">
      <c r="A88" s="268" t="s">
        <v>62</v>
      </c>
      <c r="B88" s="269"/>
      <c r="C88" s="267"/>
      <c r="D88" s="267"/>
      <c r="E88" s="267"/>
    </row>
    <row r="89" spans="1:5" ht="15.75" thickBot="1" x14ac:dyDescent="0.3">
      <c r="A89" s="266" t="s">
        <v>66</v>
      </c>
      <c r="B89" s="269"/>
      <c r="C89" s="267"/>
      <c r="D89" s="267"/>
      <c r="E89" s="267"/>
    </row>
    <row r="90" spans="1:5" ht="15.75" thickBot="1" x14ac:dyDescent="0.3">
      <c r="A90" s="268" t="s">
        <v>61</v>
      </c>
      <c r="B90" s="269"/>
      <c r="C90" s="267"/>
      <c r="D90" s="267"/>
      <c r="E90" s="267"/>
    </row>
    <row r="91" spans="1:5" ht="15.75" thickBot="1" x14ac:dyDescent="0.3">
      <c r="A91" s="268" t="s">
        <v>62</v>
      </c>
      <c r="B91" s="269"/>
      <c r="C91" s="267"/>
      <c r="D91" s="267"/>
      <c r="E91" s="267"/>
    </row>
    <row r="92" spans="1:5" ht="15.75" thickBot="1" x14ac:dyDescent="0.3">
      <c r="A92" s="266" t="s">
        <v>67</v>
      </c>
      <c r="B92" s="269"/>
      <c r="C92" s="267"/>
      <c r="D92" s="267"/>
      <c r="E92" s="267"/>
    </row>
    <row r="93" spans="1:5" ht="15.75" thickBot="1" x14ac:dyDescent="0.3">
      <c r="A93" s="268" t="s">
        <v>61</v>
      </c>
      <c r="B93" s="269"/>
      <c r="C93" s="267"/>
      <c r="D93" s="267"/>
      <c r="E93" s="267"/>
    </row>
    <row r="94" spans="1:5" ht="15.75" thickBot="1" x14ac:dyDescent="0.3">
      <c r="A94" s="268" t="s">
        <v>62</v>
      </c>
      <c r="B94" s="269"/>
      <c r="C94" s="267"/>
      <c r="D94" s="267"/>
      <c r="E94" s="267"/>
    </row>
    <row r="95" spans="1:5" ht="24.75" thickBot="1" x14ac:dyDescent="0.3">
      <c r="A95" s="266" t="s">
        <v>68</v>
      </c>
      <c r="B95" s="269"/>
      <c r="C95" s="267"/>
      <c r="D95" s="267"/>
      <c r="E95" s="267"/>
    </row>
    <row r="96" spans="1:5" ht="15.75" thickBot="1" x14ac:dyDescent="0.3">
      <c r="A96" s="268" t="s">
        <v>61</v>
      </c>
      <c r="B96" s="269"/>
      <c r="C96" s="267"/>
      <c r="D96" s="267"/>
      <c r="E96" s="267"/>
    </row>
    <row r="97" spans="1:5" ht="15.75" thickBot="1" x14ac:dyDescent="0.3">
      <c r="A97" s="268" t="s">
        <v>62</v>
      </c>
      <c r="B97" s="269"/>
      <c r="C97" s="267"/>
      <c r="D97" s="267"/>
      <c r="E97" s="267"/>
    </row>
    <row r="98" spans="1:5" ht="15.75" thickBot="1" x14ac:dyDescent="0.3">
      <c r="A98" s="279" t="s">
        <v>77</v>
      </c>
      <c r="B98" s="269">
        <f>B95+B92+B89+B86+B83+B80+B77</f>
        <v>225400</v>
      </c>
      <c r="C98" s="269">
        <f t="shared" ref="C98:E98" si="10">C95+C92+C89+C86+C83+C80+C77</f>
        <v>667789</v>
      </c>
      <c r="D98" s="269">
        <f t="shared" si="10"/>
        <v>655800</v>
      </c>
      <c r="E98" s="269">
        <f t="shared" si="10"/>
        <v>672789</v>
      </c>
    </row>
    <row r="99" spans="1:5" ht="15.75" thickBot="1" x14ac:dyDescent="0.3">
      <c r="A99" s="275" t="s">
        <v>70</v>
      </c>
      <c r="B99" s="276">
        <f>IF(B98-B69=0,0,"Error")</f>
        <v>0</v>
      </c>
      <c r="C99" s="276">
        <f>IF(C98-C69=0,0,"Error")</f>
        <v>0</v>
      </c>
      <c r="D99" s="276">
        <f>IF(D98-D69=0,0,"Error")</f>
        <v>0</v>
      </c>
      <c r="E99" s="277">
        <f>IF(E98-E69=0,0,"Error")</f>
        <v>0</v>
      </c>
    </row>
    <row r="100" spans="1:5" ht="17.25" customHeight="1" thickBot="1" x14ac:dyDescent="0.3">
      <c r="A100" s="278" t="s">
        <v>78</v>
      </c>
      <c r="B100" s="712" t="s">
        <v>516</v>
      </c>
      <c r="C100" s="713"/>
      <c r="D100" s="714"/>
      <c r="E100" s="259" t="s">
        <v>517</v>
      </c>
    </row>
    <row r="101" spans="1:5" ht="36" customHeight="1" thickBot="1" x14ac:dyDescent="0.3">
      <c r="A101" s="260" t="s">
        <v>48</v>
      </c>
      <c r="B101" s="710" t="s">
        <v>518</v>
      </c>
      <c r="C101" s="711"/>
      <c r="D101" s="711"/>
      <c r="E101" s="694"/>
    </row>
    <row r="102" spans="1:5" ht="15.75" thickBot="1" x14ac:dyDescent="0.3">
      <c r="A102" s="260" t="s">
        <v>50</v>
      </c>
      <c r="B102" s="704" t="s">
        <v>519</v>
      </c>
      <c r="C102" s="705"/>
      <c r="D102" s="705"/>
      <c r="E102" s="706"/>
    </row>
    <row r="103" spans="1:5" x14ac:dyDescent="0.25">
      <c r="A103" s="661"/>
      <c r="B103" s="261">
        <v>2020</v>
      </c>
      <c r="C103" s="261">
        <v>2021</v>
      </c>
      <c r="D103" s="261">
        <v>2022</v>
      </c>
      <c r="E103" s="261">
        <v>2023</v>
      </c>
    </row>
    <row r="104" spans="1:5" ht="12.75" customHeight="1" thickBot="1" x14ac:dyDescent="0.3">
      <c r="A104" s="662"/>
      <c r="B104" s="262" t="s">
        <v>1</v>
      </c>
      <c r="C104" s="262" t="s">
        <v>26</v>
      </c>
      <c r="D104" s="262" t="s">
        <v>26</v>
      </c>
      <c r="E104" s="262" t="s">
        <v>26</v>
      </c>
    </row>
    <row r="105" spans="1:5" ht="12.75" customHeight="1" thickBot="1" x14ac:dyDescent="0.3">
      <c r="A105" s="260" t="s">
        <v>52</v>
      </c>
      <c r="B105" s="280">
        <v>800000</v>
      </c>
      <c r="C105" s="280">
        <v>540000</v>
      </c>
      <c r="D105" s="280">
        <v>300000</v>
      </c>
      <c r="E105" s="280">
        <v>600000</v>
      </c>
    </row>
    <row r="106" spans="1:5" ht="15.75" thickBot="1" x14ac:dyDescent="0.3">
      <c r="A106" s="260" t="s">
        <v>53</v>
      </c>
      <c r="B106" s="263">
        <f>B135</f>
        <v>30000</v>
      </c>
      <c r="C106" s="280">
        <f t="shared" ref="C106:E106" si="11">C135</f>
        <v>30000</v>
      </c>
      <c r="D106" s="280">
        <f t="shared" si="11"/>
        <v>15000</v>
      </c>
      <c r="E106" s="280">
        <f t="shared" si="11"/>
        <v>40000</v>
      </c>
    </row>
    <row r="107" spans="1:5" ht="15.75" thickBot="1" x14ac:dyDescent="0.3">
      <c r="A107" s="260" t="s">
        <v>54</v>
      </c>
      <c r="B107" s="263">
        <f>B106/B105</f>
        <v>3.7499999999999999E-2</v>
      </c>
      <c r="C107" s="263">
        <f>C106/C105</f>
        <v>5.5555555555555552E-2</v>
      </c>
      <c r="D107" s="263">
        <f>D106/D105</f>
        <v>0.05</v>
      </c>
      <c r="E107" s="263">
        <f>E106/E105</f>
        <v>6.6666666666666666E-2</v>
      </c>
    </row>
    <row r="108" spans="1:5" ht="15.75" thickBot="1" x14ac:dyDescent="0.3">
      <c r="A108" s="260" t="s">
        <v>55</v>
      </c>
      <c r="B108" s="265"/>
      <c r="C108" s="265">
        <f>C105/B105-1</f>
        <v>-0.32499999999999996</v>
      </c>
      <c r="D108" s="265">
        <f>D105/C105-1</f>
        <v>-0.44444444444444442</v>
      </c>
      <c r="E108" s="265">
        <f>E105/D105-1</f>
        <v>1</v>
      </c>
    </row>
    <row r="109" spans="1:5" ht="15.75" thickBot="1" x14ac:dyDescent="0.3">
      <c r="A109" s="260" t="s">
        <v>57</v>
      </c>
      <c r="B109" s="265"/>
      <c r="C109" s="265">
        <f>C106/B106-1</f>
        <v>0</v>
      </c>
      <c r="D109" s="265">
        <f t="shared" ref="D109:E110" si="12">D106/C106-1</f>
        <v>-0.5</v>
      </c>
      <c r="E109" s="265">
        <f t="shared" si="12"/>
        <v>1.6666666666666665</v>
      </c>
    </row>
    <row r="110" spans="1:5" ht="15.75" thickBot="1" x14ac:dyDescent="0.3">
      <c r="A110" s="260" t="s">
        <v>58</v>
      </c>
      <c r="B110" s="398"/>
      <c r="C110" s="265">
        <f>C107/B107-1</f>
        <v>0.4814814814814814</v>
      </c>
      <c r="D110" s="265">
        <f t="shared" si="12"/>
        <v>-9.9999999999999867E-2</v>
      </c>
      <c r="E110" s="265">
        <f t="shared" si="12"/>
        <v>0.33333333333333326</v>
      </c>
    </row>
    <row r="111" spans="1:5" ht="15.75" thickBot="1" x14ac:dyDescent="0.3">
      <c r="A111" s="663" t="s">
        <v>520</v>
      </c>
      <c r="B111" s="664"/>
      <c r="C111" s="664"/>
      <c r="D111" s="664"/>
      <c r="E111" s="665"/>
    </row>
    <row r="112" spans="1:5" x14ac:dyDescent="0.25">
      <c r="A112" s="661"/>
      <c r="B112" s="261">
        <v>2020</v>
      </c>
      <c r="C112" s="261">
        <v>2021</v>
      </c>
      <c r="D112" s="261">
        <v>2022</v>
      </c>
      <c r="E112" s="261">
        <v>2023</v>
      </c>
    </row>
    <row r="113" spans="1:5" ht="12.75" customHeight="1" thickBot="1" x14ac:dyDescent="0.3">
      <c r="A113" s="662"/>
      <c r="B113" s="262" t="s">
        <v>1</v>
      </c>
      <c r="C113" s="262" t="s">
        <v>26</v>
      </c>
      <c r="D113" s="262" t="s">
        <v>26</v>
      </c>
      <c r="E113" s="262" t="s">
        <v>26</v>
      </c>
    </row>
    <row r="114" spans="1:5" ht="12.75" customHeight="1" thickBot="1" x14ac:dyDescent="0.3">
      <c r="A114" s="266" t="s">
        <v>60</v>
      </c>
      <c r="B114" s="267"/>
      <c r="C114" s="267"/>
      <c r="D114" s="267"/>
      <c r="E114" s="267"/>
    </row>
    <row r="115" spans="1:5" ht="15.75" thickBot="1" x14ac:dyDescent="0.3">
      <c r="A115" s="268" t="s">
        <v>61</v>
      </c>
      <c r="B115" s="269"/>
      <c r="C115" s="271"/>
      <c r="D115" s="271"/>
      <c r="E115" s="271"/>
    </row>
    <row r="116" spans="1:5" ht="15.75" thickBot="1" x14ac:dyDescent="0.3">
      <c r="A116" s="268" t="s">
        <v>62</v>
      </c>
      <c r="B116" s="269"/>
      <c r="C116" s="271"/>
      <c r="D116" s="271"/>
      <c r="E116" s="271"/>
    </row>
    <row r="117" spans="1:5" ht="24.75" thickBot="1" x14ac:dyDescent="0.3">
      <c r="A117" s="266" t="s">
        <v>63</v>
      </c>
      <c r="B117" s="267"/>
      <c r="C117" s="267"/>
      <c r="D117" s="267"/>
      <c r="E117" s="267"/>
    </row>
    <row r="118" spans="1:5" ht="15.75" thickBot="1" x14ac:dyDescent="0.3">
      <c r="A118" s="268" t="s">
        <v>61</v>
      </c>
      <c r="B118" s="269"/>
      <c r="C118" s="267"/>
      <c r="D118" s="267"/>
      <c r="E118" s="267"/>
    </row>
    <row r="119" spans="1:5" ht="15.75" thickBot="1" x14ac:dyDescent="0.3">
      <c r="A119" s="268" t="s">
        <v>62</v>
      </c>
      <c r="B119" s="269"/>
      <c r="C119" s="267"/>
      <c r="D119" s="267"/>
      <c r="E119" s="267"/>
    </row>
    <row r="120" spans="1:5" ht="15.75" thickBot="1" x14ac:dyDescent="0.3">
      <c r="A120" s="266" t="s">
        <v>64</v>
      </c>
      <c r="B120" s="281">
        <f>SUM(B121+B122)</f>
        <v>30000</v>
      </c>
      <c r="C120" s="281">
        <f t="shared" ref="C120:E120" si="13">SUM(C121+C122)</f>
        <v>30000</v>
      </c>
      <c r="D120" s="281">
        <f t="shared" si="13"/>
        <v>15000</v>
      </c>
      <c r="E120" s="281">
        <f t="shared" si="13"/>
        <v>40000</v>
      </c>
    </row>
    <row r="121" spans="1:5" ht="15.75" thickBot="1" x14ac:dyDescent="0.3">
      <c r="A121" s="268" t="s">
        <v>61</v>
      </c>
      <c r="B121" s="267">
        <v>30000</v>
      </c>
      <c r="C121" s="267">
        <v>30000</v>
      </c>
      <c r="D121" s="267">
        <v>15000</v>
      </c>
      <c r="E121" s="255">
        <v>40000</v>
      </c>
    </row>
    <row r="122" spans="1:5" ht="15.75" thickBot="1" x14ac:dyDescent="0.3">
      <c r="A122" s="268" t="s">
        <v>62</v>
      </c>
      <c r="B122" s="269"/>
      <c r="C122" s="267"/>
      <c r="D122" s="267"/>
      <c r="E122" s="267"/>
    </row>
    <row r="123" spans="1:5" ht="15.75" thickBot="1" x14ac:dyDescent="0.3">
      <c r="A123" s="266" t="s">
        <v>65</v>
      </c>
      <c r="B123" s="269"/>
      <c r="C123" s="267"/>
      <c r="D123" s="267"/>
      <c r="E123" s="267"/>
    </row>
    <row r="124" spans="1:5" ht="15.75" thickBot="1" x14ac:dyDescent="0.3">
      <c r="A124" s="268" t="s">
        <v>61</v>
      </c>
      <c r="B124" s="269"/>
      <c r="C124" s="267"/>
      <c r="D124" s="267"/>
      <c r="E124" s="267"/>
    </row>
    <row r="125" spans="1:5" ht="15.75" thickBot="1" x14ac:dyDescent="0.3">
      <c r="A125" s="268" t="s">
        <v>62</v>
      </c>
      <c r="B125" s="269"/>
      <c r="C125" s="267"/>
      <c r="D125" s="267"/>
      <c r="E125" s="267"/>
    </row>
    <row r="126" spans="1:5" ht="15.75" thickBot="1" x14ac:dyDescent="0.3">
      <c r="A126" s="266" t="s">
        <v>66</v>
      </c>
      <c r="B126" s="269"/>
      <c r="C126" s="267"/>
      <c r="D126" s="267"/>
      <c r="E126" s="267"/>
    </row>
    <row r="127" spans="1:5" ht="15.75" thickBot="1" x14ac:dyDescent="0.3">
      <c r="A127" s="268" t="s">
        <v>61</v>
      </c>
      <c r="B127" s="269"/>
      <c r="C127" s="267"/>
      <c r="D127" s="267"/>
      <c r="E127" s="267"/>
    </row>
    <row r="128" spans="1:5" ht="15.75" thickBot="1" x14ac:dyDescent="0.3">
      <c r="A128" s="268" t="s">
        <v>62</v>
      </c>
      <c r="B128" s="269"/>
      <c r="C128" s="267"/>
      <c r="D128" s="267"/>
      <c r="E128" s="267"/>
    </row>
    <row r="129" spans="1:5" ht="15" customHeight="1" thickBot="1" x14ac:dyDescent="0.3">
      <c r="A129" s="266" t="s">
        <v>67</v>
      </c>
      <c r="B129" s="269">
        <v>0</v>
      </c>
      <c r="C129" s="267">
        <v>0</v>
      </c>
      <c r="D129" s="267">
        <v>0</v>
      </c>
      <c r="E129" s="267">
        <v>0</v>
      </c>
    </row>
    <row r="130" spans="1:5" ht="15.75" thickBot="1" x14ac:dyDescent="0.3">
      <c r="A130" s="268" t="s">
        <v>61</v>
      </c>
      <c r="B130" s="269"/>
      <c r="C130" s="267"/>
      <c r="D130" s="267"/>
      <c r="E130" s="267"/>
    </row>
    <row r="131" spans="1:5" ht="15.75" thickBot="1" x14ac:dyDescent="0.3">
      <c r="A131" s="268" t="s">
        <v>62</v>
      </c>
      <c r="B131" s="269"/>
      <c r="C131" s="267"/>
      <c r="D131" s="267"/>
      <c r="E131" s="267"/>
    </row>
    <row r="132" spans="1:5" ht="24.75" thickBot="1" x14ac:dyDescent="0.3">
      <c r="A132" s="266" t="s">
        <v>68</v>
      </c>
      <c r="B132" s="269"/>
      <c r="C132" s="267"/>
      <c r="D132" s="267"/>
      <c r="E132" s="267"/>
    </row>
    <row r="133" spans="1:5" ht="15.75" thickBot="1" x14ac:dyDescent="0.3">
      <c r="A133" s="268" t="s">
        <v>61</v>
      </c>
      <c r="B133" s="269"/>
      <c r="C133" s="267"/>
      <c r="D133" s="267"/>
      <c r="E133" s="267"/>
    </row>
    <row r="134" spans="1:5" ht="15.75" thickBot="1" x14ac:dyDescent="0.3">
      <c r="A134" s="268" t="s">
        <v>62</v>
      </c>
      <c r="B134" s="269"/>
      <c r="C134" s="267"/>
      <c r="D134" s="267"/>
      <c r="E134" s="267"/>
    </row>
    <row r="135" spans="1:5" ht="15.75" thickBot="1" x14ac:dyDescent="0.3">
      <c r="A135" s="279" t="s">
        <v>84</v>
      </c>
      <c r="B135" s="269">
        <f>B132+B129+B126+B123+B120+B117+B114</f>
        <v>30000</v>
      </c>
      <c r="C135" s="269">
        <f t="shared" ref="C135:E135" si="14">C132+C129+C126+C123+C120+C117+C114</f>
        <v>30000</v>
      </c>
      <c r="D135" s="269">
        <f t="shared" si="14"/>
        <v>15000</v>
      </c>
      <c r="E135" s="269">
        <f t="shared" si="14"/>
        <v>40000</v>
      </c>
    </row>
    <row r="136" spans="1:5" ht="15.75" thickBot="1" x14ac:dyDescent="0.3">
      <c r="A136" s="275" t="s">
        <v>70</v>
      </c>
      <c r="B136" s="276">
        <f>IF(B135-B106=0,0,"Error")</f>
        <v>0</v>
      </c>
      <c r="C136" s="276">
        <f>IF(C135-C106=0,0,"Error")</f>
        <v>0</v>
      </c>
      <c r="D136" s="276">
        <f>IF(D135-D106=0,0,"Error")</f>
        <v>0</v>
      </c>
      <c r="E136" s="277">
        <f>IF(E135-E106=0,0,"Error")</f>
        <v>0</v>
      </c>
    </row>
    <row r="137" spans="1:5" ht="36" customHeight="1" thickBot="1" x14ac:dyDescent="0.3">
      <c r="A137" s="278" t="s">
        <v>85</v>
      </c>
      <c r="B137" s="698" t="s">
        <v>521</v>
      </c>
      <c r="C137" s="699"/>
      <c r="D137" s="700"/>
      <c r="E137" s="282" t="s">
        <v>522</v>
      </c>
    </row>
    <row r="138" spans="1:5" ht="40.5" customHeight="1" thickBot="1" x14ac:dyDescent="0.3">
      <c r="A138" s="260" t="s">
        <v>48</v>
      </c>
      <c r="B138" s="710" t="s">
        <v>523</v>
      </c>
      <c r="C138" s="711"/>
      <c r="D138" s="711"/>
      <c r="E138" s="694"/>
    </row>
    <row r="139" spans="1:5" ht="15.75" thickBot="1" x14ac:dyDescent="0.3">
      <c r="A139" s="260" t="s">
        <v>50</v>
      </c>
      <c r="B139" s="692" t="s">
        <v>524</v>
      </c>
      <c r="C139" s="693"/>
      <c r="D139" s="693"/>
      <c r="E139" s="694"/>
    </row>
    <row r="140" spans="1:5" x14ac:dyDescent="0.25">
      <c r="A140" s="661"/>
      <c r="B140" s="261">
        <v>2020</v>
      </c>
      <c r="C140" s="261">
        <v>2021</v>
      </c>
      <c r="D140" s="261">
        <v>2022</v>
      </c>
      <c r="E140" s="261">
        <v>2023</v>
      </c>
    </row>
    <row r="141" spans="1:5" ht="12.75" customHeight="1" thickBot="1" x14ac:dyDescent="0.3">
      <c r="A141" s="662"/>
      <c r="B141" s="262" t="s">
        <v>1</v>
      </c>
      <c r="C141" s="262" t="s">
        <v>26</v>
      </c>
      <c r="D141" s="262" t="s">
        <v>26</v>
      </c>
      <c r="E141" s="262" t="s">
        <v>26</v>
      </c>
    </row>
    <row r="142" spans="1:5" ht="12.75" customHeight="1" thickBot="1" x14ac:dyDescent="0.3">
      <c r="A142" s="260" t="s">
        <v>52</v>
      </c>
      <c r="B142" s="263">
        <v>90000</v>
      </c>
      <c r="C142" s="263">
        <v>95000</v>
      </c>
      <c r="D142" s="263">
        <v>80000</v>
      </c>
      <c r="E142" s="280">
        <v>100000</v>
      </c>
    </row>
    <row r="143" spans="1:5" ht="15.75" thickBot="1" x14ac:dyDescent="0.3">
      <c r="A143" s="260" t="s">
        <v>53</v>
      </c>
      <c r="B143" s="263">
        <f>B172</f>
        <v>216700</v>
      </c>
      <c r="C143" s="263">
        <f>C172</f>
        <v>224100</v>
      </c>
      <c r="D143" s="263">
        <f t="shared" ref="D143:E143" si="15">D172</f>
        <v>187100</v>
      </c>
      <c r="E143" s="263">
        <f t="shared" si="15"/>
        <v>229100</v>
      </c>
    </row>
    <row r="144" spans="1:5" ht="15.75" thickBot="1" x14ac:dyDescent="0.3">
      <c r="A144" s="260" t="s">
        <v>54</v>
      </c>
      <c r="B144" s="283">
        <f>B143/B142</f>
        <v>2.4077777777777776</v>
      </c>
      <c r="C144" s="283">
        <f>C143/C142</f>
        <v>2.3589473684210525</v>
      </c>
      <c r="D144" s="283">
        <f>D143/D142</f>
        <v>2.3387500000000001</v>
      </c>
      <c r="E144" s="283">
        <f>E143/E142</f>
        <v>2.2909999999999999</v>
      </c>
    </row>
    <row r="145" spans="1:5" ht="15.75" thickBot="1" x14ac:dyDescent="0.3">
      <c r="A145" s="260" t="s">
        <v>55</v>
      </c>
      <c r="B145" s="398"/>
      <c r="C145" s="265">
        <f>C142/B142-1</f>
        <v>5.555555555555558E-2</v>
      </c>
      <c r="D145" s="265">
        <f>D142/C142-1</f>
        <v>-0.15789473684210531</v>
      </c>
      <c r="E145" s="265">
        <f>E142/D142-1</f>
        <v>0.25</v>
      </c>
    </row>
    <row r="146" spans="1:5" ht="15.75" thickBot="1" x14ac:dyDescent="0.3">
      <c r="A146" s="260" t="s">
        <v>57</v>
      </c>
      <c r="B146" s="398"/>
      <c r="C146" s="265">
        <f>C143/B143-1</f>
        <v>3.4148592524227084E-2</v>
      </c>
      <c r="D146" s="265">
        <f t="shared" ref="D146:E147" si="16">D143/C143-1</f>
        <v>-0.16510486390004464</v>
      </c>
      <c r="E146" s="265">
        <f t="shared" si="16"/>
        <v>0.22447888829502949</v>
      </c>
    </row>
    <row r="147" spans="1:5" ht="15.75" thickBot="1" x14ac:dyDescent="0.3">
      <c r="A147" s="260" t="s">
        <v>58</v>
      </c>
      <c r="B147" s="398"/>
      <c r="C147" s="265">
        <f>C144/B144-1</f>
        <v>-2.0280280766521774E-2</v>
      </c>
      <c r="D147" s="265">
        <f t="shared" si="16"/>
        <v>-8.5620258813028371E-3</v>
      </c>
      <c r="E147" s="265">
        <f t="shared" si="16"/>
        <v>-2.0416889363976565E-2</v>
      </c>
    </row>
    <row r="148" spans="1:5" ht="15.75" thickBot="1" x14ac:dyDescent="0.3">
      <c r="A148" s="663" t="s">
        <v>525</v>
      </c>
      <c r="B148" s="664"/>
      <c r="C148" s="664"/>
      <c r="D148" s="664"/>
      <c r="E148" s="665"/>
    </row>
    <row r="149" spans="1:5" x14ac:dyDescent="0.25">
      <c r="A149" s="661"/>
      <c r="B149" s="261">
        <v>2020</v>
      </c>
      <c r="C149" s="261">
        <v>2021</v>
      </c>
      <c r="D149" s="261">
        <v>2022</v>
      </c>
      <c r="E149" s="261">
        <v>2023</v>
      </c>
    </row>
    <row r="150" spans="1:5" ht="12.75" customHeight="1" thickBot="1" x14ac:dyDescent="0.3">
      <c r="A150" s="662"/>
      <c r="B150" s="262" t="s">
        <v>1</v>
      </c>
      <c r="C150" s="262" t="s">
        <v>26</v>
      </c>
      <c r="D150" s="262" t="s">
        <v>26</v>
      </c>
      <c r="E150" s="262" t="s">
        <v>26</v>
      </c>
    </row>
    <row r="151" spans="1:5" ht="12.75" customHeight="1" thickBot="1" x14ac:dyDescent="0.3">
      <c r="A151" s="266" t="s">
        <v>60</v>
      </c>
      <c r="B151" s="267">
        <f>B152+B153</f>
        <v>75000</v>
      </c>
      <c r="C151" s="267">
        <f t="shared" ref="C151:E151" si="17">C152+C153</f>
        <v>75000</v>
      </c>
      <c r="D151" s="267">
        <f t="shared" si="17"/>
        <v>75000</v>
      </c>
      <c r="E151" s="267">
        <f t="shared" si="17"/>
        <v>75000</v>
      </c>
    </row>
    <row r="152" spans="1:5" ht="15.75" thickBot="1" x14ac:dyDescent="0.3">
      <c r="A152" s="268" t="s">
        <v>61</v>
      </c>
      <c r="B152" s="267">
        <v>75000</v>
      </c>
      <c r="C152" s="267">
        <v>75000</v>
      </c>
      <c r="D152" s="267">
        <v>75000</v>
      </c>
      <c r="E152" s="267">
        <v>75000</v>
      </c>
    </row>
    <row r="153" spans="1:5" ht="15.75" thickBot="1" x14ac:dyDescent="0.3">
      <c r="A153" s="268" t="s">
        <v>62</v>
      </c>
      <c r="B153" s="269"/>
      <c r="C153" s="271"/>
      <c r="D153" s="271"/>
      <c r="E153" s="271"/>
    </row>
    <row r="154" spans="1:5" ht="24.75" thickBot="1" x14ac:dyDescent="0.3">
      <c r="A154" s="266" t="s">
        <v>63</v>
      </c>
      <c r="B154" s="267">
        <f>B155+B156</f>
        <v>11700</v>
      </c>
      <c r="C154" s="267">
        <f t="shared" ref="C154:E154" si="18">C155+C156</f>
        <v>12100</v>
      </c>
      <c r="D154" s="267">
        <f t="shared" si="18"/>
        <v>12100</v>
      </c>
      <c r="E154" s="267">
        <f t="shared" si="18"/>
        <v>12100</v>
      </c>
    </row>
    <row r="155" spans="1:5" ht="15.75" thickBot="1" x14ac:dyDescent="0.3">
      <c r="A155" s="268" t="s">
        <v>61</v>
      </c>
      <c r="B155" s="267">
        <v>11700</v>
      </c>
      <c r="C155" s="267">
        <v>12100</v>
      </c>
      <c r="D155" s="267">
        <v>12100</v>
      </c>
      <c r="E155" s="267">
        <v>12100</v>
      </c>
    </row>
    <row r="156" spans="1:5" ht="15.75" thickBot="1" x14ac:dyDescent="0.3">
      <c r="A156" s="268" t="s">
        <v>62</v>
      </c>
      <c r="B156" s="269"/>
      <c r="C156" s="267"/>
      <c r="D156" s="267"/>
      <c r="E156" s="267"/>
    </row>
    <row r="157" spans="1:5" ht="15.75" thickBot="1" x14ac:dyDescent="0.3">
      <c r="A157" s="266" t="s">
        <v>64</v>
      </c>
      <c r="B157" s="281">
        <f>B158+B159</f>
        <v>130000</v>
      </c>
      <c r="C157" s="281">
        <f t="shared" ref="C157:E157" si="19">C158+C159</f>
        <v>137000</v>
      </c>
      <c r="D157" s="281">
        <f t="shared" si="19"/>
        <v>100000</v>
      </c>
      <c r="E157" s="281">
        <f t="shared" si="19"/>
        <v>142000</v>
      </c>
    </row>
    <row r="158" spans="1:5" ht="15.75" thickBot="1" x14ac:dyDescent="0.3">
      <c r="A158" s="268" t="s">
        <v>61</v>
      </c>
      <c r="B158" s="255">
        <v>130000</v>
      </c>
      <c r="C158" s="255">
        <v>137000</v>
      </c>
      <c r="D158" s="255">
        <v>100000</v>
      </c>
      <c r="E158" s="255">
        <v>142000</v>
      </c>
    </row>
    <row r="159" spans="1:5" ht="15.75" thickBot="1" x14ac:dyDescent="0.3">
      <c r="A159" s="268" t="s">
        <v>62</v>
      </c>
      <c r="B159" s="269"/>
      <c r="C159" s="267"/>
      <c r="D159" s="267"/>
      <c r="E159" s="267"/>
    </row>
    <row r="160" spans="1:5" ht="15.75" thickBot="1" x14ac:dyDescent="0.3">
      <c r="A160" s="266" t="s">
        <v>65</v>
      </c>
      <c r="B160" s="269"/>
      <c r="C160" s="267"/>
      <c r="D160" s="267"/>
      <c r="E160" s="267"/>
    </row>
    <row r="161" spans="1:5" ht="15.75" thickBot="1" x14ac:dyDescent="0.3">
      <c r="A161" s="268" t="s">
        <v>61</v>
      </c>
      <c r="B161" s="269"/>
      <c r="C161" s="267"/>
      <c r="D161" s="267"/>
      <c r="E161" s="267"/>
    </row>
    <row r="162" spans="1:5" ht="15.75" thickBot="1" x14ac:dyDescent="0.3">
      <c r="A162" s="268" t="s">
        <v>62</v>
      </c>
      <c r="B162" s="269"/>
      <c r="C162" s="267"/>
      <c r="D162" s="267"/>
      <c r="E162" s="267"/>
    </row>
    <row r="163" spans="1:5" ht="15.75" thickBot="1" x14ac:dyDescent="0.3">
      <c r="A163" s="266" t="s">
        <v>66</v>
      </c>
      <c r="B163" s="269"/>
      <c r="C163" s="267"/>
      <c r="D163" s="267"/>
      <c r="E163" s="267"/>
    </row>
    <row r="164" spans="1:5" ht="15.75" thickBot="1" x14ac:dyDescent="0.3">
      <c r="A164" s="268" t="s">
        <v>61</v>
      </c>
      <c r="B164" s="269"/>
      <c r="C164" s="267"/>
      <c r="D164" s="267"/>
      <c r="E164" s="267"/>
    </row>
    <row r="165" spans="1:5" ht="15.75" thickBot="1" x14ac:dyDescent="0.3">
      <c r="A165" s="268" t="s">
        <v>62</v>
      </c>
      <c r="B165" s="269"/>
      <c r="C165" s="267"/>
      <c r="D165" s="267"/>
      <c r="E165" s="267"/>
    </row>
    <row r="166" spans="1:5" ht="15.75" thickBot="1" x14ac:dyDescent="0.3">
      <c r="A166" s="266" t="s">
        <v>67</v>
      </c>
      <c r="B166" s="269"/>
      <c r="C166" s="267"/>
      <c r="D166" s="267"/>
      <c r="E166" s="267"/>
    </row>
    <row r="167" spans="1:5" ht="15.75" thickBot="1" x14ac:dyDescent="0.3">
      <c r="A167" s="268" t="s">
        <v>61</v>
      </c>
      <c r="B167" s="269"/>
      <c r="C167" s="267"/>
      <c r="D167" s="267"/>
      <c r="E167" s="267"/>
    </row>
    <row r="168" spans="1:5" ht="15.75" thickBot="1" x14ac:dyDescent="0.3">
      <c r="A168" s="268" t="s">
        <v>62</v>
      </c>
      <c r="B168" s="269"/>
      <c r="C168" s="267"/>
      <c r="D168" s="267"/>
      <c r="E168" s="267"/>
    </row>
    <row r="169" spans="1:5" ht="24.75" thickBot="1" x14ac:dyDescent="0.3">
      <c r="A169" s="266" t="s">
        <v>68</v>
      </c>
      <c r="B169" s="269"/>
      <c r="C169" s="267"/>
      <c r="D169" s="267"/>
      <c r="E169" s="267"/>
    </row>
    <row r="170" spans="1:5" ht="15.75" thickBot="1" x14ac:dyDescent="0.3">
      <c r="A170" s="268" t="s">
        <v>61</v>
      </c>
      <c r="B170" s="269"/>
      <c r="C170" s="267"/>
      <c r="D170" s="267"/>
      <c r="E170" s="267"/>
    </row>
    <row r="171" spans="1:5" ht="15.75" thickBot="1" x14ac:dyDescent="0.3">
      <c r="A171" s="268" t="s">
        <v>62</v>
      </c>
      <c r="B171" s="269"/>
      <c r="C171" s="267"/>
      <c r="D171" s="267"/>
      <c r="E171" s="267"/>
    </row>
    <row r="172" spans="1:5" ht="15.75" thickBot="1" x14ac:dyDescent="0.3">
      <c r="A172" s="279" t="s">
        <v>91</v>
      </c>
      <c r="B172" s="269">
        <f>B169+B166+B163+B160+B157+B154+B151</f>
        <v>216700</v>
      </c>
      <c r="C172" s="269">
        <f t="shared" ref="C172:E172" si="20">C169+C166+C163+C160+C157+C154+C151</f>
        <v>224100</v>
      </c>
      <c r="D172" s="269">
        <f t="shared" si="20"/>
        <v>187100</v>
      </c>
      <c r="E172" s="269">
        <f t="shared" si="20"/>
        <v>229100</v>
      </c>
    </row>
    <row r="173" spans="1:5" ht="15.75" thickBot="1" x14ac:dyDescent="0.3">
      <c r="A173" s="275" t="s">
        <v>70</v>
      </c>
      <c r="B173" s="276">
        <f>IF(B172-B143=0,0,"Error")</f>
        <v>0</v>
      </c>
      <c r="C173" s="276">
        <f>IF(C172-C143=0,0,"Error")</f>
        <v>0</v>
      </c>
      <c r="D173" s="276">
        <f>IF(D172-D143=0,0,"Error")</f>
        <v>0</v>
      </c>
      <c r="E173" s="277">
        <f>IF(E172-E143=0,0,"Error")</f>
        <v>0</v>
      </c>
    </row>
    <row r="174" spans="1:5" ht="15.75" thickBot="1" x14ac:dyDescent="0.3">
      <c r="A174" s="278" t="s">
        <v>162</v>
      </c>
      <c r="B174" s="698" t="s">
        <v>526</v>
      </c>
      <c r="C174" s="699"/>
      <c r="D174" s="700"/>
      <c r="E174" s="282" t="s">
        <v>527</v>
      </c>
    </row>
    <row r="175" spans="1:5" ht="33.75" customHeight="1" thickBot="1" x14ac:dyDescent="0.3">
      <c r="A175" s="260" t="s">
        <v>48</v>
      </c>
      <c r="B175" s="710" t="s">
        <v>528</v>
      </c>
      <c r="C175" s="711"/>
      <c r="D175" s="711"/>
      <c r="E175" s="694"/>
    </row>
    <row r="176" spans="1:5" ht="15.75" thickBot="1" x14ac:dyDescent="0.3">
      <c r="A176" s="260" t="s">
        <v>50</v>
      </c>
      <c r="B176" s="715" t="s">
        <v>529</v>
      </c>
      <c r="C176" s="716"/>
      <c r="D176" s="716"/>
      <c r="E176" s="717"/>
    </row>
    <row r="177" spans="1:5" x14ac:dyDescent="0.25">
      <c r="A177" s="661"/>
      <c r="B177" s="261">
        <v>2020</v>
      </c>
      <c r="C177" s="261">
        <v>2021</v>
      </c>
      <c r="D177" s="261">
        <v>2022</v>
      </c>
      <c r="E177" s="261">
        <v>2023</v>
      </c>
    </row>
    <row r="178" spans="1:5" ht="12.75" customHeight="1" thickBot="1" x14ac:dyDescent="0.3">
      <c r="A178" s="662"/>
      <c r="B178" s="262" t="s">
        <v>1</v>
      </c>
      <c r="C178" s="262" t="s">
        <v>26</v>
      </c>
      <c r="D178" s="262" t="s">
        <v>26</v>
      </c>
      <c r="E178" s="262" t="s">
        <v>26</v>
      </c>
    </row>
    <row r="179" spans="1:5" ht="12.75" customHeight="1" thickBot="1" x14ac:dyDescent="0.3">
      <c r="A179" s="260" t="s">
        <v>52</v>
      </c>
      <c r="B179" s="398">
        <v>470</v>
      </c>
      <c r="C179" s="398">
        <v>530</v>
      </c>
      <c r="D179" s="398">
        <v>290</v>
      </c>
      <c r="E179" s="284">
        <v>530</v>
      </c>
    </row>
    <row r="180" spans="1:5" ht="15.75" thickBot="1" x14ac:dyDescent="0.3">
      <c r="A180" s="260" t="s">
        <v>53</v>
      </c>
      <c r="B180" s="263">
        <f>B209</f>
        <v>61540</v>
      </c>
      <c r="C180" s="263">
        <f>C209</f>
        <v>65000</v>
      </c>
      <c r="D180" s="263">
        <f t="shared" ref="D180:E180" si="21">D209</f>
        <v>35000</v>
      </c>
      <c r="E180" s="263">
        <f t="shared" si="21"/>
        <v>65000</v>
      </c>
    </row>
    <row r="181" spans="1:5" ht="15.75" thickBot="1" x14ac:dyDescent="0.3">
      <c r="A181" s="260" t="s">
        <v>54</v>
      </c>
      <c r="B181" s="263">
        <f>B180/B179</f>
        <v>130.93617021276594</v>
      </c>
      <c r="C181" s="263">
        <f>C180/C179</f>
        <v>122.64150943396227</v>
      </c>
      <c r="D181" s="263">
        <f>D180/D179</f>
        <v>120.68965517241379</v>
      </c>
      <c r="E181" s="263">
        <f>E180/E179</f>
        <v>122.64150943396227</v>
      </c>
    </row>
    <row r="182" spans="1:5" ht="15.75" thickBot="1" x14ac:dyDescent="0.3">
      <c r="A182" s="260" t="s">
        <v>55</v>
      </c>
      <c r="B182" s="398"/>
      <c r="C182" s="265">
        <f>C179/B179-1</f>
        <v>0.12765957446808507</v>
      </c>
      <c r="D182" s="265">
        <f>D179/C179-1</f>
        <v>-0.45283018867924529</v>
      </c>
      <c r="E182" s="265">
        <f>E179/D179-1</f>
        <v>0.82758620689655182</v>
      </c>
    </row>
    <row r="183" spans="1:5" ht="15.75" thickBot="1" x14ac:dyDescent="0.3">
      <c r="A183" s="260" t="s">
        <v>57</v>
      </c>
      <c r="B183" s="398"/>
      <c r="C183" s="265">
        <f>C180/B180-1</f>
        <v>5.6223594410139688E-2</v>
      </c>
      <c r="D183" s="265">
        <f t="shared" ref="D183:E184" si="22">D180/C180-1</f>
        <v>-0.46153846153846156</v>
      </c>
      <c r="E183" s="265">
        <f t="shared" si="22"/>
        <v>0.85714285714285721</v>
      </c>
    </row>
    <row r="184" spans="1:5" ht="15.75" thickBot="1" x14ac:dyDescent="0.3">
      <c r="A184" s="260" t="s">
        <v>58</v>
      </c>
      <c r="B184" s="398"/>
      <c r="C184" s="265">
        <f>C181/B181-1</f>
        <v>-6.3348887975913648E-2</v>
      </c>
      <c r="D184" s="265">
        <f t="shared" si="22"/>
        <v>-1.5915119363395291E-2</v>
      </c>
      <c r="E184" s="265">
        <f t="shared" si="22"/>
        <v>1.6172506738544534E-2</v>
      </c>
    </row>
    <row r="185" spans="1:5" ht="15.75" thickBot="1" x14ac:dyDescent="0.3">
      <c r="A185" s="663" t="s">
        <v>530</v>
      </c>
      <c r="B185" s="664"/>
      <c r="C185" s="664"/>
      <c r="D185" s="664"/>
      <c r="E185" s="665"/>
    </row>
    <row r="186" spans="1:5" x14ac:dyDescent="0.25">
      <c r="A186" s="661"/>
      <c r="B186" s="261">
        <v>2020</v>
      </c>
      <c r="C186" s="261">
        <v>2021</v>
      </c>
      <c r="D186" s="261">
        <v>2022</v>
      </c>
      <c r="E186" s="261">
        <v>2023</v>
      </c>
    </row>
    <row r="187" spans="1:5" ht="12.75" customHeight="1" thickBot="1" x14ac:dyDescent="0.3">
      <c r="A187" s="662"/>
      <c r="B187" s="262" t="s">
        <v>1</v>
      </c>
      <c r="C187" s="262" t="s">
        <v>26</v>
      </c>
      <c r="D187" s="262" t="s">
        <v>26</v>
      </c>
      <c r="E187" s="262" t="s">
        <v>26</v>
      </c>
    </row>
    <row r="188" spans="1:5" ht="12.75" customHeight="1" thickBot="1" x14ac:dyDescent="0.3">
      <c r="A188" s="266" t="s">
        <v>60</v>
      </c>
      <c r="B188" s="267"/>
      <c r="C188" s="267"/>
      <c r="D188" s="267"/>
      <c r="E188" s="267"/>
    </row>
    <row r="189" spans="1:5" ht="15.75" thickBot="1" x14ac:dyDescent="0.3">
      <c r="A189" s="268" t="s">
        <v>61</v>
      </c>
      <c r="B189" s="267"/>
      <c r="C189" s="267"/>
      <c r="D189" s="267"/>
      <c r="E189" s="267"/>
    </row>
    <row r="190" spans="1:5" ht="15.75" thickBot="1" x14ac:dyDescent="0.3">
      <c r="A190" s="268" t="s">
        <v>62</v>
      </c>
      <c r="B190" s="269"/>
      <c r="C190" s="271"/>
      <c r="D190" s="271"/>
      <c r="E190" s="271"/>
    </row>
    <row r="191" spans="1:5" ht="24.75" thickBot="1" x14ac:dyDescent="0.3">
      <c r="A191" s="266" t="s">
        <v>63</v>
      </c>
      <c r="B191" s="267"/>
      <c r="C191" s="267"/>
      <c r="D191" s="267"/>
      <c r="E191" s="267"/>
    </row>
    <row r="192" spans="1:5" ht="15.75" thickBot="1" x14ac:dyDescent="0.3">
      <c r="A192" s="268" t="s">
        <v>61</v>
      </c>
      <c r="B192" s="267"/>
      <c r="C192" s="267"/>
      <c r="D192" s="267"/>
      <c r="E192" s="267"/>
    </row>
    <row r="193" spans="1:5" ht="15.75" thickBot="1" x14ac:dyDescent="0.3">
      <c r="A193" s="268" t="s">
        <v>62</v>
      </c>
      <c r="B193" s="269"/>
      <c r="C193" s="267"/>
      <c r="D193" s="267"/>
      <c r="E193" s="267"/>
    </row>
    <row r="194" spans="1:5" ht="15.75" thickBot="1" x14ac:dyDescent="0.3">
      <c r="A194" s="266" t="s">
        <v>64</v>
      </c>
      <c r="B194" s="281">
        <f>B195+B196</f>
        <v>61540</v>
      </c>
      <c r="C194" s="281">
        <f t="shared" ref="C194:E194" si="23">C195+C196</f>
        <v>65000</v>
      </c>
      <c r="D194" s="281">
        <f t="shared" si="23"/>
        <v>35000</v>
      </c>
      <c r="E194" s="281">
        <f t="shared" si="23"/>
        <v>65000</v>
      </c>
    </row>
    <row r="195" spans="1:5" ht="15.75" thickBot="1" x14ac:dyDescent="0.3">
      <c r="A195" s="268" t="s">
        <v>61</v>
      </c>
      <c r="B195" s="255">
        <v>61540</v>
      </c>
      <c r="C195" s="255">
        <v>65000</v>
      </c>
      <c r="D195" s="255">
        <v>35000</v>
      </c>
      <c r="E195" s="255">
        <v>65000</v>
      </c>
    </row>
    <row r="196" spans="1:5" ht="15.75" thickBot="1" x14ac:dyDescent="0.3">
      <c r="A196" s="268" t="s">
        <v>62</v>
      </c>
      <c r="B196" s="269"/>
      <c r="C196" s="267"/>
      <c r="D196" s="267"/>
      <c r="E196" s="267"/>
    </row>
    <row r="197" spans="1:5" ht="15.75" thickBot="1" x14ac:dyDescent="0.3">
      <c r="A197" s="266" t="s">
        <v>65</v>
      </c>
      <c r="B197" s="269"/>
      <c r="C197" s="267"/>
      <c r="D197" s="267"/>
      <c r="E197" s="267"/>
    </row>
    <row r="198" spans="1:5" ht="15.75" thickBot="1" x14ac:dyDescent="0.3">
      <c r="A198" s="268" t="s">
        <v>61</v>
      </c>
      <c r="B198" s="269"/>
      <c r="C198" s="267"/>
      <c r="D198" s="267"/>
      <c r="E198" s="267"/>
    </row>
    <row r="199" spans="1:5" ht="15.75" thickBot="1" x14ac:dyDescent="0.3">
      <c r="A199" s="268" t="s">
        <v>62</v>
      </c>
      <c r="B199" s="269"/>
      <c r="C199" s="267"/>
      <c r="D199" s="267"/>
      <c r="E199" s="267"/>
    </row>
    <row r="200" spans="1:5" ht="15.75" thickBot="1" x14ac:dyDescent="0.3">
      <c r="A200" s="266" t="s">
        <v>66</v>
      </c>
      <c r="B200" s="269"/>
      <c r="C200" s="267"/>
      <c r="D200" s="267"/>
      <c r="E200" s="267"/>
    </row>
    <row r="201" spans="1:5" ht="15.75" thickBot="1" x14ac:dyDescent="0.3">
      <c r="A201" s="268" t="s">
        <v>61</v>
      </c>
      <c r="B201" s="269"/>
      <c r="C201" s="267"/>
      <c r="D201" s="267"/>
      <c r="E201" s="267"/>
    </row>
    <row r="202" spans="1:5" ht="15.75" thickBot="1" x14ac:dyDescent="0.3">
      <c r="A202" s="268" t="s">
        <v>62</v>
      </c>
      <c r="B202" s="269"/>
      <c r="C202" s="267"/>
      <c r="D202" s="267"/>
      <c r="E202" s="267"/>
    </row>
    <row r="203" spans="1:5" ht="15.75" thickBot="1" x14ac:dyDescent="0.3">
      <c r="A203" s="266" t="s">
        <v>67</v>
      </c>
      <c r="B203" s="269"/>
      <c r="C203" s="267"/>
      <c r="D203" s="267"/>
      <c r="E203" s="267"/>
    </row>
    <row r="204" spans="1:5" ht="15.75" thickBot="1" x14ac:dyDescent="0.3">
      <c r="A204" s="268" t="s">
        <v>61</v>
      </c>
      <c r="B204" s="269"/>
      <c r="C204" s="267"/>
      <c r="D204" s="267"/>
      <c r="E204" s="267"/>
    </row>
    <row r="205" spans="1:5" ht="15.75" thickBot="1" x14ac:dyDescent="0.3">
      <c r="A205" s="268" t="s">
        <v>62</v>
      </c>
      <c r="B205" s="269"/>
      <c r="C205" s="267"/>
      <c r="D205" s="267"/>
      <c r="E205" s="267"/>
    </row>
    <row r="206" spans="1:5" ht="24.75" thickBot="1" x14ac:dyDescent="0.3">
      <c r="A206" s="266" t="s">
        <v>68</v>
      </c>
      <c r="B206" s="269"/>
      <c r="C206" s="267"/>
      <c r="D206" s="267"/>
      <c r="E206" s="267"/>
    </row>
    <row r="207" spans="1:5" ht="15.75" thickBot="1" x14ac:dyDescent="0.3">
      <c r="A207" s="268" t="s">
        <v>61</v>
      </c>
      <c r="B207" s="269"/>
      <c r="C207" s="267"/>
      <c r="D207" s="267"/>
      <c r="E207" s="267"/>
    </row>
    <row r="208" spans="1:5" ht="15.75" thickBot="1" x14ac:dyDescent="0.3">
      <c r="A208" s="268" t="s">
        <v>62</v>
      </c>
      <c r="B208" s="269"/>
      <c r="C208" s="267"/>
      <c r="D208" s="267"/>
      <c r="E208" s="267"/>
    </row>
    <row r="209" spans="1:5" ht="15.75" thickBot="1" x14ac:dyDescent="0.3">
      <c r="A209" s="279" t="s">
        <v>450</v>
      </c>
      <c r="B209" s="269">
        <f>B206+B203+B200+B197+B194+B191+B188</f>
        <v>61540</v>
      </c>
      <c r="C209" s="269">
        <f t="shared" ref="C209:E209" si="24">C206+C203+C200+C197+C194+C191+C188</f>
        <v>65000</v>
      </c>
      <c r="D209" s="269">
        <f t="shared" si="24"/>
        <v>35000</v>
      </c>
      <c r="E209" s="269">
        <f t="shared" si="24"/>
        <v>65000</v>
      </c>
    </row>
    <row r="210" spans="1:5" ht="15.75" thickBot="1" x14ac:dyDescent="0.3">
      <c r="A210" s="275" t="s">
        <v>70</v>
      </c>
      <c r="B210" s="276">
        <f>IF(B209-B180=0,0,"Error")</f>
        <v>0</v>
      </c>
      <c r="C210" s="276">
        <f>IF(C209-C180=0,0,"Error")</f>
        <v>0</v>
      </c>
      <c r="D210" s="276">
        <f>IF(D209-D180=0,0,"Error")</f>
        <v>0</v>
      </c>
      <c r="E210" s="277">
        <f>IF(E209-E180=0,0,"Error")</f>
        <v>0</v>
      </c>
    </row>
    <row r="211" spans="1:5" ht="17.25" customHeight="1" thickBot="1" x14ac:dyDescent="0.3">
      <c r="A211" s="278" t="s">
        <v>184</v>
      </c>
      <c r="B211" s="698" t="s">
        <v>1008</v>
      </c>
      <c r="C211" s="699"/>
      <c r="D211" s="700"/>
      <c r="E211" s="282" t="s">
        <v>531</v>
      </c>
    </row>
    <row r="212" spans="1:5" ht="46.5" customHeight="1" thickBot="1" x14ac:dyDescent="0.3">
      <c r="A212" s="260" t="s">
        <v>48</v>
      </c>
      <c r="B212" s="710" t="s">
        <v>1009</v>
      </c>
      <c r="C212" s="711"/>
      <c r="D212" s="711"/>
      <c r="E212" s="694"/>
    </row>
    <row r="213" spans="1:5" ht="15.75" thickBot="1" x14ac:dyDescent="0.3">
      <c r="A213" s="260" t="s">
        <v>50</v>
      </c>
      <c r="B213" s="692" t="s">
        <v>532</v>
      </c>
      <c r="C213" s="693"/>
      <c r="D213" s="693"/>
      <c r="E213" s="694"/>
    </row>
    <row r="214" spans="1:5" x14ac:dyDescent="0.25">
      <c r="A214" s="661"/>
      <c r="B214" s="261">
        <v>2020</v>
      </c>
      <c r="C214" s="261">
        <v>2021</v>
      </c>
      <c r="D214" s="261">
        <v>2022</v>
      </c>
      <c r="E214" s="261">
        <v>2023</v>
      </c>
    </row>
    <row r="215" spans="1:5" ht="12.75" customHeight="1" thickBot="1" x14ac:dyDescent="0.3">
      <c r="A215" s="662"/>
      <c r="B215" s="262" t="s">
        <v>1</v>
      </c>
      <c r="C215" s="262" t="s">
        <v>26</v>
      </c>
      <c r="D215" s="262" t="s">
        <v>26</v>
      </c>
      <c r="E215" s="262" t="s">
        <v>26</v>
      </c>
    </row>
    <row r="216" spans="1:5" ht="12.75" customHeight="1" thickBot="1" x14ac:dyDescent="0.3">
      <c r="A216" s="260" t="s">
        <v>52</v>
      </c>
      <c r="B216" s="284">
        <v>170</v>
      </c>
      <c r="C216" s="284"/>
      <c r="D216" s="284"/>
      <c r="E216" s="284"/>
    </row>
    <row r="217" spans="1:5" ht="15.75" thickBot="1" x14ac:dyDescent="0.3">
      <c r="A217" s="260" t="s">
        <v>53</v>
      </c>
      <c r="B217" s="263">
        <f>B246</f>
        <v>140460</v>
      </c>
      <c r="C217" s="263">
        <f>C246</f>
        <v>0</v>
      </c>
      <c r="D217" s="263">
        <f t="shared" ref="D217:E217" si="25">D246</f>
        <v>0</v>
      </c>
      <c r="E217" s="263">
        <f t="shared" si="25"/>
        <v>0</v>
      </c>
    </row>
    <row r="218" spans="1:5" ht="15.75" thickBot="1" x14ac:dyDescent="0.3">
      <c r="A218" s="260" t="s">
        <v>54</v>
      </c>
      <c r="B218" s="263">
        <f>B217/B216</f>
        <v>826.23529411764707</v>
      </c>
      <c r="C218" s="263" t="e">
        <f>C217/C216</f>
        <v>#DIV/0!</v>
      </c>
      <c r="D218" s="263" t="e">
        <f>D217/D216</f>
        <v>#DIV/0!</v>
      </c>
      <c r="E218" s="263" t="e">
        <f>E217/E216</f>
        <v>#DIV/0!</v>
      </c>
    </row>
    <row r="219" spans="1:5" ht="15.75" thickBot="1" x14ac:dyDescent="0.3">
      <c r="A219" s="260" t="s">
        <v>55</v>
      </c>
      <c r="B219" s="398"/>
      <c r="C219" s="265">
        <f>C216/B216-1</f>
        <v>-1</v>
      </c>
      <c r="D219" s="265" t="e">
        <f>D216/C216-1</f>
        <v>#DIV/0!</v>
      </c>
      <c r="E219" s="265" t="e">
        <f>E216/D216-1</f>
        <v>#DIV/0!</v>
      </c>
    </row>
    <row r="220" spans="1:5" ht="15.75" thickBot="1" x14ac:dyDescent="0.3">
      <c r="A220" s="260" t="s">
        <v>57</v>
      </c>
      <c r="B220" s="398"/>
      <c r="C220" s="265">
        <f>C217/B217-1</f>
        <v>-1</v>
      </c>
      <c r="D220" s="265" t="e">
        <f t="shared" ref="D220:E221" si="26">D217/C217-1</f>
        <v>#DIV/0!</v>
      </c>
      <c r="E220" s="265" t="e">
        <f t="shared" si="26"/>
        <v>#DIV/0!</v>
      </c>
    </row>
    <row r="221" spans="1:5" ht="15.75" thickBot="1" x14ac:dyDescent="0.3">
      <c r="A221" s="260" t="s">
        <v>58</v>
      </c>
      <c r="B221" s="398"/>
      <c r="C221" s="265" t="e">
        <f>C218/B218-1</f>
        <v>#DIV/0!</v>
      </c>
      <c r="D221" s="265" t="e">
        <f t="shared" si="26"/>
        <v>#DIV/0!</v>
      </c>
      <c r="E221" s="265" t="e">
        <f t="shared" si="26"/>
        <v>#DIV/0!</v>
      </c>
    </row>
    <row r="222" spans="1:5" ht="15.75" thickBot="1" x14ac:dyDescent="0.3">
      <c r="A222" s="663" t="s">
        <v>533</v>
      </c>
      <c r="B222" s="664"/>
      <c r="C222" s="664"/>
      <c r="D222" s="664"/>
      <c r="E222" s="665"/>
    </row>
    <row r="223" spans="1:5" x14ac:dyDescent="0.25">
      <c r="A223" s="661"/>
      <c r="B223" s="261">
        <v>2020</v>
      </c>
      <c r="C223" s="261">
        <v>2021</v>
      </c>
      <c r="D223" s="261">
        <v>2022</v>
      </c>
      <c r="E223" s="261">
        <v>2023</v>
      </c>
    </row>
    <row r="224" spans="1:5" ht="12.75" customHeight="1" thickBot="1" x14ac:dyDescent="0.3">
      <c r="A224" s="662"/>
      <c r="B224" s="262" t="s">
        <v>1</v>
      </c>
      <c r="C224" s="262" t="s">
        <v>26</v>
      </c>
      <c r="D224" s="262" t="s">
        <v>26</v>
      </c>
      <c r="E224" s="262" t="s">
        <v>26</v>
      </c>
    </row>
    <row r="225" spans="1:5" ht="12.75" customHeight="1" thickBot="1" x14ac:dyDescent="0.3">
      <c r="A225" s="266" t="s">
        <v>60</v>
      </c>
      <c r="B225" s="267"/>
      <c r="C225" s="267"/>
      <c r="D225" s="267"/>
      <c r="E225" s="267"/>
    </row>
    <row r="226" spans="1:5" ht="15.75" thickBot="1" x14ac:dyDescent="0.3">
      <c r="A226" s="268" t="s">
        <v>61</v>
      </c>
      <c r="B226" s="267"/>
      <c r="C226" s="267"/>
      <c r="D226" s="267"/>
      <c r="E226" s="267"/>
    </row>
    <row r="227" spans="1:5" ht="15.75" thickBot="1" x14ac:dyDescent="0.3">
      <c r="A227" s="268" t="s">
        <v>62</v>
      </c>
      <c r="B227" s="269"/>
      <c r="C227" s="271"/>
      <c r="D227" s="271"/>
      <c r="E227" s="271"/>
    </row>
    <row r="228" spans="1:5" ht="24.75" thickBot="1" x14ac:dyDescent="0.3">
      <c r="A228" s="266" t="s">
        <v>63</v>
      </c>
      <c r="B228" s="267"/>
      <c r="C228" s="267"/>
      <c r="D228" s="267"/>
      <c r="E228" s="267"/>
    </row>
    <row r="229" spans="1:5" ht="15.75" thickBot="1" x14ac:dyDescent="0.3">
      <c r="A229" s="268" t="s">
        <v>61</v>
      </c>
      <c r="B229" s="267"/>
      <c r="C229" s="267"/>
      <c r="D229" s="267"/>
      <c r="E229" s="267"/>
    </row>
    <row r="230" spans="1:5" ht="15.75" thickBot="1" x14ac:dyDescent="0.3">
      <c r="A230" s="268" t="s">
        <v>62</v>
      </c>
      <c r="B230" s="269"/>
      <c r="C230" s="267"/>
      <c r="D230" s="267"/>
      <c r="E230" s="267"/>
    </row>
    <row r="231" spans="1:5" ht="15.75" thickBot="1" x14ac:dyDescent="0.3">
      <c r="A231" s="266" t="s">
        <v>64</v>
      </c>
      <c r="B231" s="281">
        <f>B232+B233</f>
        <v>140460</v>
      </c>
      <c r="C231" s="281">
        <f>C232+C233</f>
        <v>0</v>
      </c>
      <c r="D231" s="281">
        <f>D232+D233</f>
        <v>0</v>
      </c>
      <c r="E231" s="281">
        <f>E232+E233</f>
        <v>0</v>
      </c>
    </row>
    <row r="232" spans="1:5" ht="15.75" thickBot="1" x14ac:dyDescent="0.3">
      <c r="A232" s="268" t="s">
        <v>61</v>
      </c>
      <c r="B232" s="255">
        <v>140460</v>
      </c>
      <c r="C232" s="255"/>
      <c r="D232" s="255"/>
      <c r="E232" s="255"/>
    </row>
    <row r="233" spans="1:5" ht="15.75" thickBot="1" x14ac:dyDescent="0.3">
      <c r="A233" s="268" t="s">
        <v>62</v>
      </c>
      <c r="B233" s="269"/>
      <c r="C233" s="267"/>
      <c r="D233" s="267"/>
      <c r="E233" s="267"/>
    </row>
    <row r="234" spans="1:5" ht="15.75" thickBot="1" x14ac:dyDescent="0.3">
      <c r="A234" s="266" t="s">
        <v>65</v>
      </c>
      <c r="B234" s="269"/>
      <c r="C234" s="267"/>
      <c r="D234" s="267"/>
      <c r="E234" s="267"/>
    </row>
    <row r="235" spans="1:5" ht="15.75" thickBot="1" x14ac:dyDescent="0.3">
      <c r="A235" s="268" t="s">
        <v>61</v>
      </c>
      <c r="B235" s="269"/>
      <c r="C235" s="267"/>
      <c r="D235" s="267"/>
      <c r="E235" s="267"/>
    </row>
    <row r="236" spans="1:5" ht="15.75" thickBot="1" x14ac:dyDescent="0.3">
      <c r="A236" s="268" t="s">
        <v>62</v>
      </c>
      <c r="B236" s="269"/>
      <c r="C236" s="267"/>
      <c r="D236" s="267"/>
      <c r="E236" s="267"/>
    </row>
    <row r="237" spans="1:5" ht="15.75" thickBot="1" x14ac:dyDescent="0.3">
      <c r="A237" s="266" t="s">
        <v>66</v>
      </c>
      <c r="B237" s="269"/>
      <c r="C237" s="267"/>
      <c r="D237" s="267"/>
      <c r="E237" s="267"/>
    </row>
    <row r="238" spans="1:5" ht="15.75" thickBot="1" x14ac:dyDescent="0.3">
      <c r="A238" s="268" t="s">
        <v>61</v>
      </c>
      <c r="B238" s="269"/>
      <c r="C238" s="267"/>
      <c r="D238" s="267"/>
      <c r="E238" s="267"/>
    </row>
    <row r="239" spans="1:5" ht="15.75" thickBot="1" x14ac:dyDescent="0.3">
      <c r="A239" s="268" t="s">
        <v>62</v>
      </c>
      <c r="B239" s="269"/>
      <c r="C239" s="267"/>
      <c r="D239" s="267"/>
      <c r="E239" s="267"/>
    </row>
    <row r="240" spans="1:5" ht="15.75" thickBot="1" x14ac:dyDescent="0.3">
      <c r="A240" s="266" t="s">
        <v>67</v>
      </c>
      <c r="B240" s="269"/>
      <c r="C240" s="267"/>
      <c r="D240" s="267"/>
      <c r="E240" s="267"/>
    </row>
    <row r="241" spans="1:5" ht="15.75" thickBot="1" x14ac:dyDescent="0.3">
      <c r="A241" s="268" t="s">
        <v>61</v>
      </c>
      <c r="B241" s="269"/>
      <c r="C241" s="267"/>
      <c r="D241" s="267"/>
      <c r="E241" s="267"/>
    </row>
    <row r="242" spans="1:5" ht="15.75" thickBot="1" x14ac:dyDescent="0.3">
      <c r="A242" s="268" t="s">
        <v>62</v>
      </c>
      <c r="B242" s="269"/>
      <c r="C242" s="267"/>
      <c r="D242" s="267"/>
      <c r="E242" s="267"/>
    </row>
    <row r="243" spans="1:5" ht="24.75" thickBot="1" x14ac:dyDescent="0.3">
      <c r="A243" s="266" t="s">
        <v>68</v>
      </c>
      <c r="B243" s="269"/>
      <c r="C243" s="267"/>
      <c r="D243" s="267"/>
      <c r="E243" s="267"/>
    </row>
    <row r="244" spans="1:5" ht="15.75" thickBot="1" x14ac:dyDescent="0.3">
      <c r="A244" s="268" t="s">
        <v>61</v>
      </c>
      <c r="B244" s="269"/>
      <c r="C244" s="267"/>
      <c r="D244" s="267"/>
      <c r="E244" s="267"/>
    </row>
    <row r="245" spans="1:5" ht="15.75" thickBot="1" x14ac:dyDescent="0.3">
      <c r="A245" s="268" t="s">
        <v>62</v>
      </c>
      <c r="B245" s="269"/>
      <c r="C245" s="267"/>
      <c r="D245" s="267"/>
      <c r="E245" s="267"/>
    </row>
    <row r="246" spans="1:5" ht="15.75" thickBot="1" x14ac:dyDescent="0.3">
      <c r="A246" s="279" t="s">
        <v>469</v>
      </c>
      <c r="B246" s="269">
        <f>B243+B240+B237+B234+B231+B228+B225</f>
        <v>140460</v>
      </c>
      <c r="C246" s="269">
        <f t="shared" ref="C246:E246" si="27">C243+C240+C237+C234+C231+C228+C225</f>
        <v>0</v>
      </c>
      <c r="D246" s="269">
        <f t="shared" si="27"/>
        <v>0</v>
      </c>
      <c r="E246" s="269">
        <f t="shared" si="27"/>
        <v>0</v>
      </c>
    </row>
    <row r="247" spans="1:5" ht="15.75" thickBot="1" x14ac:dyDescent="0.3">
      <c r="A247" s="275" t="s">
        <v>70</v>
      </c>
      <c r="B247" s="277">
        <f>IF(B246-B217=0,0,"Error")</f>
        <v>0</v>
      </c>
      <c r="C247" s="277">
        <f>IF(C246-C217=0,0,"Error")</f>
        <v>0</v>
      </c>
      <c r="D247" s="277">
        <f>IF(D246-D217=0,0,"Error")</f>
        <v>0</v>
      </c>
      <c r="E247" s="277">
        <f>IF(E246-E217=0,0,"Error")</f>
        <v>0</v>
      </c>
    </row>
    <row r="248" spans="1:5" ht="17.25" customHeight="1" thickBot="1" x14ac:dyDescent="0.3">
      <c r="A248" s="722" t="s">
        <v>148</v>
      </c>
      <c r="B248" s="718"/>
      <c r="C248" s="718"/>
      <c r="D248" s="718"/>
      <c r="E248" s="682"/>
    </row>
    <row r="249" spans="1:5" ht="15.75" thickBot="1" x14ac:dyDescent="0.3">
      <c r="A249" s="680" t="s">
        <v>149</v>
      </c>
      <c r="B249" s="718"/>
      <c r="C249" s="718"/>
      <c r="D249" s="718"/>
      <c r="E249" s="682"/>
    </row>
    <row r="250" spans="1:5" ht="32.25" thickBot="1" x14ac:dyDescent="0.3">
      <c r="A250" s="258" t="s">
        <v>45</v>
      </c>
      <c r="B250" s="723" t="s">
        <v>1010</v>
      </c>
      <c r="C250" s="724"/>
      <c r="D250" s="285" t="s">
        <v>151</v>
      </c>
      <c r="E250" s="286" t="s">
        <v>1011</v>
      </c>
    </row>
    <row r="251" spans="1:5" ht="29.25" customHeight="1" thickBot="1" x14ac:dyDescent="0.3">
      <c r="A251" s="287" t="s">
        <v>48</v>
      </c>
      <c r="B251" s="725" t="s">
        <v>534</v>
      </c>
      <c r="C251" s="726"/>
      <c r="D251" s="726"/>
      <c r="E251" s="727"/>
    </row>
    <row r="252" spans="1:5" ht="15.75" thickBot="1" x14ac:dyDescent="0.3">
      <c r="A252" s="260" t="s">
        <v>50</v>
      </c>
      <c r="B252" s="719" t="s">
        <v>1012</v>
      </c>
      <c r="C252" s="720"/>
      <c r="D252" s="720"/>
      <c r="E252" s="721"/>
    </row>
    <row r="253" spans="1:5" x14ac:dyDescent="0.25">
      <c r="A253" s="661"/>
      <c r="B253" s="261">
        <v>2020</v>
      </c>
      <c r="C253" s="261">
        <v>2021</v>
      </c>
      <c r="D253" s="261">
        <v>2022</v>
      </c>
      <c r="E253" s="261">
        <v>2023</v>
      </c>
    </row>
    <row r="254" spans="1:5" ht="12.75" customHeight="1" thickBot="1" x14ac:dyDescent="0.3">
      <c r="A254" s="662"/>
      <c r="B254" s="262" t="s">
        <v>1</v>
      </c>
      <c r="C254" s="262" t="s">
        <v>26</v>
      </c>
      <c r="D254" s="262" t="s">
        <v>26</v>
      </c>
      <c r="E254" s="262" t="s">
        <v>26</v>
      </c>
    </row>
    <row r="255" spans="1:5" ht="12.75" customHeight="1" thickBot="1" x14ac:dyDescent="0.3">
      <c r="A255" s="260" t="s">
        <v>52</v>
      </c>
      <c r="B255" s="263">
        <v>5</v>
      </c>
      <c r="C255" s="263">
        <v>6</v>
      </c>
      <c r="D255" s="263">
        <v>3</v>
      </c>
      <c r="E255" s="263">
        <v>0</v>
      </c>
    </row>
    <row r="256" spans="1:5" ht="15.75" thickBot="1" x14ac:dyDescent="0.3">
      <c r="A256" s="260" t="s">
        <v>53</v>
      </c>
      <c r="B256" s="263">
        <f>B274</f>
        <v>45000</v>
      </c>
      <c r="C256" s="263">
        <f>C274</f>
        <v>60000</v>
      </c>
      <c r="D256" s="280">
        <f>D274</f>
        <v>25000</v>
      </c>
      <c r="E256" s="280">
        <f>E274</f>
        <v>0</v>
      </c>
    </row>
    <row r="257" spans="1:5" ht="15.75" thickBot="1" x14ac:dyDescent="0.3">
      <c r="A257" s="260" t="s">
        <v>54</v>
      </c>
      <c r="B257" s="263">
        <f>B256/B255</f>
        <v>9000</v>
      </c>
      <c r="C257" s="263">
        <f t="shared" ref="C257:E257" si="28">C256/C255</f>
        <v>10000</v>
      </c>
      <c r="D257" s="263">
        <f t="shared" si="28"/>
        <v>8333.3333333333339</v>
      </c>
      <c r="E257" s="263" t="e">
        <f t="shared" si="28"/>
        <v>#DIV/0!</v>
      </c>
    </row>
    <row r="258" spans="1:5" ht="15.75" thickBot="1" x14ac:dyDescent="0.3">
      <c r="A258" s="260" t="s">
        <v>55</v>
      </c>
      <c r="B258" s="398" t="s">
        <v>56</v>
      </c>
      <c r="C258" s="265">
        <f>C255/B255-1</f>
        <v>0.19999999999999996</v>
      </c>
      <c r="D258" s="265">
        <f t="shared" ref="D258:E260" si="29">D255/C255-1</f>
        <v>-0.5</v>
      </c>
      <c r="E258" s="265">
        <f t="shared" si="29"/>
        <v>-1</v>
      </c>
    </row>
    <row r="259" spans="1:5" ht="15.75" thickBot="1" x14ac:dyDescent="0.3">
      <c r="A259" s="260" t="s">
        <v>57</v>
      </c>
      <c r="B259" s="398" t="s">
        <v>56</v>
      </c>
      <c r="C259" s="265">
        <f>C256/B256-1</f>
        <v>0.33333333333333326</v>
      </c>
      <c r="D259" s="265">
        <f t="shared" si="29"/>
        <v>-0.58333333333333326</v>
      </c>
      <c r="E259" s="265">
        <f t="shared" si="29"/>
        <v>-1</v>
      </c>
    </row>
    <row r="260" spans="1:5" ht="15.75" thickBot="1" x14ac:dyDescent="0.3">
      <c r="A260" s="260" t="s">
        <v>58</v>
      </c>
      <c r="B260" s="398" t="s">
        <v>56</v>
      </c>
      <c r="C260" s="265">
        <f>C257/B257-1</f>
        <v>0.11111111111111116</v>
      </c>
      <c r="D260" s="265">
        <f t="shared" si="29"/>
        <v>-0.16666666666666663</v>
      </c>
      <c r="E260" s="265" t="e">
        <f t="shared" si="29"/>
        <v>#DIV/0!</v>
      </c>
    </row>
    <row r="261" spans="1:5" ht="15.75" thickBot="1" x14ac:dyDescent="0.3">
      <c r="A261" s="663" t="s">
        <v>535</v>
      </c>
      <c r="B261" s="664"/>
      <c r="C261" s="664"/>
      <c r="D261" s="664"/>
      <c r="E261" s="665"/>
    </row>
    <row r="262" spans="1:5" x14ac:dyDescent="0.25">
      <c r="A262" s="661"/>
      <c r="B262" s="261">
        <v>2020</v>
      </c>
      <c r="C262" s="261">
        <v>2021</v>
      </c>
      <c r="D262" s="261">
        <v>2022</v>
      </c>
      <c r="E262" s="261">
        <v>2023</v>
      </c>
    </row>
    <row r="263" spans="1:5" ht="12.75" customHeight="1" thickBot="1" x14ac:dyDescent="0.3">
      <c r="A263" s="662"/>
      <c r="B263" s="262" t="s">
        <v>1</v>
      </c>
      <c r="C263" s="262" t="s">
        <v>26</v>
      </c>
      <c r="D263" s="262" t="s">
        <v>26</v>
      </c>
      <c r="E263" s="262" t="s">
        <v>26</v>
      </c>
    </row>
    <row r="264" spans="1:5" ht="12.75" customHeight="1" thickBot="1" x14ac:dyDescent="0.3">
      <c r="A264" s="266" t="s">
        <v>114</v>
      </c>
      <c r="B264" s="267">
        <f>B265+B266+B267+B268</f>
        <v>0</v>
      </c>
      <c r="C264" s="267">
        <f>C265+C266+C267+C268</f>
        <v>0</v>
      </c>
      <c r="D264" s="267">
        <f t="shared" ref="D264:E264" si="30">D265+D266+D267+D268</f>
        <v>0</v>
      </c>
      <c r="E264" s="267">
        <f t="shared" si="30"/>
        <v>0</v>
      </c>
    </row>
    <row r="265" spans="1:5" ht="15.75" thickBot="1" x14ac:dyDescent="0.3">
      <c r="A265" s="268" t="s">
        <v>61</v>
      </c>
      <c r="B265" s="267"/>
      <c r="C265" s="267"/>
      <c r="D265" s="267"/>
      <c r="E265" s="267"/>
    </row>
    <row r="266" spans="1:5" ht="15.75" thickBot="1" x14ac:dyDescent="0.3">
      <c r="A266" s="268" t="s">
        <v>115</v>
      </c>
      <c r="B266" s="267"/>
      <c r="C266" s="267"/>
      <c r="D266" s="267"/>
      <c r="E266" s="267"/>
    </row>
    <row r="267" spans="1:5" ht="15.75" thickBot="1" x14ac:dyDescent="0.3">
      <c r="A267" s="268" t="s">
        <v>116</v>
      </c>
      <c r="B267" s="267"/>
      <c r="C267" s="267"/>
      <c r="D267" s="267"/>
      <c r="E267" s="267"/>
    </row>
    <row r="268" spans="1:5" ht="15.75" thickBot="1" x14ac:dyDescent="0.3">
      <c r="A268" s="268" t="s">
        <v>117</v>
      </c>
      <c r="B268" s="267"/>
      <c r="C268" s="267"/>
      <c r="D268" s="267"/>
      <c r="E268" s="267"/>
    </row>
    <row r="269" spans="1:5" ht="15.75" thickBot="1" x14ac:dyDescent="0.3">
      <c r="A269" s="266" t="s">
        <v>118</v>
      </c>
      <c r="B269" s="267">
        <f>B270+B271+B272+B273</f>
        <v>45000</v>
      </c>
      <c r="C269" s="267">
        <f t="shared" ref="C269:E269" si="31">C270+C271+C272+C273</f>
        <v>60000</v>
      </c>
      <c r="D269" s="267">
        <f t="shared" si="31"/>
        <v>25000</v>
      </c>
      <c r="E269" s="267">
        <f t="shared" si="31"/>
        <v>0</v>
      </c>
    </row>
    <row r="270" spans="1:5" ht="15.75" thickBot="1" x14ac:dyDescent="0.3">
      <c r="A270" s="268" t="s">
        <v>61</v>
      </c>
      <c r="B270" s="267">
        <v>45000</v>
      </c>
      <c r="C270" s="267">
        <v>60000</v>
      </c>
      <c r="D270" s="267">
        <v>25000</v>
      </c>
      <c r="E270" s="255"/>
    </row>
    <row r="271" spans="1:5" ht="15.75" thickBot="1" x14ac:dyDescent="0.3">
      <c r="A271" s="268" t="s">
        <v>115</v>
      </c>
      <c r="B271" s="269"/>
      <c r="C271" s="267"/>
      <c r="D271" s="267"/>
      <c r="E271" s="267"/>
    </row>
    <row r="272" spans="1:5" ht="15.75" thickBot="1" x14ac:dyDescent="0.3">
      <c r="A272" s="268" t="s">
        <v>116</v>
      </c>
      <c r="B272" s="269"/>
      <c r="C272" s="267"/>
      <c r="D272" s="267"/>
      <c r="E272" s="267"/>
    </row>
    <row r="273" spans="1:5" ht="15.75" thickBot="1" x14ac:dyDescent="0.3">
      <c r="A273" s="268" t="s">
        <v>117</v>
      </c>
      <c r="B273" s="269"/>
      <c r="C273" s="267"/>
      <c r="D273" s="267"/>
      <c r="E273" s="267"/>
    </row>
    <row r="274" spans="1:5" ht="15.75" thickBot="1" x14ac:dyDescent="0.3">
      <c r="A274" s="288" t="s">
        <v>69</v>
      </c>
      <c r="B274" s="269">
        <f>B264+B269</f>
        <v>45000</v>
      </c>
      <c r="C274" s="269">
        <f t="shared" ref="C274:E274" si="32">C264+C269</f>
        <v>60000</v>
      </c>
      <c r="D274" s="269">
        <f t="shared" si="32"/>
        <v>25000</v>
      </c>
      <c r="E274" s="269">
        <f t="shared" si="32"/>
        <v>0</v>
      </c>
    </row>
    <row r="275" spans="1:5" ht="15.75" thickBot="1" x14ac:dyDescent="0.3">
      <c r="A275" s="275" t="s">
        <v>70</v>
      </c>
      <c r="B275" s="277">
        <v>0</v>
      </c>
      <c r="C275" s="277">
        <f>IF(C274-C256=0,0,"Error")</f>
        <v>0</v>
      </c>
      <c r="D275" s="277">
        <f t="shared" ref="D275:E275" si="33">IF(D274-D256=0,0,"Error")</f>
        <v>0</v>
      </c>
      <c r="E275" s="277">
        <f t="shared" si="33"/>
        <v>0</v>
      </c>
    </row>
    <row r="276" spans="1:5" ht="38.25" customHeight="1" thickBot="1" x14ac:dyDescent="0.3">
      <c r="A276" s="258" t="s">
        <v>71</v>
      </c>
      <c r="B276" s="723" t="s">
        <v>1013</v>
      </c>
      <c r="C276" s="724"/>
      <c r="D276" s="285" t="s">
        <v>151</v>
      </c>
      <c r="E276" s="286" t="s">
        <v>1014</v>
      </c>
    </row>
    <row r="277" spans="1:5" ht="30.75" customHeight="1" thickBot="1" x14ac:dyDescent="0.3">
      <c r="A277" s="287" t="s">
        <v>48</v>
      </c>
      <c r="B277" s="725" t="s">
        <v>534</v>
      </c>
      <c r="C277" s="726"/>
      <c r="D277" s="726"/>
      <c r="E277" s="727"/>
    </row>
    <row r="278" spans="1:5" ht="15.75" thickBot="1" x14ac:dyDescent="0.3">
      <c r="A278" s="260" t="s">
        <v>50</v>
      </c>
      <c r="B278" s="719" t="s">
        <v>1012</v>
      </c>
      <c r="C278" s="720"/>
      <c r="D278" s="720"/>
      <c r="E278" s="721"/>
    </row>
    <row r="279" spans="1:5" x14ac:dyDescent="0.25">
      <c r="A279" s="661"/>
      <c r="B279" s="261">
        <v>2020</v>
      </c>
      <c r="C279" s="261">
        <v>2021</v>
      </c>
      <c r="D279" s="261">
        <v>2022</v>
      </c>
      <c r="E279" s="261">
        <v>2023</v>
      </c>
    </row>
    <row r="280" spans="1:5" ht="12.75" customHeight="1" thickBot="1" x14ac:dyDescent="0.3">
      <c r="A280" s="662"/>
      <c r="B280" s="262" t="s">
        <v>1</v>
      </c>
      <c r="C280" s="262" t="s">
        <v>26</v>
      </c>
      <c r="D280" s="262" t="s">
        <v>26</v>
      </c>
      <c r="E280" s="262" t="s">
        <v>26</v>
      </c>
    </row>
    <row r="281" spans="1:5" ht="12.75" customHeight="1" thickBot="1" x14ac:dyDescent="0.3">
      <c r="A281" s="260" t="s">
        <v>52</v>
      </c>
      <c r="B281" s="263">
        <v>2</v>
      </c>
      <c r="C281" s="263"/>
      <c r="D281" s="263"/>
      <c r="E281" s="263"/>
    </row>
    <row r="282" spans="1:5" ht="15.75" thickBot="1" x14ac:dyDescent="0.3">
      <c r="A282" s="260" t="s">
        <v>53</v>
      </c>
      <c r="B282" s="263">
        <f>B300</f>
        <v>25000</v>
      </c>
      <c r="C282" s="280">
        <f>C300</f>
        <v>0</v>
      </c>
      <c r="D282" s="280"/>
      <c r="E282" s="280"/>
    </row>
    <row r="283" spans="1:5" ht="15.75" thickBot="1" x14ac:dyDescent="0.3">
      <c r="A283" s="260" t="s">
        <v>54</v>
      </c>
      <c r="B283" s="263">
        <f>B282/B281</f>
        <v>12500</v>
      </c>
      <c r="C283" s="263" t="e">
        <f t="shared" ref="C283:E283" si="34">C282/C281</f>
        <v>#DIV/0!</v>
      </c>
      <c r="D283" s="263" t="e">
        <f t="shared" si="34"/>
        <v>#DIV/0!</v>
      </c>
      <c r="E283" s="263" t="e">
        <f t="shared" si="34"/>
        <v>#DIV/0!</v>
      </c>
    </row>
    <row r="284" spans="1:5" ht="15.75" thickBot="1" x14ac:dyDescent="0.3">
      <c r="A284" s="260" t="s">
        <v>55</v>
      </c>
      <c r="B284" s="398" t="s">
        <v>56</v>
      </c>
      <c r="C284" s="265">
        <f>C281/B281-1</f>
        <v>-1</v>
      </c>
      <c r="D284" s="265" t="e">
        <f t="shared" ref="D284:E286" si="35">D281/C281-1</f>
        <v>#DIV/0!</v>
      </c>
      <c r="E284" s="265" t="e">
        <f t="shared" si="35"/>
        <v>#DIV/0!</v>
      </c>
    </row>
    <row r="285" spans="1:5" ht="15.75" thickBot="1" x14ac:dyDescent="0.3">
      <c r="A285" s="260" t="s">
        <v>57</v>
      </c>
      <c r="B285" s="398" t="s">
        <v>56</v>
      </c>
      <c r="C285" s="265">
        <f>C282/B282-1</f>
        <v>-1</v>
      </c>
      <c r="D285" s="265" t="e">
        <f t="shared" si="35"/>
        <v>#DIV/0!</v>
      </c>
      <c r="E285" s="265" t="e">
        <f t="shared" si="35"/>
        <v>#DIV/0!</v>
      </c>
    </row>
    <row r="286" spans="1:5" ht="15.75" thickBot="1" x14ac:dyDescent="0.3">
      <c r="A286" s="260" t="s">
        <v>58</v>
      </c>
      <c r="B286" s="398" t="s">
        <v>56</v>
      </c>
      <c r="C286" s="265" t="e">
        <f>C283/B283-1</f>
        <v>#DIV/0!</v>
      </c>
      <c r="D286" s="265" t="e">
        <f t="shared" si="35"/>
        <v>#DIV/0!</v>
      </c>
      <c r="E286" s="265" t="e">
        <f t="shared" si="35"/>
        <v>#DIV/0!</v>
      </c>
    </row>
    <row r="287" spans="1:5" ht="15.75" thickBot="1" x14ac:dyDescent="0.3">
      <c r="A287" s="663" t="s">
        <v>537</v>
      </c>
      <c r="B287" s="664"/>
      <c r="C287" s="664"/>
      <c r="D287" s="664"/>
      <c r="E287" s="665"/>
    </row>
    <row r="288" spans="1:5" x14ac:dyDescent="0.25">
      <c r="A288" s="661"/>
      <c r="B288" s="261">
        <v>2020</v>
      </c>
      <c r="C288" s="261">
        <v>2021</v>
      </c>
      <c r="D288" s="261">
        <v>2022</v>
      </c>
      <c r="E288" s="261">
        <v>2023</v>
      </c>
    </row>
    <row r="289" spans="1:5" ht="12.75" customHeight="1" thickBot="1" x14ac:dyDescent="0.3">
      <c r="A289" s="662"/>
      <c r="B289" s="262" t="s">
        <v>1</v>
      </c>
      <c r="C289" s="262" t="s">
        <v>26</v>
      </c>
      <c r="D289" s="262" t="s">
        <v>26</v>
      </c>
      <c r="E289" s="262" t="s">
        <v>26</v>
      </c>
    </row>
    <row r="290" spans="1:5" ht="12.75" customHeight="1" thickBot="1" x14ac:dyDescent="0.3">
      <c r="A290" s="266" t="s">
        <v>114</v>
      </c>
      <c r="B290" s="267">
        <f>B291+B292+B293+B294</f>
        <v>2000</v>
      </c>
      <c r="C290" s="267">
        <f>C291+C292+C293+C294</f>
        <v>0</v>
      </c>
      <c r="D290" s="267">
        <f t="shared" ref="D290:E290" si="36">D291+D292+D293+D294</f>
        <v>0</v>
      </c>
      <c r="E290" s="267">
        <f t="shared" si="36"/>
        <v>0</v>
      </c>
    </row>
    <row r="291" spans="1:5" ht="15.75" thickBot="1" x14ac:dyDescent="0.3">
      <c r="A291" s="268" t="s">
        <v>61</v>
      </c>
      <c r="B291" s="267">
        <v>2000</v>
      </c>
      <c r="C291" s="267"/>
      <c r="D291" s="267"/>
      <c r="E291" s="267"/>
    </row>
    <row r="292" spans="1:5" ht="15.75" thickBot="1" x14ac:dyDescent="0.3">
      <c r="A292" s="268" t="s">
        <v>115</v>
      </c>
      <c r="B292" s="267"/>
      <c r="C292" s="267"/>
      <c r="D292" s="267"/>
      <c r="E292" s="267"/>
    </row>
    <row r="293" spans="1:5" ht="15.75" thickBot="1" x14ac:dyDescent="0.3">
      <c r="A293" s="268" t="s">
        <v>116</v>
      </c>
      <c r="B293" s="267"/>
      <c r="C293" s="267"/>
      <c r="D293" s="267"/>
      <c r="E293" s="267"/>
    </row>
    <row r="294" spans="1:5" ht="15.75" thickBot="1" x14ac:dyDescent="0.3">
      <c r="A294" s="268" t="s">
        <v>117</v>
      </c>
      <c r="B294" s="267"/>
      <c r="C294" s="267"/>
      <c r="D294" s="267"/>
      <c r="E294" s="267"/>
    </row>
    <row r="295" spans="1:5" ht="15.75" thickBot="1" x14ac:dyDescent="0.3">
      <c r="A295" s="266" t="s">
        <v>118</v>
      </c>
      <c r="B295" s="267">
        <f>B296+B297+B298+B299</f>
        <v>23000</v>
      </c>
      <c r="C295" s="267">
        <f t="shared" ref="C295:E295" si="37">C296+C297+C298+C299</f>
        <v>0</v>
      </c>
      <c r="D295" s="267">
        <f t="shared" si="37"/>
        <v>0</v>
      </c>
      <c r="E295" s="267">
        <f t="shared" si="37"/>
        <v>0</v>
      </c>
    </row>
    <row r="296" spans="1:5" ht="15.75" thickBot="1" x14ac:dyDescent="0.3">
      <c r="A296" s="268" t="s">
        <v>61</v>
      </c>
      <c r="B296" s="269">
        <v>23000</v>
      </c>
      <c r="C296" s="267"/>
      <c r="D296" s="267"/>
      <c r="E296" s="267"/>
    </row>
    <row r="297" spans="1:5" ht="15.75" thickBot="1" x14ac:dyDescent="0.3">
      <c r="A297" s="268" t="s">
        <v>115</v>
      </c>
      <c r="B297" s="269"/>
      <c r="C297" s="267"/>
      <c r="D297" s="267"/>
      <c r="E297" s="267"/>
    </row>
    <row r="298" spans="1:5" ht="15.75" thickBot="1" x14ac:dyDescent="0.3">
      <c r="A298" s="268" t="s">
        <v>116</v>
      </c>
      <c r="B298" s="269"/>
      <c r="C298" s="267"/>
      <c r="D298" s="267"/>
      <c r="E298" s="267"/>
    </row>
    <row r="299" spans="1:5" ht="15.75" thickBot="1" x14ac:dyDescent="0.3">
      <c r="A299" s="268" t="s">
        <v>117</v>
      </c>
      <c r="B299" s="269"/>
      <c r="C299" s="267"/>
      <c r="D299" s="267"/>
      <c r="E299" s="267"/>
    </row>
    <row r="300" spans="1:5" ht="15.75" thickBot="1" x14ac:dyDescent="0.3">
      <c r="A300" s="288" t="s">
        <v>77</v>
      </c>
      <c r="B300" s="269">
        <f>B290+B295</f>
        <v>25000</v>
      </c>
      <c r="C300" s="269">
        <f t="shared" ref="C300:E300" si="38">C290+C295</f>
        <v>0</v>
      </c>
      <c r="D300" s="269">
        <f t="shared" si="38"/>
        <v>0</v>
      </c>
      <c r="E300" s="269">
        <f t="shared" si="38"/>
        <v>0</v>
      </c>
    </row>
    <row r="301" spans="1:5" ht="15.75" thickBot="1" x14ac:dyDescent="0.3">
      <c r="A301" s="275" t="s">
        <v>70</v>
      </c>
      <c r="B301" s="277">
        <v>0</v>
      </c>
      <c r="C301" s="277">
        <f>IF(C300-C282=0,0,"Error")</f>
        <v>0</v>
      </c>
      <c r="D301" s="277">
        <f t="shared" ref="D301:E301" si="39">IF(D300-D282=0,0,"Error")</f>
        <v>0</v>
      </c>
      <c r="E301" s="277">
        <f t="shared" si="39"/>
        <v>0</v>
      </c>
    </row>
    <row r="302" spans="1:5" ht="32.25" thickBot="1" x14ac:dyDescent="0.3">
      <c r="A302" s="258" t="s">
        <v>78</v>
      </c>
      <c r="B302" s="723" t="s">
        <v>1015</v>
      </c>
      <c r="C302" s="724"/>
      <c r="D302" s="285" t="s">
        <v>151</v>
      </c>
      <c r="E302" s="286" t="s">
        <v>759</v>
      </c>
    </row>
    <row r="303" spans="1:5" ht="31.5" customHeight="1" thickBot="1" x14ac:dyDescent="0.3">
      <c r="A303" s="287" t="s">
        <v>48</v>
      </c>
      <c r="B303" s="725" t="s">
        <v>534</v>
      </c>
      <c r="C303" s="726"/>
      <c r="D303" s="726"/>
      <c r="E303" s="727"/>
    </row>
    <row r="304" spans="1:5" ht="15.75" thickBot="1" x14ac:dyDescent="0.3">
      <c r="A304" s="260" t="s">
        <v>50</v>
      </c>
      <c r="B304" s="719" t="s">
        <v>1016</v>
      </c>
      <c r="C304" s="720"/>
      <c r="D304" s="720"/>
      <c r="E304" s="721"/>
    </row>
    <row r="305" spans="1:5" ht="15" customHeight="1" x14ac:dyDescent="0.25">
      <c r="A305" s="661"/>
      <c r="B305" s="261">
        <v>2020</v>
      </c>
      <c r="C305" s="261">
        <v>2021</v>
      </c>
      <c r="D305" s="261">
        <v>2022</v>
      </c>
      <c r="E305" s="261">
        <v>2023</v>
      </c>
    </row>
    <row r="306" spans="1:5" ht="12.75" customHeight="1" thickBot="1" x14ac:dyDescent="0.3">
      <c r="A306" s="662"/>
      <c r="B306" s="262" t="s">
        <v>1</v>
      </c>
      <c r="C306" s="262" t="s">
        <v>26</v>
      </c>
      <c r="D306" s="262" t="s">
        <v>26</v>
      </c>
      <c r="E306" s="262" t="s">
        <v>26</v>
      </c>
    </row>
    <row r="307" spans="1:5" ht="12.75" customHeight="1" thickBot="1" x14ac:dyDescent="0.3">
      <c r="A307" s="260" t="s">
        <v>52</v>
      </c>
      <c r="B307" s="263">
        <v>20</v>
      </c>
      <c r="C307" s="263">
        <v>18</v>
      </c>
      <c r="D307" s="263">
        <v>35</v>
      </c>
      <c r="E307" s="280">
        <v>18</v>
      </c>
    </row>
    <row r="308" spans="1:5" ht="15.75" customHeight="1" thickBot="1" x14ac:dyDescent="0.3">
      <c r="A308" s="260" t="s">
        <v>53</v>
      </c>
      <c r="B308" s="263">
        <f>B326</f>
        <v>28473</v>
      </c>
      <c r="C308" s="263">
        <f>C326</f>
        <v>30000</v>
      </c>
      <c r="D308" s="263">
        <f>D326</f>
        <v>85000</v>
      </c>
      <c r="E308" s="263">
        <f>E326</f>
        <v>30000</v>
      </c>
    </row>
    <row r="309" spans="1:5" ht="15.75" customHeight="1" thickBot="1" x14ac:dyDescent="0.3">
      <c r="A309" s="260" t="s">
        <v>54</v>
      </c>
      <c r="B309" s="263">
        <f>B308/B307</f>
        <v>1423.65</v>
      </c>
      <c r="C309" s="263">
        <f t="shared" ref="C309:E309" si="40">C308/C307</f>
        <v>1666.6666666666667</v>
      </c>
      <c r="D309" s="263">
        <f t="shared" si="40"/>
        <v>2428.5714285714284</v>
      </c>
      <c r="E309" s="263">
        <f t="shared" si="40"/>
        <v>1666.6666666666667</v>
      </c>
    </row>
    <row r="310" spans="1:5" ht="15.75" customHeight="1" thickBot="1" x14ac:dyDescent="0.3">
      <c r="A310" s="260" t="s">
        <v>55</v>
      </c>
      <c r="B310" s="398" t="s">
        <v>56</v>
      </c>
      <c r="C310" s="265">
        <f>C307/B307-1</f>
        <v>-9.9999999999999978E-2</v>
      </c>
      <c r="D310" s="265">
        <f t="shared" ref="D310:E312" si="41">D307/C307-1</f>
        <v>0.94444444444444442</v>
      </c>
      <c r="E310" s="265">
        <f t="shared" si="41"/>
        <v>-0.48571428571428577</v>
      </c>
    </row>
    <row r="311" spans="1:5" ht="15.75" customHeight="1" thickBot="1" x14ac:dyDescent="0.3">
      <c r="A311" s="260" t="s">
        <v>57</v>
      </c>
      <c r="B311" s="398" t="s">
        <v>56</v>
      </c>
      <c r="C311" s="265">
        <f>C308/B308-1</f>
        <v>5.3629754504267213E-2</v>
      </c>
      <c r="D311" s="265">
        <f t="shared" si="41"/>
        <v>1.8333333333333335</v>
      </c>
      <c r="E311" s="265">
        <f t="shared" si="41"/>
        <v>-0.64705882352941169</v>
      </c>
    </row>
    <row r="312" spans="1:5" ht="15.75" customHeight="1" thickBot="1" x14ac:dyDescent="0.3">
      <c r="A312" s="260" t="s">
        <v>58</v>
      </c>
      <c r="B312" s="398" t="s">
        <v>56</v>
      </c>
      <c r="C312" s="265">
        <f>C309/B309-1</f>
        <v>0.17069972722696347</v>
      </c>
      <c r="D312" s="265">
        <f t="shared" si="41"/>
        <v>0.45714285714285707</v>
      </c>
      <c r="E312" s="265">
        <f t="shared" si="41"/>
        <v>-0.31372549019607832</v>
      </c>
    </row>
    <row r="313" spans="1:5" ht="15.75" customHeight="1" thickBot="1" x14ac:dyDescent="0.3">
      <c r="A313" s="663" t="s">
        <v>543</v>
      </c>
      <c r="B313" s="664"/>
      <c r="C313" s="664"/>
      <c r="D313" s="664"/>
      <c r="E313" s="665"/>
    </row>
    <row r="314" spans="1:5" ht="15" customHeight="1" x14ac:dyDescent="0.25">
      <c r="A314" s="661"/>
      <c r="B314" s="261">
        <v>2020</v>
      </c>
      <c r="C314" s="261">
        <v>2021</v>
      </c>
      <c r="D314" s="261">
        <v>2022</v>
      </c>
      <c r="E314" s="261">
        <v>2023</v>
      </c>
    </row>
    <row r="315" spans="1:5" ht="12.75" customHeight="1" thickBot="1" x14ac:dyDescent="0.3">
      <c r="A315" s="662"/>
      <c r="B315" s="262" t="s">
        <v>1</v>
      </c>
      <c r="C315" s="262" t="s">
        <v>26</v>
      </c>
      <c r="D315" s="262" t="s">
        <v>26</v>
      </c>
      <c r="E315" s="262" t="s">
        <v>26</v>
      </c>
    </row>
    <row r="316" spans="1:5" ht="12.75" customHeight="1" thickBot="1" x14ac:dyDescent="0.3">
      <c r="A316" s="266" t="s">
        <v>114</v>
      </c>
      <c r="B316" s="267">
        <f>B317+B318+B319+B320</f>
        <v>0</v>
      </c>
      <c r="C316" s="267">
        <f>C317+C318+C319+C320</f>
        <v>0</v>
      </c>
      <c r="D316" s="267">
        <f t="shared" ref="D316:E316" si="42">D317+D318+D319+D320</f>
        <v>0</v>
      </c>
      <c r="E316" s="267">
        <f t="shared" si="42"/>
        <v>0</v>
      </c>
    </row>
    <row r="317" spans="1:5" ht="15.75" customHeight="1" thickBot="1" x14ac:dyDescent="0.3">
      <c r="A317" s="268" t="s">
        <v>61</v>
      </c>
      <c r="B317" s="267"/>
      <c r="C317" s="267"/>
      <c r="D317" s="267"/>
      <c r="E317" s="267"/>
    </row>
    <row r="318" spans="1:5" ht="15.75" customHeight="1" thickBot="1" x14ac:dyDescent="0.3">
      <c r="A318" s="268" t="s">
        <v>115</v>
      </c>
      <c r="B318" s="267"/>
      <c r="C318" s="267"/>
      <c r="D318" s="267"/>
      <c r="E318" s="267"/>
    </row>
    <row r="319" spans="1:5" ht="15.75" customHeight="1" thickBot="1" x14ac:dyDescent="0.3">
      <c r="A319" s="268" t="s">
        <v>116</v>
      </c>
      <c r="B319" s="267"/>
      <c r="C319" s="267"/>
      <c r="D319" s="267"/>
      <c r="E319" s="267"/>
    </row>
    <row r="320" spans="1:5" ht="15.75" customHeight="1" thickBot="1" x14ac:dyDescent="0.3">
      <c r="A320" s="268" t="s">
        <v>117</v>
      </c>
      <c r="B320" s="267"/>
      <c r="C320" s="267"/>
      <c r="D320" s="267"/>
      <c r="E320" s="267"/>
    </row>
    <row r="321" spans="1:5" ht="15.75" customHeight="1" thickBot="1" x14ac:dyDescent="0.3">
      <c r="A321" s="266" t="s">
        <v>118</v>
      </c>
      <c r="B321" s="267">
        <f>B322+B323+B324+B325</f>
        <v>28473</v>
      </c>
      <c r="C321" s="267">
        <f t="shared" ref="C321:E321" si="43">C322+C323+C324+C325</f>
        <v>30000</v>
      </c>
      <c r="D321" s="267">
        <f t="shared" si="43"/>
        <v>85000</v>
      </c>
      <c r="E321" s="267">
        <f t="shared" si="43"/>
        <v>30000</v>
      </c>
    </row>
    <row r="322" spans="1:5" ht="15.75" customHeight="1" thickBot="1" x14ac:dyDescent="0.3">
      <c r="A322" s="268" t="s">
        <v>61</v>
      </c>
      <c r="B322" s="267">
        <v>28473</v>
      </c>
      <c r="C322" s="267">
        <v>30000</v>
      </c>
      <c r="D322" s="267">
        <v>85000</v>
      </c>
      <c r="E322" s="255">
        <v>30000</v>
      </c>
    </row>
    <row r="323" spans="1:5" ht="15.75" customHeight="1" thickBot="1" x14ac:dyDescent="0.3">
      <c r="A323" s="268" t="s">
        <v>115</v>
      </c>
      <c r="B323" s="269"/>
      <c r="C323" s="267"/>
      <c r="D323" s="267"/>
      <c r="E323" s="267"/>
    </row>
    <row r="324" spans="1:5" ht="15.75" customHeight="1" thickBot="1" x14ac:dyDescent="0.3">
      <c r="A324" s="268" t="s">
        <v>116</v>
      </c>
      <c r="B324" s="269"/>
      <c r="C324" s="267"/>
      <c r="D324" s="267"/>
      <c r="E324" s="267"/>
    </row>
    <row r="325" spans="1:5" ht="15.75" customHeight="1" thickBot="1" x14ac:dyDescent="0.3">
      <c r="A325" s="268" t="s">
        <v>117</v>
      </c>
      <c r="B325" s="269"/>
      <c r="C325" s="267"/>
      <c r="D325" s="267"/>
      <c r="E325" s="267"/>
    </row>
    <row r="326" spans="1:5" ht="15.75" customHeight="1" thickBot="1" x14ac:dyDescent="0.3">
      <c r="A326" s="288" t="s">
        <v>84</v>
      </c>
      <c r="B326" s="269">
        <f>B316+B321</f>
        <v>28473</v>
      </c>
      <c r="C326" s="269">
        <f t="shared" ref="C326:E326" si="44">C316+C321</f>
        <v>30000</v>
      </c>
      <c r="D326" s="269">
        <f t="shared" si="44"/>
        <v>85000</v>
      </c>
      <c r="E326" s="269">
        <f t="shared" si="44"/>
        <v>30000</v>
      </c>
    </row>
    <row r="327" spans="1:5" ht="15.75" thickBot="1" x14ac:dyDescent="0.3">
      <c r="A327" s="275" t="s">
        <v>70</v>
      </c>
      <c r="B327" s="277">
        <v>0</v>
      </c>
      <c r="C327" s="277">
        <f>IF(C326-C308=0,0,"Error")</f>
        <v>0</v>
      </c>
      <c r="D327" s="277">
        <f t="shared" ref="D327:E327" si="45">IF(D326-D308=0,0,"Error")</f>
        <v>0</v>
      </c>
      <c r="E327" s="277">
        <f t="shared" si="45"/>
        <v>0</v>
      </c>
    </row>
    <row r="328" spans="1:5" ht="32.25" thickBot="1" x14ac:dyDescent="0.3">
      <c r="A328" s="258" t="s">
        <v>85</v>
      </c>
      <c r="B328" s="723" t="s">
        <v>1017</v>
      </c>
      <c r="C328" s="724"/>
      <c r="D328" s="285" t="s">
        <v>151</v>
      </c>
      <c r="E328" s="286"/>
    </row>
    <row r="329" spans="1:5" ht="46.5" customHeight="1" thickBot="1" x14ac:dyDescent="0.3">
      <c r="A329" s="287" t="s">
        <v>48</v>
      </c>
      <c r="B329" s="725" t="s">
        <v>1018</v>
      </c>
      <c r="C329" s="726"/>
      <c r="D329" s="726"/>
      <c r="E329" s="727"/>
    </row>
    <row r="330" spans="1:5" ht="15.75" thickBot="1" x14ac:dyDescent="0.3">
      <c r="A330" s="260" t="s">
        <v>50</v>
      </c>
      <c r="B330" s="719" t="s">
        <v>1019</v>
      </c>
      <c r="C330" s="720"/>
      <c r="D330" s="720"/>
      <c r="E330" s="721"/>
    </row>
    <row r="331" spans="1:5" ht="15" customHeight="1" x14ac:dyDescent="0.25">
      <c r="A331" s="661"/>
      <c r="B331" s="261">
        <v>2020</v>
      </c>
      <c r="C331" s="261">
        <v>2021</v>
      </c>
      <c r="D331" s="261">
        <v>2022</v>
      </c>
      <c r="E331" s="261">
        <v>2023</v>
      </c>
    </row>
    <row r="332" spans="1:5" ht="12.75" customHeight="1" thickBot="1" x14ac:dyDescent="0.3">
      <c r="A332" s="662"/>
      <c r="B332" s="262" t="s">
        <v>1</v>
      </c>
      <c r="C332" s="262" t="s">
        <v>26</v>
      </c>
      <c r="D332" s="262" t="s">
        <v>26</v>
      </c>
      <c r="E332" s="262" t="s">
        <v>26</v>
      </c>
    </row>
    <row r="333" spans="1:5" ht="12.75" customHeight="1" thickBot="1" x14ac:dyDescent="0.3">
      <c r="A333" s="260" t="s">
        <v>52</v>
      </c>
      <c r="B333" s="263">
        <v>1</v>
      </c>
      <c r="C333" s="263"/>
      <c r="D333" s="263"/>
      <c r="E333" s="263"/>
    </row>
    <row r="334" spans="1:5" ht="15.75" customHeight="1" thickBot="1" x14ac:dyDescent="0.3">
      <c r="A334" s="260" t="s">
        <v>53</v>
      </c>
      <c r="B334" s="263">
        <f>B352</f>
        <v>1527</v>
      </c>
      <c r="C334" s="263"/>
      <c r="D334" s="263"/>
      <c r="E334" s="280"/>
    </row>
    <row r="335" spans="1:5" ht="15.75" customHeight="1" thickBot="1" x14ac:dyDescent="0.3">
      <c r="A335" s="260" t="s">
        <v>54</v>
      </c>
      <c r="B335" s="263">
        <f t="shared" ref="B335" si="46">B334/B333</f>
        <v>1527</v>
      </c>
      <c r="C335" s="263"/>
      <c r="D335" s="263"/>
      <c r="E335" s="263"/>
    </row>
    <row r="336" spans="1:5" ht="15.75" customHeight="1" thickBot="1" x14ac:dyDescent="0.3">
      <c r="A336" s="260" t="s">
        <v>55</v>
      </c>
      <c r="B336" s="265"/>
      <c r="C336" s="265"/>
      <c r="D336" s="265"/>
      <c r="E336" s="265"/>
    </row>
    <row r="337" spans="1:5" ht="15.75" customHeight="1" thickBot="1" x14ac:dyDescent="0.3">
      <c r="A337" s="260" t="s">
        <v>57</v>
      </c>
      <c r="B337" s="398"/>
      <c r="C337" s="265"/>
      <c r="D337" s="265"/>
      <c r="E337" s="265"/>
    </row>
    <row r="338" spans="1:5" ht="15.75" customHeight="1" thickBot="1" x14ac:dyDescent="0.3">
      <c r="A338" s="260" t="s">
        <v>58</v>
      </c>
      <c r="B338" s="398"/>
      <c r="C338" s="265"/>
      <c r="D338" s="265"/>
      <c r="E338" s="265"/>
    </row>
    <row r="339" spans="1:5" ht="15.75" customHeight="1" thickBot="1" x14ac:dyDescent="0.3">
      <c r="A339" s="663" t="s">
        <v>547</v>
      </c>
      <c r="B339" s="664"/>
      <c r="C339" s="664"/>
      <c r="D339" s="664"/>
      <c r="E339" s="665"/>
    </row>
    <row r="340" spans="1:5" ht="15" customHeight="1" x14ac:dyDescent="0.25">
      <c r="A340" s="661"/>
      <c r="B340" s="261">
        <v>2020</v>
      </c>
      <c r="C340" s="261">
        <v>2021</v>
      </c>
      <c r="D340" s="261">
        <v>2022</v>
      </c>
      <c r="E340" s="261">
        <v>2023</v>
      </c>
    </row>
    <row r="341" spans="1:5" ht="12.75" customHeight="1" thickBot="1" x14ac:dyDescent="0.3">
      <c r="A341" s="662"/>
      <c r="B341" s="262" t="s">
        <v>1</v>
      </c>
      <c r="C341" s="262" t="s">
        <v>26</v>
      </c>
      <c r="D341" s="262" t="s">
        <v>26</v>
      </c>
      <c r="E341" s="262" t="s">
        <v>26</v>
      </c>
    </row>
    <row r="342" spans="1:5" ht="12.75" customHeight="1" thickBot="1" x14ac:dyDescent="0.3">
      <c r="A342" s="266" t="s">
        <v>114</v>
      </c>
      <c r="B342" s="267"/>
      <c r="C342" s="267">
        <f>C343+C344+C345+C346</f>
        <v>0</v>
      </c>
      <c r="D342" s="267"/>
      <c r="E342" s="267"/>
    </row>
    <row r="343" spans="1:5" ht="15.75" customHeight="1" thickBot="1" x14ac:dyDescent="0.3">
      <c r="A343" s="268" t="s">
        <v>61</v>
      </c>
      <c r="B343" s="267"/>
      <c r="C343" s="267"/>
      <c r="D343" s="267"/>
      <c r="E343" s="267"/>
    </row>
    <row r="344" spans="1:5" ht="15.75" customHeight="1" thickBot="1" x14ac:dyDescent="0.3">
      <c r="A344" s="268" t="s">
        <v>115</v>
      </c>
      <c r="B344" s="267"/>
      <c r="C344" s="267"/>
      <c r="D344" s="267"/>
      <c r="E344" s="267"/>
    </row>
    <row r="345" spans="1:5" ht="15.75" customHeight="1" thickBot="1" x14ac:dyDescent="0.3">
      <c r="A345" s="268" t="s">
        <v>116</v>
      </c>
      <c r="B345" s="267"/>
      <c r="C345" s="267"/>
      <c r="D345" s="267"/>
      <c r="E345" s="267"/>
    </row>
    <row r="346" spans="1:5" ht="15.75" customHeight="1" thickBot="1" x14ac:dyDescent="0.3">
      <c r="A346" s="268" t="s">
        <v>117</v>
      </c>
      <c r="B346" s="267"/>
      <c r="C346" s="267"/>
      <c r="D346" s="267"/>
      <c r="E346" s="267"/>
    </row>
    <row r="347" spans="1:5" ht="15.75" customHeight="1" thickBot="1" x14ac:dyDescent="0.3">
      <c r="A347" s="266" t="s">
        <v>118</v>
      </c>
      <c r="B347" s="267">
        <f t="shared" ref="B347:E347" si="47">B348+B349+B350+B351</f>
        <v>1527</v>
      </c>
      <c r="C347" s="267">
        <f t="shared" si="47"/>
        <v>0</v>
      </c>
      <c r="D347" s="267">
        <f t="shared" si="47"/>
        <v>0</v>
      </c>
      <c r="E347" s="267">
        <f t="shared" si="47"/>
        <v>0</v>
      </c>
    </row>
    <row r="348" spans="1:5" ht="15.75" customHeight="1" thickBot="1" x14ac:dyDescent="0.3">
      <c r="A348" s="268" t="s">
        <v>61</v>
      </c>
      <c r="B348" s="267">
        <v>1527</v>
      </c>
      <c r="C348" s="267"/>
      <c r="D348" s="267"/>
      <c r="E348" s="267"/>
    </row>
    <row r="349" spans="1:5" ht="15.75" customHeight="1" thickBot="1" x14ac:dyDescent="0.3">
      <c r="A349" s="268" t="s">
        <v>115</v>
      </c>
      <c r="B349" s="269"/>
      <c r="C349" s="267"/>
      <c r="D349" s="267"/>
      <c r="E349" s="267"/>
    </row>
    <row r="350" spans="1:5" ht="15.75" customHeight="1" thickBot="1" x14ac:dyDescent="0.3">
      <c r="A350" s="268" t="s">
        <v>116</v>
      </c>
      <c r="B350" s="269"/>
      <c r="C350" s="267"/>
      <c r="D350" s="267"/>
      <c r="E350" s="267"/>
    </row>
    <row r="351" spans="1:5" ht="15.75" customHeight="1" thickBot="1" x14ac:dyDescent="0.3">
      <c r="A351" s="268" t="s">
        <v>117</v>
      </c>
      <c r="B351" s="269"/>
      <c r="C351" s="267"/>
      <c r="D351" s="267"/>
      <c r="E351" s="267"/>
    </row>
    <row r="352" spans="1:5" ht="15.75" customHeight="1" thickBot="1" x14ac:dyDescent="0.3">
      <c r="A352" s="288" t="s">
        <v>91</v>
      </c>
      <c r="B352" s="269">
        <f>B342+B347</f>
        <v>1527</v>
      </c>
      <c r="C352" s="269">
        <f>C342+C347</f>
        <v>0</v>
      </c>
      <c r="D352" s="269">
        <f>D342+D347</f>
        <v>0</v>
      </c>
      <c r="E352" s="269">
        <f>E342+E347</f>
        <v>0</v>
      </c>
    </row>
    <row r="353" spans="1:5" ht="15.75" thickBot="1" x14ac:dyDescent="0.3">
      <c r="A353" s="275" t="s">
        <v>70</v>
      </c>
      <c r="B353" s="277">
        <v>0</v>
      </c>
      <c r="C353" s="277">
        <f>IF(C352-C334=0,0,"Error")</f>
        <v>0</v>
      </c>
      <c r="D353" s="277">
        <f t="shared" ref="D353:E353" si="48">IF(D352-D334=0,0,"Error")</f>
        <v>0</v>
      </c>
      <c r="E353" s="277">
        <f t="shared" si="48"/>
        <v>0</v>
      </c>
    </row>
    <row r="354" spans="1:5" ht="41.25" customHeight="1" thickBot="1" x14ac:dyDescent="0.3">
      <c r="A354" s="258" t="s">
        <v>162</v>
      </c>
      <c r="B354" s="723" t="s">
        <v>1020</v>
      </c>
      <c r="C354" s="724"/>
      <c r="D354" s="285" t="s">
        <v>151</v>
      </c>
      <c r="E354" s="286"/>
    </row>
    <row r="355" spans="1:5" ht="63" customHeight="1" thickBot="1" x14ac:dyDescent="0.3">
      <c r="A355" s="287" t="s">
        <v>48</v>
      </c>
      <c r="B355" s="725" t="s">
        <v>1021</v>
      </c>
      <c r="C355" s="726"/>
      <c r="D355" s="726"/>
      <c r="E355" s="727"/>
    </row>
    <row r="356" spans="1:5" ht="15.75" thickBot="1" x14ac:dyDescent="0.3">
      <c r="A356" s="260" t="s">
        <v>50</v>
      </c>
      <c r="B356" s="719" t="s">
        <v>1022</v>
      </c>
      <c r="C356" s="720"/>
      <c r="D356" s="720"/>
      <c r="E356" s="721"/>
    </row>
    <row r="357" spans="1:5" ht="15" customHeight="1" x14ac:dyDescent="0.25">
      <c r="A357" s="661"/>
      <c r="B357" s="261">
        <v>2020</v>
      </c>
      <c r="C357" s="261">
        <v>2021</v>
      </c>
      <c r="D357" s="261">
        <v>2022</v>
      </c>
      <c r="E357" s="261">
        <v>2023</v>
      </c>
    </row>
    <row r="358" spans="1:5" ht="12.75" customHeight="1" thickBot="1" x14ac:dyDescent="0.3">
      <c r="A358" s="662"/>
      <c r="B358" s="262" t="s">
        <v>1</v>
      </c>
      <c r="C358" s="262" t="s">
        <v>26</v>
      </c>
      <c r="D358" s="262" t="s">
        <v>26</v>
      </c>
      <c r="E358" s="262" t="s">
        <v>26</v>
      </c>
    </row>
    <row r="359" spans="1:5" ht="12.75" customHeight="1" thickBot="1" x14ac:dyDescent="0.3">
      <c r="A359" s="260" t="s">
        <v>52</v>
      </c>
      <c r="B359" s="263"/>
      <c r="C359" s="263">
        <v>1</v>
      </c>
      <c r="D359" s="263">
        <v>1</v>
      </c>
      <c r="E359" s="263">
        <v>1</v>
      </c>
    </row>
    <row r="360" spans="1:5" ht="15.75" customHeight="1" thickBot="1" x14ac:dyDescent="0.3">
      <c r="A360" s="260" t="s">
        <v>53</v>
      </c>
      <c r="B360" s="263"/>
      <c r="C360" s="263">
        <f>C378</f>
        <v>26960</v>
      </c>
      <c r="D360" s="263">
        <f t="shared" ref="D360:E360" si="49">D378</f>
        <v>80941</v>
      </c>
      <c r="E360" s="263">
        <f t="shared" si="49"/>
        <v>29261</v>
      </c>
    </row>
    <row r="361" spans="1:5" ht="15.75" customHeight="1" thickBot="1" x14ac:dyDescent="0.3">
      <c r="A361" s="260" t="s">
        <v>54</v>
      </c>
      <c r="B361" s="263"/>
      <c r="C361" s="263">
        <f t="shared" ref="C361:E361" si="50">C360/C359</f>
        <v>26960</v>
      </c>
      <c r="D361" s="263">
        <f t="shared" si="50"/>
        <v>80941</v>
      </c>
      <c r="E361" s="263">
        <f t="shared" si="50"/>
        <v>29261</v>
      </c>
    </row>
    <row r="362" spans="1:5" ht="15.75" customHeight="1" thickBot="1" x14ac:dyDescent="0.3">
      <c r="A362" s="260" t="s">
        <v>55</v>
      </c>
      <c r="B362" s="265"/>
      <c r="C362" s="265"/>
      <c r="D362" s="265"/>
      <c r="E362" s="265"/>
    </row>
    <row r="363" spans="1:5" ht="15.75" customHeight="1" thickBot="1" x14ac:dyDescent="0.3">
      <c r="A363" s="260" t="s">
        <v>57</v>
      </c>
      <c r="B363" s="398"/>
      <c r="C363" s="265"/>
      <c r="D363" s="265"/>
      <c r="E363" s="265"/>
    </row>
    <row r="364" spans="1:5" ht="15.75" customHeight="1" thickBot="1" x14ac:dyDescent="0.3">
      <c r="A364" s="260" t="s">
        <v>58</v>
      </c>
      <c r="B364" s="398"/>
      <c r="C364" s="265"/>
      <c r="D364" s="265"/>
      <c r="E364" s="265"/>
    </row>
    <row r="365" spans="1:5" ht="15.75" customHeight="1" thickBot="1" x14ac:dyDescent="0.3">
      <c r="A365" s="663" t="s">
        <v>547</v>
      </c>
      <c r="B365" s="664"/>
      <c r="C365" s="664"/>
      <c r="D365" s="664"/>
      <c r="E365" s="665"/>
    </row>
    <row r="366" spans="1:5" ht="15" customHeight="1" x14ac:dyDescent="0.25">
      <c r="A366" s="661"/>
      <c r="B366" s="261">
        <v>2020</v>
      </c>
      <c r="C366" s="261">
        <v>2021</v>
      </c>
      <c r="D366" s="261">
        <v>2022</v>
      </c>
      <c r="E366" s="261">
        <v>2023</v>
      </c>
    </row>
    <row r="367" spans="1:5" ht="12.75" customHeight="1" thickBot="1" x14ac:dyDescent="0.3">
      <c r="A367" s="662"/>
      <c r="B367" s="262" t="s">
        <v>1</v>
      </c>
      <c r="C367" s="262" t="s">
        <v>26</v>
      </c>
      <c r="D367" s="262" t="s">
        <v>26</v>
      </c>
      <c r="E367" s="262" t="s">
        <v>26</v>
      </c>
    </row>
    <row r="368" spans="1:5" ht="12.75" customHeight="1" thickBot="1" x14ac:dyDescent="0.3">
      <c r="A368" s="266" t="s">
        <v>114</v>
      </c>
      <c r="B368" s="267"/>
      <c r="C368" s="267">
        <f>C369+C370+C371+C372</f>
        <v>0</v>
      </c>
      <c r="D368" s="267"/>
      <c r="E368" s="267"/>
    </row>
    <row r="369" spans="1:5" ht="15.75" customHeight="1" thickBot="1" x14ac:dyDescent="0.3">
      <c r="A369" s="268" t="s">
        <v>61</v>
      </c>
      <c r="B369" s="267"/>
      <c r="C369" s="267"/>
      <c r="D369" s="267"/>
      <c r="E369" s="267"/>
    </row>
    <row r="370" spans="1:5" ht="15.75" customHeight="1" thickBot="1" x14ac:dyDescent="0.3">
      <c r="A370" s="268" t="s">
        <v>115</v>
      </c>
      <c r="B370" s="267"/>
      <c r="C370" s="267"/>
      <c r="D370" s="267"/>
      <c r="E370" s="267"/>
    </row>
    <row r="371" spans="1:5" ht="15.75" customHeight="1" thickBot="1" x14ac:dyDescent="0.3">
      <c r="A371" s="268" t="s">
        <v>116</v>
      </c>
      <c r="B371" s="267"/>
      <c r="C371" s="267"/>
      <c r="D371" s="267"/>
      <c r="E371" s="267"/>
    </row>
    <row r="372" spans="1:5" ht="15.75" customHeight="1" thickBot="1" x14ac:dyDescent="0.3">
      <c r="A372" s="268" t="s">
        <v>117</v>
      </c>
      <c r="B372" s="267"/>
      <c r="C372" s="267"/>
      <c r="D372" s="267"/>
      <c r="E372" s="267"/>
    </row>
    <row r="373" spans="1:5" ht="15.75" customHeight="1" thickBot="1" x14ac:dyDescent="0.3">
      <c r="A373" s="266" t="s">
        <v>118</v>
      </c>
      <c r="B373" s="267"/>
      <c r="C373" s="267">
        <f t="shared" ref="C373:E373" si="51">C374+C375+C376+C377</f>
        <v>26960</v>
      </c>
      <c r="D373" s="267">
        <f t="shared" si="51"/>
        <v>80941</v>
      </c>
      <c r="E373" s="267">
        <f t="shared" si="51"/>
        <v>29261</v>
      </c>
    </row>
    <row r="374" spans="1:5" ht="15.75" customHeight="1" thickBot="1" x14ac:dyDescent="0.3">
      <c r="A374" s="268" t="s">
        <v>61</v>
      </c>
      <c r="B374" s="267"/>
      <c r="C374" s="267">
        <v>26960</v>
      </c>
      <c r="D374" s="267">
        <v>80941</v>
      </c>
      <c r="E374" s="267">
        <v>29261</v>
      </c>
    </row>
    <row r="375" spans="1:5" ht="15.75" customHeight="1" thickBot="1" x14ac:dyDescent="0.3">
      <c r="A375" s="268" t="s">
        <v>115</v>
      </c>
      <c r="B375" s="269"/>
      <c r="C375" s="267"/>
      <c r="D375" s="267"/>
      <c r="E375" s="267"/>
    </row>
    <row r="376" spans="1:5" ht="15.75" customHeight="1" thickBot="1" x14ac:dyDescent="0.3">
      <c r="A376" s="268" t="s">
        <v>116</v>
      </c>
      <c r="B376" s="269"/>
      <c r="C376" s="267"/>
      <c r="D376" s="267"/>
      <c r="E376" s="267"/>
    </row>
    <row r="377" spans="1:5" ht="15.75" customHeight="1" thickBot="1" x14ac:dyDescent="0.3">
      <c r="A377" s="268" t="s">
        <v>117</v>
      </c>
      <c r="B377" s="269"/>
      <c r="C377" s="267"/>
      <c r="D377" s="267"/>
      <c r="E377" s="267"/>
    </row>
    <row r="378" spans="1:5" ht="15.75" customHeight="1" thickBot="1" x14ac:dyDescent="0.3">
      <c r="A378" s="288" t="s">
        <v>450</v>
      </c>
      <c r="B378" s="269">
        <f>B368+B373</f>
        <v>0</v>
      </c>
      <c r="C378" s="269">
        <f>C368+C373</f>
        <v>26960</v>
      </c>
      <c r="D378" s="269">
        <f>D368+D373</f>
        <v>80941</v>
      </c>
      <c r="E378" s="269">
        <f>E368+E373</f>
        <v>29261</v>
      </c>
    </row>
    <row r="379" spans="1:5" ht="15.75" thickBot="1" x14ac:dyDescent="0.3">
      <c r="A379" s="275" t="s">
        <v>70</v>
      </c>
      <c r="B379" s="277">
        <v>0</v>
      </c>
      <c r="C379" s="277">
        <f>IF(C378-C360=0,0,"Error")</f>
        <v>0</v>
      </c>
      <c r="D379" s="277">
        <f t="shared" ref="D379:E379" si="52">IF(D378-D360=0,0,"Error")</f>
        <v>0</v>
      </c>
      <c r="E379" s="277">
        <f t="shared" si="52"/>
        <v>0</v>
      </c>
    </row>
    <row r="380" spans="1:5" ht="32.25" thickBot="1" x14ac:dyDescent="0.3">
      <c r="A380" s="258" t="s">
        <v>184</v>
      </c>
      <c r="B380" s="723" t="s">
        <v>1023</v>
      </c>
      <c r="C380" s="724"/>
      <c r="D380" s="285" t="s">
        <v>151</v>
      </c>
      <c r="E380" s="286" t="s">
        <v>1024</v>
      </c>
    </row>
    <row r="381" spans="1:5" ht="27" customHeight="1" thickBot="1" x14ac:dyDescent="0.3">
      <c r="A381" s="287" t="s">
        <v>48</v>
      </c>
      <c r="B381" s="725" t="s">
        <v>1025</v>
      </c>
      <c r="C381" s="726"/>
      <c r="D381" s="726"/>
      <c r="E381" s="727"/>
    </row>
    <row r="382" spans="1:5" ht="15.75" thickBot="1" x14ac:dyDescent="0.3">
      <c r="A382" s="260" t="s">
        <v>50</v>
      </c>
      <c r="B382" s="719" t="s">
        <v>1012</v>
      </c>
      <c r="C382" s="720"/>
      <c r="D382" s="720"/>
      <c r="E382" s="721"/>
    </row>
    <row r="383" spans="1:5" x14ac:dyDescent="0.25">
      <c r="A383" s="661"/>
      <c r="B383" s="261">
        <v>2020</v>
      </c>
      <c r="C383" s="261">
        <v>2021</v>
      </c>
      <c r="D383" s="261">
        <v>2022</v>
      </c>
      <c r="E383" s="261">
        <v>2023</v>
      </c>
    </row>
    <row r="384" spans="1:5" ht="12.75" customHeight="1" thickBot="1" x14ac:dyDescent="0.3">
      <c r="A384" s="662"/>
      <c r="B384" s="262" t="s">
        <v>1</v>
      </c>
      <c r="C384" s="262" t="s">
        <v>26</v>
      </c>
      <c r="D384" s="262" t="s">
        <v>26</v>
      </c>
      <c r="E384" s="262" t="s">
        <v>26</v>
      </c>
    </row>
    <row r="385" spans="1:5" ht="12.75" customHeight="1" thickBot="1" x14ac:dyDescent="0.3">
      <c r="A385" s="260" t="s">
        <v>52</v>
      </c>
      <c r="B385" s="263">
        <v>2</v>
      </c>
      <c r="C385" s="263"/>
      <c r="D385" s="263"/>
      <c r="E385" s="263"/>
    </row>
    <row r="386" spans="1:5" ht="15.75" thickBot="1" x14ac:dyDescent="0.3">
      <c r="A386" s="260" t="s">
        <v>53</v>
      </c>
      <c r="B386" s="263">
        <f>B404</f>
        <v>4200</v>
      </c>
      <c r="C386" s="263">
        <f>C404</f>
        <v>0</v>
      </c>
      <c r="D386" s="263">
        <f>D404</f>
        <v>0</v>
      </c>
      <c r="E386" s="263">
        <f>E404</f>
        <v>0</v>
      </c>
    </row>
    <row r="387" spans="1:5" ht="15.75" thickBot="1" x14ac:dyDescent="0.3">
      <c r="A387" s="260" t="s">
        <v>54</v>
      </c>
      <c r="B387" s="263">
        <f>B386/B385</f>
        <v>2100</v>
      </c>
      <c r="C387" s="263" t="e">
        <f t="shared" ref="C387:E387" si="53">C386/C385</f>
        <v>#DIV/0!</v>
      </c>
      <c r="D387" s="263" t="e">
        <f t="shared" si="53"/>
        <v>#DIV/0!</v>
      </c>
      <c r="E387" s="263" t="e">
        <f t="shared" si="53"/>
        <v>#DIV/0!</v>
      </c>
    </row>
    <row r="388" spans="1:5" ht="15.75" thickBot="1" x14ac:dyDescent="0.3">
      <c r="A388" s="260" t="s">
        <v>55</v>
      </c>
      <c r="B388" s="398" t="s">
        <v>56</v>
      </c>
      <c r="C388" s="265">
        <f>C385/B385-1</f>
        <v>-1</v>
      </c>
      <c r="D388" s="265" t="e">
        <f t="shared" ref="D388:E390" si="54">D385/C385-1</f>
        <v>#DIV/0!</v>
      </c>
      <c r="E388" s="265" t="e">
        <f t="shared" si="54"/>
        <v>#DIV/0!</v>
      </c>
    </row>
    <row r="389" spans="1:5" ht="15.75" thickBot="1" x14ac:dyDescent="0.3">
      <c r="A389" s="260" t="s">
        <v>57</v>
      </c>
      <c r="B389" s="398" t="s">
        <v>56</v>
      </c>
      <c r="C389" s="265">
        <f>C386/B386-1</f>
        <v>-1</v>
      </c>
      <c r="D389" s="265" t="e">
        <f t="shared" si="54"/>
        <v>#DIV/0!</v>
      </c>
      <c r="E389" s="265" t="e">
        <f t="shared" si="54"/>
        <v>#DIV/0!</v>
      </c>
    </row>
    <row r="390" spans="1:5" ht="15.75" thickBot="1" x14ac:dyDescent="0.3">
      <c r="A390" s="260" t="s">
        <v>58</v>
      </c>
      <c r="B390" s="398" t="s">
        <v>56</v>
      </c>
      <c r="C390" s="265" t="e">
        <f>C387/B387-1</f>
        <v>#DIV/0!</v>
      </c>
      <c r="D390" s="265" t="e">
        <f t="shared" si="54"/>
        <v>#DIV/0!</v>
      </c>
      <c r="E390" s="265" t="e">
        <f t="shared" si="54"/>
        <v>#DIV/0!</v>
      </c>
    </row>
    <row r="391" spans="1:5" ht="15.75" thickBot="1" x14ac:dyDescent="0.3">
      <c r="A391" s="663" t="s">
        <v>1026</v>
      </c>
      <c r="B391" s="664"/>
      <c r="C391" s="664"/>
      <c r="D391" s="664"/>
      <c r="E391" s="665"/>
    </row>
    <row r="392" spans="1:5" x14ac:dyDescent="0.25">
      <c r="A392" s="661"/>
      <c r="B392" s="261">
        <v>2020</v>
      </c>
      <c r="C392" s="261">
        <v>2021</v>
      </c>
      <c r="D392" s="261">
        <v>2022</v>
      </c>
      <c r="E392" s="261">
        <v>2023</v>
      </c>
    </row>
    <row r="393" spans="1:5" ht="12.75" customHeight="1" thickBot="1" x14ac:dyDescent="0.3">
      <c r="A393" s="662"/>
      <c r="B393" s="262" t="s">
        <v>1</v>
      </c>
      <c r="C393" s="262" t="s">
        <v>26</v>
      </c>
      <c r="D393" s="262" t="s">
        <v>26</v>
      </c>
      <c r="E393" s="262" t="s">
        <v>26</v>
      </c>
    </row>
    <row r="394" spans="1:5" ht="12.75" customHeight="1" thickBot="1" x14ac:dyDescent="0.3">
      <c r="A394" s="266" t="s">
        <v>114</v>
      </c>
      <c r="B394" s="267"/>
      <c r="C394" s="267">
        <f>C395+C396+C397+C398</f>
        <v>0</v>
      </c>
      <c r="D394" s="267"/>
      <c r="E394" s="267"/>
    </row>
    <row r="395" spans="1:5" ht="15.75" thickBot="1" x14ac:dyDescent="0.3">
      <c r="A395" s="268" t="s">
        <v>61</v>
      </c>
      <c r="B395" s="267"/>
      <c r="C395" s="267"/>
      <c r="D395" s="267"/>
      <c r="E395" s="267"/>
    </row>
    <row r="396" spans="1:5" ht="15.75" thickBot="1" x14ac:dyDescent="0.3">
      <c r="A396" s="268" t="s">
        <v>115</v>
      </c>
      <c r="B396" s="267"/>
      <c r="C396" s="267"/>
      <c r="D396" s="267"/>
      <c r="E396" s="267"/>
    </row>
    <row r="397" spans="1:5" ht="15.75" thickBot="1" x14ac:dyDescent="0.3">
      <c r="A397" s="268" t="s">
        <v>116</v>
      </c>
      <c r="B397" s="267"/>
      <c r="C397" s="267"/>
      <c r="D397" s="267"/>
      <c r="E397" s="267"/>
    </row>
    <row r="398" spans="1:5" ht="15.75" thickBot="1" x14ac:dyDescent="0.3">
      <c r="A398" s="268" t="s">
        <v>117</v>
      </c>
      <c r="B398" s="267"/>
      <c r="C398" s="267"/>
      <c r="D398" s="267"/>
      <c r="E398" s="267"/>
    </row>
    <row r="399" spans="1:5" ht="15.75" thickBot="1" x14ac:dyDescent="0.3">
      <c r="A399" s="266" t="s">
        <v>118</v>
      </c>
      <c r="B399" s="267">
        <f t="shared" ref="B399:C399" si="55">B400+B401+B402+B403</f>
        <v>4200</v>
      </c>
      <c r="C399" s="267">
        <f t="shared" si="55"/>
        <v>0</v>
      </c>
      <c r="D399" s="267"/>
      <c r="E399" s="267"/>
    </row>
    <row r="400" spans="1:5" ht="15.75" thickBot="1" x14ac:dyDescent="0.3">
      <c r="A400" s="268" t="s">
        <v>61</v>
      </c>
      <c r="B400" s="269">
        <v>4200</v>
      </c>
      <c r="C400" s="267"/>
      <c r="D400" s="267"/>
      <c r="E400" s="267"/>
    </row>
    <row r="401" spans="1:5" ht="15.75" thickBot="1" x14ac:dyDescent="0.3">
      <c r="A401" s="268" t="s">
        <v>115</v>
      </c>
      <c r="B401" s="269"/>
      <c r="C401" s="267"/>
      <c r="D401" s="267"/>
      <c r="E401" s="267"/>
    </row>
    <row r="402" spans="1:5" ht="15.75" thickBot="1" x14ac:dyDescent="0.3">
      <c r="A402" s="268" t="s">
        <v>116</v>
      </c>
      <c r="B402" s="269"/>
      <c r="C402" s="267"/>
      <c r="D402" s="267"/>
      <c r="E402" s="267"/>
    </row>
    <row r="403" spans="1:5" ht="15.75" thickBot="1" x14ac:dyDescent="0.3">
      <c r="A403" s="268" t="s">
        <v>117</v>
      </c>
      <c r="B403" s="269"/>
      <c r="C403" s="267"/>
      <c r="D403" s="267"/>
      <c r="E403" s="267"/>
    </row>
    <row r="404" spans="1:5" ht="15.75" thickBot="1" x14ac:dyDescent="0.3">
      <c r="A404" s="288" t="s">
        <v>469</v>
      </c>
      <c r="B404" s="269">
        <f t="shared" ref="B404:C404" si="56">B394+B399</f>
        <v>4200</v>
      </c>
      <c r="C404" s="269">
        <f t="shared" si="56"/>
        <v>0</v>
      </c>
      <c r="D404" s="269"/>
      <c r="E404" s="269"/>
    </row>
    <row r="405" spans="1:5" ht="15.75" thickBot="1" x14ac:dyDescent="0.3">
      <c r="A405" s="275" t="s">
        <v>70</v>
      </c>
      <c r="B405" s="277">
        <v>0</v>
      </c>
      <c r="C405" s="277">
        <f>IF(C404-C386=0,0,"Error")</f>
        <v>0</v>
      </c>
      <c r="D405" s="277">
        <f t="shared" ref="D405:E405" si="57">IF(D404-D386=0,0,"Error")</f>
        <v>0</v>
      </c>
      <c r="E405" s="277">
        <f t="shared" si="57"/>
        <v>0</v>
      </c>
    </row>
    <row r="406" spans="1:5" ht="39" customHeight="1" thickBot="1" x14ac:dyDescent="0.3">
      <c r="A406" s="258" t="s">
        <v>190</v>
      </c>
      <c r="B406" s="723" t="s">
        <v>1027</v>
      </c>
      <c r="C406" s="724"/>
      <c r="D406" s="285" t="s">
        <v>151</v>
      </c>
      <c r="E406" s="286"/>
    </row>
    <row r="407" spans="1:5" ht="27.75" customHeight="1" thickBot="1" x14ac:dyDescent="0.3">
      <c r="A407" s="287" t="s">
        <v>48</v>
      </c>
      <c r="B407" s="725" t="s">
        <v>536</v>
      </c>
      <c r="C407" s="726"/>
      <c r="D407" s="726"/>
      <c r="E407" s="727"/>
    </row>
    <row r="408" spans="1:5" ht="15.75" thickBot="1" x14ac:dyDescent="0.3">
      <c r="A408" s="260" t="s">
        <v>50</v>
      </c>
      <c r="B408" s="719" t="s">
        <v>1016</v>
      </c>
      <c r="C408" s="720"/>
      <c r="D408" s="720"/>
      <c r="E408" s="721"/>
    </row>
    <row r="409" spans="1:5" x14ac:dyDescent="0.25">
      <c r="A409" s="661"/>
      <c r="B409" s="261">
        <v>2020</v>
      </c>
      <c r="C409" s="261">
        <v>2021</v>
      </c>
      <c r="D409" s="261">
        <v>2022</v>
      </c>
      <c r="E409" s="261">
        <v>2023</v>
      </c>
    </row>
    <row r="410" spans="1:5" ht="15.75" thickBot="1" x14ac:dyDescent="0.3">
      <c r="A410" s="662"/>
      <c r="B410" s="262" t="s">
        <v>1</v>
      </c>
      <c r="C410" s="262" t="s">
        <v>26</v>
      </c>
      <c r="D410" s="262" t="s">
        <v>26</v>
      </c>
      <c r="E410" s="262" t="s">
        <v>26</v>
      </c>
    </row>
    <row r="411" spans="1:5" ht="12.75" customHeight="1" thickBot="1" x14ac:dyDescent="0.3">
      <c r="A411" s="260" t="s">
        <v>52</v>
      </c>
      <c r="B411" s="263"/>
      <c r="C411" s="263">
        <v>113</v>
      </c>
      <c r="D411" s="263">
        <v>110</v>
      </c>
      <c r="E411" s="280"/>
    </row>
    <row r="412" spans="1:5" ht="12.75" customHeight="1" thickBot="1" x14ac:dyDescent="0.3">
      <c r="A412" s="260" t="s">
        <v>53</v>
      </c>
      <c r="B412" s="263">
        <f>B430</f>
        <v>0</v>
      </c>
      <c r="C412" s="263">
        <f>C430</f>
        <v>12989</v>
      </c>
      <c r="D412" s="263">
        <f>D430</f>
        <v>29509</v>
      </c>
      <c r="E412" s="263">
        <f>E430</f>
        <v>0</v>
      </c>
    </row>
    <row r="413" spans="1:5" ht="15.75" thickBot="1" x14ac:dyDescent="0.3">
      <c r="A413" s="260" t="s">
        <v>54</v>
      </c>
      <c r="B413" s="263" t="e">
        <f>B412/B411</f>
        <v>#DIV/0!</v>
      </c>
      <c r="C413" s="263">
        <f t="shared" ref="C413:E413" si="58">C412/C411</f>
        <v>114.94690265486726</v>
      </c>
      <c r="D413" s="263">
        <f t="shared" si="58"/>
        <v>268.26363636363635</v>
      </c>
      <c r="E413" s="263" t="e">
        <f t="shared" si="58"/>
        <v>#DIV/0!</v>
      </c>
    </row>
    <row r="414" spans="1:5" ht="15.75" thickBot="1" x14ac:dyDescent="0.3">
      <c r="A414" s="260" t="s">
        <v>55</v>
      </c>
      <c r="B414" s="398" t="s">
        <v>56</v>
      </c>
      <c r="C414" s="265" t="e">
        <f>C411/B411-1</f>
        <v>#DIV/0!</v>
      </c>
      <c r="D414" s="265">
        <f t="shared" ref="D414:E416" si="59">D411/C411-1</f>
        <v>-2.6548672566371723E-2</v>
      </c>
      <c r="E414" s="265">
        <f t="shared" si="59"/>
        <v>-1</v>
      </c>
    </row>
    <row r="415" spans="1:5" ht="15.75" thickBot="1" x14ac:dyDescent="0.3">
      <c r="A415" s="260" t="s">
        <v>57</v>
      </c>
      <c r="B415" s="398" t="s">
        <v>56</v>
      </c>
      <c r="C415" s="265" t="e">
        <f>C412/B412-1</f>
        <v>#DIV/0!</v>
      </c>
      <c r="D415" s="265">
        <f t="shared" si="59"/>
        <v>1.2718454076526293</v>
      </c>
      <c r="E415" s="265">
        <f t="shared" si="59"/>
        <v>-1</v>
      </c>
    </row>
    <row r="416" spans="1:5" ht="15.75" thickBot="1" x14ac:dyDescent="0.3">
      <c r="A416" s="260" t="s">
        <v>58</v>
      </c>
      <c r="B416" s="398" t="s">
        <v>56</v>
      </c>
      <c r="C416" s="265" t="e">
        <f>C413/B413-1</f>
        <v>#DIV/0!</v>
      </c>
      <c r="D416" s="265">
        <f t="shared" si="59"/>
        <v>1.333804827861337</v>
      </c>
      <c r="E416" s="265" t="e">
        <f t="shared" si="59"/>
        <v>#DIV/0!</v>
      </c>
    </row>
    <row r="417" spans="1:5" ht="15.75" thickBot="1" x14ac:dyDescent="0.3">
      <c r="A417" s="663" t="s">
        <v>1028</v>
      </c>
      <c r="B417" s="664"/>
      <c r="C417" s="664"/>
      <c r="D417" s="664"/>
      <c r="E417" s="665"/>
    </row>
    <row r="418" spans="1:5" x14ac:dyDescent="0.25">
      <c r="A418" s="661"/>
      <c r="B418" s="261">
        <v>2020</v>
      </c>
      <c r="C418" s="261">
        <v>2021</v>
      </c>
      <c r="D418" s="261">
        <v>2022</v>
      </c>
      <c r="E418" s="261">
        <v>2023</v>
      </c>
    </row>
    <row r="419" spans="1:5" ht="15.75" thickBot="1" x14ac:dyDescent="0.3">
      <c r="A419" s="662"/>
      <c r="B419" s="262" t="s">
        <v>1</v>
      </c>
      <c r="C419" s="262" t="s">
        <v>26</v>
      </c>
      <c r="D419" s="262" t="s">
        <v>26</v>
      </c>
      <c r="E419" s="262" t="s">
        <v>26</v>
      </c>
    </row>
    <row r="420" spans="1:5" ht="12.75" customHeight="1" thickBot="1" x14ac:dyDescent="0.3">
      <c r="A420" s="266" t="s">
        <v>114</v>
      </c>
      <c r="B420" s="267"/>
      <c r="C420" s="267"/>
      <c r="D420" s="267">
        <f t="shared" ref="D420:E420" si="60">D421+D422+D423+D424</f>
        <v>0</v>
      </c>
      <c r="E420" s="267">
        <f t="shared" si="60"/>
        <v>0</v>
      </c>
    </row>
    <row r="421" spans="1:5" ht="12.75" customHeight="1" thickBot="1" x14ac:dyDescent="0.3">
      <c r="A421" s="268" t="s">
        <v>61</v>
      </c>
      <c r="B421" s="267"/>
      <c r="C421" s="267"/>
      <c r="D421" s="267"/>
      <c r="E421" s="267"/>
    </row>
    <row r="422" spans="1:5" ht="15.75" thickBot="1" x14ac:dyDescent="0.3">
      <c r="A422" s="268" t="s">
        <v>115</v>
      </c>
      <c r="B422" s="267"/>
      <c r="C422" s="267"/>
      <c r="D422" s="267"/>
      <c r="E422" s="267"/>
    </row>
    <row r="423" spans="1:5" ht="15.75" thickBot="1" x14ac:dyDescent="0.3">
      <c r="A423" s="268" t="s">
        <v>116</v>
      </c>
      <c r="B423" s="267"/>
      <c r="C423" s="267"/>
      <c r="D423" s="267"/>
      <c r="E423" s="267"/>
    </row>
    <row r="424" spans="1:5" ht="15.75" thickBot="1" x14ac:dyDescent="0.3">
      <c r="A424" s="268" t="s">
        <v>117</v>
      </c>
      <c r="B424" s="267"/>
      <c r="C424" s="267"/>
      <c r="D424" s="267"/>
      <c r="E424" s="267"/>
    </row>
    <row r="425" spans="1:5" ht="15.75" thickBot="1" x14ac:dyDescent="0.3">
      <c r="A425" s="266" t="s">
        <v>118</v>
      </c>
      <c r="B425" s="267">
        <f t="shared" ref="B425:E425" si="61">B426+B427+B428+B429</f>
        <v>0</v>
      </c>
      <c r="C425" s="267">
        <f t="shared" si="61"/>
        <v>12989</v>
      </c>
      <c r="D425" s="267">
        <f t="shared" si="61"/>
        <v>29509</v>
      </c>
      <c r="E425" s="267">
        <f t="shared" si="61"/>
        <v>0</v>
      </c>
    </row>
    <row r="426" spans="1:5" ht="15.75" thickBot="1" x14ac:dyDescent="0.3">
      <c r="A426" s="268" t="s">
        <v>61</v>
      </c>
      <c r="B426" s="269"/>
      <c r="C426" s="267">
        <v>12989</v>
      </c>
      <c r="D426" s="267">
        <v>29509</v>
      </c>
      <c r="E426" s="255"/>
    </row>
    <row r="427" spans="1:5" ht="15.75" thickBot="1" x14ac:dyDescent="0.3">
      <c r="A427" s="268" t="s">
        <v>115</v>
      </c>
      <c r="B427" s="269"/>
      <c r="C427" s="267"/>
      <c r="D427" s="267"/>
      <c r="E427" s="267"/>
    </row>
    <row r="428" spans="1:5" ht="15.75" thickBot="1" x14ac:dyDescent="0.3">
      <c r="A428" s="268" t="s">
        <v>116</v>
      </c>
      <c r="B428" s="269"/>
      <c r="C428" s="267"/>
      <c r="D428" s="267"/>
      <c r="E428" s="267"/>
    </row>
    <row r="429" spans="1:5" ht="15.75" thickBot="1" x14ac:dyDescent="0.3">
      <c r="A429" s="268" t="s">
        <v>117</v>
      </c>
      <c r="B429" s="269"/>
      <c r="C429" s="267"/>
      <c r="D429" s="267"/>
      <c r="E429" s="267"/>
    </row>
    <row r="430" spans="1:5" ht="15.75" thickBot="1" x14ac:dyDescent="0.3">
      <c r="A430" s="288" t="s">
        <v>473</v>
      </c>
      <c r="B430" s="269">
        <f t="shared" ref="B430:E430" si="62">B420+B425</f>
        <v>0</v>
      </c>
      <c r="C430" s="269">
        <f t="shared" si="62"/>
        <v>12989</v>
      </c>
      <c r="D430" s="269">
        <f t="shared" si="62"/>
        <v>29509</v>
      </c>
      <c r="E430" s="269">
        <f t="shared" si="62"/>
        <v>0</v>
      </c>
    </row>
    <row r="431" spans="1:5" ht="15.75" thickBot="1" x14ac:dyDescent="0.3">
      <c r="A431" s="275" t="s">
        <v>70</v>
      </c>
      <c r="B431" s="277">
        <v>0</v>
      </c>
      <c r="C431" s="277">
        <f>IF(C430-C412=0,0,"Error")</f>
        <v>0</v>
      </c>
      <c r="D431" s="277">
        <f t="shared" ref="D431:E431" si="63">IF(D430-D412=0,0,"Error")</f>
        <v>0</v>
      </c>
      <c r="E431" s="277">
        <f t="shared" si="63"/>
        <v>0</v>
      </c>
    </row>
    <row r="432" spans="1:5" ht="27" customHeight="1" thickBot="1" x14ac:dyDescent="0.3">
      <c r="A432" s="289" t="s">
        <v>451</v>
      </c>
      <c r="B432" s="728" t="s">
        <v>538</v>
      </c>
      <c r="C432" s="729"/>
      <c r="D432" s="730"/>
      <c r="E432" s="731"/>
    </row>
    <row r="433" spans="1:5" ht="32.25" thickBot="1" x14ac:dyDescent="0.3">
      <c r="A433" s="258" t="s">
        <v>196</v>
      </c>
      <c r="B433" s="736" t="s">
        <v>539</v>
      </c>
      <c r="C433" s="737"/>
      <c r="D433" s="290" t="s">
        <v>151</v>
      </c>
      <c r="E433" s="291" t="s">
        <v>540</v>
      </c>
    </row>
    <row r="434" spans="1:5" ht="48.75" customHeight="1" thickBot="1" x14ac:dyDescent="0.3">
      <c r="A434" s="260" t="s">
        <v>48</v>
      </c>
      <c r="B434" s="710" t="s">
        <v>541</v>
      </c>
      <c r="C434" s="711"/>
      <c r="D434" s="693"/>
      <c r="E434" s="738"/>
    </row>
    <row r="435" spans="1:5" ht="15.75" thickBot="1" x14ac:dyDescent="0.3">
      <c r="A435" s="260" t="s">
        <v>50</v>
      </c>
      <c r="B435" s="673" t="s">
        <v>542</v>
      </c>
      <c r="C435" s="674"/>
      <c r="D435" s="674"/>
      <c r="E435" s="675"/>
    </row>
    <row r="436" spans="1:5" x14ac:dyDescent="0.25">
      <c r="A436" s="661"/>
      <c r="B436" s="261">
        <v>2020</v>
      </c>
      <c r="C436" s="261">
        <v>2021</v>
      </c>
      <c r="D436" s="261">
        <v>2022</v>
      </c>
      <c r="E436" s="261">
        <v>2023</v>
      </c>
    </row>
    <row r="437" spans="1:5" ht="12.75" customHeight="1" thickBot="1" x14ac:dyDescent="0.3">
      <c r="A437" s="662"/>
      <c r="B437" s="262" t="s">
        <v>1</v>
      </c>
      <c r="C437" s="262" t="s">
        <v>26</v>
      </c>
      <c r="D437" s="262" t="s">
        <v>26</v>
      </c>
      <c r="E437" s="262" t="s">
        <v>26</v>
      </c>
    </row>
    <row r="438" spans="1:5" ht="12.75" customHeight="1" thickBot="1" x14ac:dyDescent="0.3">
      <c r="A438" s="260" t="s">
        <v>52</v>
      </c>
      <c r="B438" s="263">
        <v>1</v>
      </c>
      <c r="C438" s="263"/>
      <c r="D438" s="263"/>
      <c r="E438" s="263"/>
    </row>
    <row r="439" spans="1:5" ht="15.75" thickBot="1" x14ac:dyDescent="0.3">
      <c r="A439" s="260" t="s">
        <v>53</v>
      </c>
      <c r="B439" s="263">
        <f>B457</f>
        <v>5549</v>
      </c>
      <c r="C439" s="263">
        <f>C457</f>
        <v>0</v>
      </c>
      <c r="D439" s="263">
        <v>0</v>
      </c>
      <c r="E439" s="263">
        <v>0</v>
      </c>
    </row>
    <row r="440" spans="1:5" ht="15.75" thickBot="1" x14ac:dyDescent="0.3">
      <c r="A440" s="260" t="s">
        <v>54</v>
      </c>
      <c r="B440" s="263">
        <f>B439/B438</f>
        <v>5549</v>
      </c>
      <c r="C440" s="263">
        <v>0</v>
      </c>
      <c r="D440" s="263">
        <v>0</v>
      </c>
      <c r="E440" s="263">
        <v>0</v>
      </c>
    </row>
    <row r="441" spans="1:5" ht="15.75" thickBot="1" x14ac:dyDescent="0.3">
      <c r="A441" s="260" t="s">
        <v>55</v>
      </c>
      <c r="B441" s="398" t="s">
        <v>56</v>
      </c>
      <c r="C441" s="265">
        <v>0</v>
      </c>
      <c r="D441" s="265">
        <v>0</v>
      </c>
      <c r="E441" s="265">
        <v>0</v>
      </c>
    </row>
    <row r="442" spans="1:5" ht="15.75" thickBot="1" x14ac:dyDescent="0.3">
      <c r="A442" s="260" t="s">
        <v>57</v>
      </c>
      <c r="B442" s="398" t="s">
        <v>56</v>
      </c>
      <c r="C442" s="265">
        <v>0</v>
      </c>
      <c r="D442" s="265">
        <v>0</v>
      </c>
      <c r="E442" s="265">
        <v>0</v>
      </c>
    </row>
    <row r="443" spans="1:5" ht="15.75" thickBot="1" x14ac:dyDescent="0.3">
      <c r="A443" s="260" t="s">
        <v>58</v>
      </c>
      <c r="B443" s="398" t="s">
        <v>56</v>
      </c>
      <c r="C443" s="265">
        <v>0</v>
      </c>
      <c r="D443" s="265">
        <v>0</v>
      </c>
      <c r="E443" s="265">
        <v>0</v>
      </c>
    </row>
    <row r="444" spans="1:5" ht="15.75" thickBot="1" x14ac:dyDescent="0.3">
      <c r="A444" s="663" t="s">
        <v>1029</v>
      </c>
      <c r="B444" s="664"/>
      <c r="C444" s="664"/>
      <c r="D444" s="664"/>
      <c r="E444" s="665"/>
    </row>
    <row r="445" spans="1:5" x14ac:dyDescent="0.25">
      <c r="A445" s="661"/>
      <c r="B445" s="261">
        <v>2020</v>
      </c>
      <c r="C445" s="261">
        <v>2021</v>
      </c>
      <c r="D445" s="261">
        <v>2022</v>
      </c>
      <c r="E445" s="261">
        <v>2023</v>
      </c>
    </row>
    <row r="446" spans="1:5" ht="12.75" customHeight="1" thickBot="1" x14ac:dyDescent="0.3">
      <c r="A446" s="662"/>
      <c r="B446" s="262" t="s">
        <v>1</v>
      </c>
      <c r="C446" s="262" t="s">
        <v>26</v>
      </c>
      <c r="D446" s="262" t="s">
        <v>26</v>
      </c>
      <c r="E446" s="262" t="s">
        <v>26</v>
      </c>
    </row>
    <row r="447" spans="1:5" ht="12.75" customHeight="1" thickBot="1" x14ac:dyDescent="0.3">
      <c r="A447" s="266" t="s">
        <v>114</v>
      </c>
      <c r="B447" s="267">
        <f>B448+B449+B450+B451</f>
        <v>0</v>
      </c>
      <c r="C447" s="267">
        <f>C448+C449+C450+C451</f>
        <v>0</v>
      </c>
      <c r="D447" s="267">
        <f t="shared" ref="D447:E447" si="64">D448+D449+D450+D451</f>
        <v>0</v>
      </c>
      <c r="E447" s="267">
        <f t="shared" si="64"/>
        <v>0</v>
      </c>
    </row>
    <row r="448" spans="1:5" ht="15.75" thickBot="1" x14ac:dyDescent="0.3">
      <c r="A448" s="268" t="s">
        <v>61</v>
      </c>
      <c r="B448" s="267"/>
      <c r="C448" s="267"/>
      <c r="D448" s="267"/>
      <c r="E448" s="267"/>
    </row>
    <row r="449" spans="1:5" ht="15.75" thickBot="1" x14ac:dyDescent="0.3">
      <c r="A449" s="268" t="s">
        <v>115</v>
      </c>
      <c r="B449" s="267"/>
      <c r="C449" s="267"/>
      <c r="D449" s="267"/>
      <c r="E449" s="267"/>
    </row>
    <row r="450" spans="1:5" ht="15.75" thickBot="1" x14ac:dyDescent="0.3">
      <c r="A450" s="268" t="s">
        <v>116</v>
      </c>
      <c r="B450" s="267"/>
      <c r="C450" s="267"/>
      <c r="D450" s="267"/>
      <c r="E450" s="267"/>
    </row>
    <row r="451" spans="1:5" ht="15.75" thickBot="1" x14ac:dyDescent="0.3">
      <c r="A451" s="268" t="s">
        <v>117</v>
      </c>
      <c r="B451" s="267"/>
      <c r="C451" s="267"/>
      <c r="D451" s="267"/>
      <c r="E451" s="267"/>
    </row>
    <row r="452" spans="1:5" ht="15.75" thickBot="1" x14ac:dyDescent="0.3">
      <c r="A452" s="266" t="s">
        <v>118</v>
      </c>
      <c r="B452" s="269">
        <f>B453+B454+B455+B456</f>
        <v>5549</v>
      </c>
      <c r="C452" s="269">
        <f>C453+C454+C455+C456</f>
        <v>0</v>
      </c>
      <c r="D452" s="269">
        <f t="shared" ref="D452:E452" si="65">D453+D454+D455+D456</f>
        <v>0</v>
      </c>
      <c r="E452" s="269">
        <f t="shared" si="65"/>
        <v>0</v>
      </c>
    </row>
    <row r="453" spans="1:5" ht="15.75" thickBot="1" x14ac:dyDescent="0.3">
      <c r="A453" s="268" t="s">
        <v>61</v>
      </c>
      <c r="B453" s="269"/>
      <c r="C453" s="267"/>
      <c r="D453" s="267"/>
      <c r="E453" s="267"/>
    </row>
    <row r="454" spans="1:5" ht="15.75" thickBot="1" x14ac:dyDescent="0.3">
      <c r="A454" s="268" t="s">
        <v>115</v>
      </c>
      <c r="B454" s="269">
        <v>5045</v>
      </c>
      <c r="C454" s="267"/>
      <c r="D454" s="267"/>
      <c r="E454" s="267"/>
    </row>
    <row r="455" spans="1:5" ht="15.75" thickBot="1" x14ac:dyDescent="0.3">
      <c r="A455" s="268" t="s">
        <v>116</v>
      </c>
      <c r="B455" s="269"/>
      <c r="C455" s="267">
        <v>0</v>
      </c>
      <c r="D455" s="267"/>
      <c r="E455" s="267"/>
    </row>
    <row r="456" spans="1:5" ht="15.75" thickBot="1" x14ac:dyDescent="0.3">
      <c r="A456" s="268" t="s">
        <v>117</v>
      </c>
      <c r="B456" s="269">
        <v>504</v>
      </c>
      <c r="C456" s="267"/>
      <c r="D456" s="267"/>
      <c r="E456" s="267"/>
    </row>
    <row r="457" spans="1:5" ht="15.75" thickBot="1" x14ac:dyDescent="0.3">
      <c r="A457" s="292" t="s">
        <v>478</v>
      </c>
      <c r="B457" s="269">
        <f>B447+B452</f>
        <v>5549</v>
      </c>
      <c r="C457" s="269">
        <f t="shared" ref="C457:E457" si="66">C447+C452</f>
        <v>0</v>
      </c>
      <c r="D457" s="269">
        <f t="shared" si="66"/>
        <v>0</v>
      </c>
      <c r="E457" s="269">
        <f t="shared" si="66"/>
        <v>0</v>
      </c>
    </row>
    <row r="458" spans="1:5" ht="15.75" thickBot="1" x14ac:dyDescent="0.3">
      <c r="A458" s="293" t="s">
        <v>70</v>
      </c>
      <c r="B458" s="277">
        <f>IF(B457-B439=0,0,"Error")</f>
        <v>0</v>
      </c>
      <c r="C458" s="277">
        <v>0</v>
      </c>
      <c r="D458" s="277">
        <v>0</v>
      </c>
      <c r="E458" s="277">
        <v>0</v>
      </c>
    </row>
    <row r="459" spans="1:5" ht="35.25" customHeight="1" thickBot="1" x14ac:dyDescent="0.3">
      <c r="A459" s="289" t="s">
        <v>202</v>
      </c>
      <c r="B459" s="734" t="s">
        <v>1030</v>
      </c>
      <c r="C459" s="735"/>
      <c r="D459" s="294" t="s">
        <v>151</v>
      </c>
      <c r="E459" s="295" t="s">
        <v>544</v>
      </c>
    </row>
    <row r="460" spans="1:5" ht="49.5" customHeight="1" thickBot="1" x14ac:dyDescent="0.3">
      <c r="A460" s="260" t="s">
        <v>48</v>
      </c>
      <c r="B460" s="692" t="s">
        <v>545</v>
      </c>
      <c r="C460" s="693"/>
      <c r="D460" s="693"/>
      <c r="E460" s="694"/>
    </row>
    <row r="461" spans="1:5" ht="15.75" thickBot="1" x14ac:dyDescent="0.3">
      <c r="A461" s="260" t="s">
        <v>50</v>
      </c>
      <c r="B461" s="673" t="s">
        <v>546</v>
      </c>
      <c r="C461" s="674"/>
      <c r="D461" s="674"/>
      <c r="E461" s="675"/>
    </row>
    <row r="462" spans="1:5" x14ac:dyDescent="0.25">
      <c r="A462" s="661"/>
      <c r="B462" s="261">
        <v>2020</v>
      </c>
      <c r="C462" s="261">
        <v>2021</v>
      </c>
      <c r="D462" s="261">
        <v>2022</v>
      </c>
      <c r="E462" s="261">
        <v>2023</v>
      </c>
    </row>
    <row r="463" spans="1:5" ht="15.75" thickBot="1" x14ac:dyDescent="0.3">
      <c r="A463" s="662"/>
      <c r="B463" s="262" t="s">
        <v>1</v>
      </c>
      <c r="C463" s="262" t="s">
        <v>26</v>
      </c>
      <c r="D463" s="262" t="s">
        <v>26</v>
      </c>
      <c r="E463" s="262" t="s">
        <v>26</v>
      </c>
    </row>
    <row r="464" spans="1:5" ht="15.75" thickBot="1" x14ac:dyDescent="0.3">
      <c r="A464" s="260" t="s">
        <v>52</v>
      </c>
      <c r="B464" s="398">
        <v>4</v>
      </c>
      <c r="C464" s="398"/>
      <c r="D464" s="260"/>
      <c r="E464" s="260"/>
    </row>
    <row r="465" spans="1:5" ht="15.75" thickBot="1" x14ac:dyDescent="0.3">
      <c r="A465" s="260" t="s">
        <v>53</v>
      </c>
      <c r="B465" s="263">
        <f>B483</f>
        <v>4450</v>
      </c>
      <c r="C465" s="263">
        <f t="shared" ref="C465:E465" si="67">C483</f>
        <v>0</v>
      </c>
      <c r="D465" s="263">
        <f t="shared" si="67"/>
        <v>0</v>
      </c>
      <c r="E465" s="263">
        <f t="shared" si="67"/>
        <v>0</v>
      </c>
    </row>
    <row r="466" spans="1:5" ht="15.75" thickBot="1" x14ac:dyDescent="0.3">
      <c r="A466" s="260" t="s">
        <v>54</v>
      </c>
      <c r="B466" s="263">
        <f>B465/B464</f>
        <v>1112.5</v>
      </c>
      <c r="C466" s="263" t="e">
        <f t="shared" ref="C466:E466" si="68">C465/C464</f>
        <v>#DIV/0!</v>
      </c>
      <c r="D466" s="263" t="e">
        <f t="shared" si="68"/>
        <v>#DIV/0!</v>
      </c>
      <c r="E466" s="263" t="e">
        <f t="shared" si="68"/>
        <v>#DIV/0!</v>
      </c>
    </row>
    <row r="467" spans="1:5" ht="15.75" thickBot="1" x14ac:dyDescent="0.3">
      <c r="A467" s="260" t="s">
        <v>55</v>
      </c>
      <c r="B467" s="398" t="s">
        <v>56</v>
      </c>
      <c r="C467" s="265">
        <f>C464/B464-1</f>
        <v>-1</v>
      </c>
      <c r="D467" s="265" t="e">
        <f t="shared" ref="D467:E469" si="69">D464/C464-1</f>
        <v>#DIV/0!</v>
      </c>
      <c r="E467" s="265" t="e">
        <f t="shared" si="69"/>
        <v>#DIV/0!</v>
      </c>
    </row>
    <row r="468" spans="1:5" ht="26.25" customHeight="1" thickBot="1" x14ac:dyDescent="0.3">
      <c r="A468" s="260" t="s">
        <v>57</v>
      </c>
      <c r="B468" s="398" t="s">
        <v>56</v>
      </c>
      <c r="C468" s="265">
        <f>C465/B465-1</f>
        <v>-1</v>
      </c>
      <c r="D468" s="265" t="e">
        <f t="shared" si="69"/>
        <v>#DIV/0!</v>
      </c>
      <c r="E468" s="265" t="e">
        <f t="shared" si="69"/>
        <v>#DIV/0!</v>
      </c>
    </row>
    <row r="469" spans="1:5" ht="28.5" customHeight="1" thickBot="1" x14ac:dyDescent="0.3">
      <c r="A469" s="260" t="s">
        <v>58</v>
      </c>
      <c r="B469" s="398" t="s">
        <v>56</v>
      </c>
      <c r="C469" s="265" t="e">
        <f>C466/B466-1</f>
        <v>#DIV/0!</v>
      </c>
      <c r="D469" s="265" t="e">
        <f t="shared" si="69"/>
        <v>#DIV/0!</v>
      </c>
      <c r="E469" s="265" t="e">
        <f t="shared" si="69"/>
        <v>#DIV/0!</v>
      </c>
    </row>
    <row r="470" spans="1:5" ht="15.75" thickBot="1" x14ac:dyDescent="0.3">
      <c r="A470" s="663" t="s">
        <v>1031</v>
      </c>
      <c r="B470" s="664"/>
      <c r="C470" s="664"/>
      <c r="D470" s="664"/>
      <c r="E470" s="665"/>
    </row>
    <row r="471" spans="1:5" ht="12.75" customHeight="1" x14ac:dyDescent="0.25">
      <c r="A471" s="661"/>
      <c r="B471" s="261">
        <v>2020</v>
      </c>
      <c r="C471" s="261">
        <v>2021</v>
      </c>
      <c r="D471" s="261">
        <v>2022</v>
      </c>
      <c r="E471" s="261">
        <v>2023</v>
      </c>
    </row>
    <row r="472" spans="1:5" ht="12.75" customHeight="1" thickBot="1" x14ac:dyDescent="0.3">
      <c r="A472" s="662"/>
      <c r="B472" s="262" t="s">
        <v>1</v>
      </c>
      <c r="C472" s="262" t="s">
        <v>26</v>
      </c>
      <c r="D472" s="262" t="s">
        <v>26</v>
      </c>
      <c r="E472" s="262" t="s">
        <v>26</v>
      </c>
    </row>
    <row r="473" spans="1:5" ht="15.75" thickBot="1" x14ac:dyDescent="0.3">
      <c r="A473" s="266" t="s">
        <v>114</v>
      </c>
      <c r="B473" s="267">
        <f>B474+B475+B476+B477</f>
        <v>0</v>
      </c>
      <c r="C473" s="267">
        <f t="shared" ref="C473:E473" si="70">C474+C475+C476+C477</f>
        <v>0</v>
      </c>
      <c r="D473" s="267">
        <f t="shared" si="70"/>
        <v>0</v>
      </c>
      <c r="E473" s="267">
        <f t="shared" si="70"/>
        <v>0</v>
      </c>
    </row>
    <row r="474" spans="1:5" ht="15.75" thickBot="1" x14ac:dyDescent="0.3">
      <c r="A474" s="268" t="s">
        <v>61</v>
      </c>
      <c r="B474" s="267"/>
      <c r="C474" s="267"/>
      <c r="D474" s="267"/>
      <c r="E474" s="267"/>
    </row>
    <row r="475" spans="1:5" ht="15.75" thickBot="1" x14ac:dyDescent="0.3">
      <c r="A475" s="268" t="s">
        <v>115</v>
      </c>
      <c r="B475" s="267"/>
      <c r="C475" s="267"/>
      <c r="D475" s="267"/>
      <c r="E475" s="267"/>
    </row>
    <row r="476" spans="1:5" ht="15.75" thickBot="1" x14ac:dyDescent="0.3">
      <c r="A476" s="268" t="s">
        <v>116</v>
      </c>
      <c r="B476" s="267"/>
      <c r="C476" s="267"/>
      <c r="D476" s="267"/>
      <c r="E476" s="267"/>
    </row>
    <row r="477" spans="1:5" ht="15.75" thickBot="1" x14ac:dyDescent="0.3">
      <c r="A477" s="268" t="s">
        <v>117</v>
      </c>
      <c r="B477" s="267"/>
      <c r="C477" s="267"/>
      <c r="D477" s="267"/>
      <c r="E477" s="267"/>
    </row>
    <row r="478" spans="1:5" ht="15.75" thickBot="1" x14ac:dyDescent="0.3">
      <c r="A478" s="266" t="s">
        <v>118</v>
      </c>
      <c r="B478" s="269">
        <f>B479+B480+B481+B482</f>
        <v>4450</v>
      </c>
      <c r="C478" s="269">
        <f t="shared" ref="C478:E478" si="71">C479+C480+C481+C482</f>
        <v>0</v>
      </c>
      <c r="D478" s="269">
        <f t="shared" si="71"/>
        <v>0</v>
      </c>
      <c r="E478" s="269">
        <f t="shared" si="71"/>
        <v>0</v>
      </c>
    </row>
    <row r="479" spans="1:5" ht="15.75" thickBot="1" x14ac:dyDescent="0.3">
      <c r="A479" s="268" t="s">
        <v>61</v>
      </c>
      <c r="B479" s="269"/>
      <c r="C479" s="267"/>
      <c r="D479" s="267"/>
      <c r="E479" s="267"/>
    </row>
    <row r="480" spans="1:5" ht="12.75" customHeight="1" thickBot="1" x14ac:dyDescent="0.3">
      <c r="A480" s="268" t="s">
        <v>115</v>
      </c>
      <c r="B480" s="269">
        <v>4450</v>
      </c>
      <c r="C480" s="267"/>
      <c r="D480" s="267"/>
      <c r="E480" s="267"/>
    </row>
    <row r="481" spans="1:5" ht="12" customHeight="1" thickBot="1" x14ac:dyDescent="0.3">
      <c r="A481" s="268" t="s">
        <v>116</v>
      </c>
      <c r="B481" s="269"/>
      <c r="C481" s="267"/>
      <c r="D481" s="267"/>
      <c r="E481" s="267"/>
    </row>
    <row r="482" spans="1:5" ht="15.75" thickBot="1" x14ac:dyDescent="0.3">
      <c r="A482" s="268" t="s">
        <v>117</v>
      </c>
      <c r="B482" s="269"/>
      <c r="C482" s="267">
        <v>0</v>
      </c>
      <c r="D482" s="267"/>
      <c r="E482" s="267"/>
    </row>
    <row r="483" spans="1:5" ht="15.75" thickBot="1" x14ac:dyDescent="0.3">
      <c r="A483" s="292" t="s">
        <v>208</v>
      </c>
      <c r="B483" s="269">
        <f>B473+B478</f>
        <v>4450</v>
      </c>
      <c r="C483" s="269">
        <f t="shared" ref="C483:E483" si="72">C473+C478</f>
        <v>0</v>
      </c>
      <c r="D483" s="269">
        <f t="shared" si="72"/>
        <v>0</v>
      </c>
      <c r="E483" s="269">
        <f t="shared" si="72"/>
        <v>0</v>
      </c>
    </row>
    <row r="484" spans="1:5" ht="15.75" thickBot="1" x14ac:dyDescent="0.3">
      <c r="A484" s="293" t="s">
        <v>70</v>
      </c>
      <c r="B484" s="277">
        <f>IF(B483-B465=0,0,"Error")</f>
        <v>0</v>
      </c>
      <c r="C484" s="277">
        <f>IF(C483-C465=0,0,"Error")</f>
        <v>0</v>
      </c>
      <c r="D484" s="277">
        <f t="shared" ref="D484:E484" si="73">IF(D483-D465=0,0,"Error")</f>
        <v>0</v>
      </c>
      <c r="E484" s="277">
        <f t="shared" si="73"/>
        <v>0</v>
      </c>
    </row>
    <row r="485" spans="1:5" ht="31.5" customHeight="1" thickBot="1" x14ac:dyDescent="0.3">
      <c r="A485" s="256" t="s">
        <v>92</v>
      </c>
      <c r="B485" s="689" t="s">
        <v>548</v>
      </c>
      <c r="C485" s="690"/>
      <c r="D485" s="690"/>
      <c r="E485" s="691"/>
    </row>
    <row r="486" spans="1:5" ht="15.75" thickBot="1" x14ac:dyDescent="0.3">
      <c r="A486" s="692" t="s">
        <v>94</v>
      </c>
      <c r="B486" s="693"/>
      <c r="C486" s="693"/>
      <c r="D486" s="693"/>
      <c r="E486" s="694"/>
    </row>
    <row r="487" spans="1:5" ht="23.25" thickBot="1" x14ac:dyDescent="0.3">
      <c r="A487" s="254" t="s">
        <v>549</v>
      </c>
      <c r="B487" s="296">
        <v>1400</v>
      </c>
      <c r="C487" s="296">
        <v>1300</v>
      </c>
      <c r="D487" s="296">
        <v>1200</v>
      </c>
      <c r="E487" s="296">
        <v>1599</v>
      </c>
    </row>
    <row r="488" spans="1:5" ht="34.5" thickBot="1" x14ac:dyDescent="0.3">
      <c r="A488" s="254" t="s">
        <v>550</v>
      </c>
      <c r="B488" s="255">
        <v>350</v>
      </c>
      <c r="C488" s="255">
        <v>320</v>
      </c>
      <c r="D488" s="255">
        <v>300</v>
      </c>
      <c r="E488" s="296">
        <v>383</v>
      </c>
    </row>
    <row r="489" spans="1:5" ht="23.25" thickBot="1" x14ac:dyDescent="0.3">
      <c r="A489" s="254" t="s">
        <v>551</v>
      </c>
      <c r="B489" s="297">
        <v>55</v>
      </c>
      <c r="C489" s="297">
        <v>40</v>
      </c>
      <c r="D489" s="297">
        <v>38</v>
      </c>
      <c r="E489" s="296">
        <v>60</v>
      </c>
    </row>
    <row r="490" spans="1:5" ht="15.75" thickBot="1" x14ac:dyDescent="0.3">
      <c r="A490" s="257" t="s">
        <v>552</v>
      </c>
      <c r="B490" s="255">
        <v>35</v>
      </c>
      <c r="C490" s="255">
        <v>30</v>
      </c>
      <c r="D490" s="255">
        <v>26</v>
      </c>
      <c r="E490" s="296">
        <v>38</v>
      </c>
    </row>
    <row r="491" spans="1:5" ht="15.75" thickBot="1" x14ac:dyDescent="0.3">
      <c r="A491" s="695" t="s">
        <v>99</v>
      </c>
      <c r="B491" s="696"/>
      <c r="C491" s="696"/>
      <c r="D491" s="696"/>
      <c r="E491" s="697"/>
    </row>
    <row r="492" spans="1:5" ht="15.75" thickBot="1" x14ac:dyDescent="0.3">
      <c r="A492" s="680" t="s">
        <v>44</v>
      </c>
      <c r="B492" s="681"/>
      <c r="C492" s="681"/>
      <c r="D492" s="681"/>
      <c r="E492" s="682"/>
    </row>
    <row r="493" spans="1:5" ht="15.75" thickBot="1" x14ac:dyDescent="0.3">
      <c r="A493" s="258" t="s">
        <v>45</v>
      </c>
      <c r="B493" s="698" t="s">
        <v>1032</v>
      </c>
      <c r="C493" s="699"/>
      <c r="D493" s="700"/>
      <c r="E493" s="259" t="s">
        <v>553</v>
      </c>
    </row>
    <row r="494" spans="1:5" ht="29.25" customHeight="1" thickBot="1" x14ac:dyDescent="0.3">
      <c r="A494" s="260" t="s">
        <v>48</v>
      </c>
      <c r="B494" s="701" t="s">
        <v>554</v>
      </c>
      <c r="C494" s="702"/>
      <c r="D494" s="702"/>
      <c r="E494" s="703"/>
    </row>
    <row r="495" spans="1:5" ht="15.75" thickBot="1" x14ac:dyDescent="0.3">
      <c r="A495" s="260" t="s">
        <v>50</v>
      </c>
      <c r="B495" s="673" t="s">
        <v>555</v>
      </c>
      <c r="C495" s="674"/>
      <c r="D495" s="674"/>
      <c r="E495" s="675"/>
    </row>
    <row r="496" spans="1:5" x14ac:dyDescent="0.25">
      <c r="A496" s="661"/>
      <c r="B496" s="261">
        <v>2020</v>
      </c>
      <c r="C496" s="261">
        <v>2021</v>
      </c>
      <c r="D496" s="261">
        <v>2022</v>
      </c>
      <c r="E496" s="261">
        <v>2023</v>
      </c>
    </row>
    <row r="497" spans="1:5" ht="15.75" thickBot="1" x14ac:dyDescent="0.3">
      <c r="A497" s="662"/>
      <c r="B497" s="262" t="s">
        <v>1</v>
      </c>
      <c r="C497" s="262" t="s">
        <v>26</v>
      </c>
      <c r="D497" s="262" t="s">
        <v>26</v>
      </c>
      <c r="E497" s="262" t="s">
        <v>26</v>
      </c>
    </row>
    <row r="498" spans="1:5" ht="15.75" thickBot="1" x14ac:dyDescent="0.3">
      <c r="A498" s="260" t="s">
        <v>52</v>
      </c>
      <c r="B498" s="280">
        <v>96000</v>
      </c>
      <c r="C498" s="280">
        <v>97000</v>
      </c>
      <c r="D498" s="280">
        <v>96000</v>
      </c>
      <c r="E498" s="280">
        <v>96500</v>
      </c>
    </row>
    <row r="499" spans="1:5" ht="15.75" thickBot="1" x14ac:dyDescent="0.3">
      <c r="A499" s="260" t="s">
        <v>53</v>
      </c>
      <c r="B499" s="263">
        <f>B528</f>
        <v>491900</v>
      </c>
      <c r="C499" s="263">
        <f t="shared" ref="C499:E499" si="74">C528</f>
        <v>515671</v>
      </c>
      <c r="D499" s="263">
        <f t="shared" si="74"/>
        <v>488100</v>
      </c>
      <c r="E499" s="263">
        <f t="shared" si="74"/>
        <v>516100</v>
      </c>
    </row>
    <row r="500" spans="1:5" ht="15.75" thickBot="1" x14ac:dyDescent="0.3">
      <c r="A500" s="260" t="s">
        <v>54</v>
      </c>
      <c r="B500" s="263">
        <f>B499/B498</f>
        <v>5.1239583333333334</v>
      </c>
      <c r="C500" s="263">
        <f t="shared" ref="C500:E500" si="75">C499/C498</f>
        <v>5.3161958762886599</v>
      </c>
      <c r="D500" s="263">
        <f t="shared" si="75"/>
        <v>5.0843749999999996</v>
      </c>
      <c r="E500" s="263">
        <f t="shared" si="75"/>
        <v>5.3481865284974095</v>
      </c>
    </row>
    <row r="501" spans="1:5" ht="15.75" thickBot="1" x14ac:dyDescent="0.3">
      <c r="A501" s="260" t="s">
        <v>55</v>
      </c>
      <c r="B501" s="398" t="s">
        <v>56</v>
      </c>
      <c r="C501" s="265">
        <f>C498/B498-1</f>
        <v>1.0416666666666741E-2</v>
      </c>
      <c r="D501" s="265">
        <f t="shared" ref="D501:E503" si="76">D498/C498-1</f>
        <v>-1.0309278350515427E-2</v>
      </c>
      <c r="E501" s="265">
        <f t="shared" si="76"/>
        <v>5.2083333333332593E-3</v>
      </c>
    </row>
    <row r="502" spans="1:5" ht="15.75" thickBot="1" x14ac:dyDescent="0.3">
      <c r="A502" s="260" t="s">
        <v>57</v>
      </c>
      <c r="B502" s="398" t="s">
        <v>56</v>
      </c>
      <c r="C502" s="265">
        <f>C499/B499-1</f>
        <v>4.8324862776987221E-2</v>
      </c>
      <c r="D502" s="265">
        <f t="shared" si="76"/>
        <v>-5.3466260464520965E-2</v>
      </c>
      <c r="E502" s="265">
        <f t="shared" si="76"/>
        <v>5.7365293997131639E-2</v>
      </c>
    </row>
    <row r="503" spans="1:5" ht="15.75" thickBot="1" x14ac:dyDescent="0.3">
      <c r="A503" s="260" t="s">
        <v>58</v>
      </c>
      <c r="B503" s="398" t="s">
        <v>56</v>
      </c>
      <c r="C503" s="265">
        <f>C500/B500-1</f>
        <v>3.751738996485332E-2</v>
      </c>
      <c r="D503" s="265">
        <f t="shared" si="76"/>
        <v>-4.3606534011026543E-2</v>
      </c>
      <c r="E503" s="265">
        <f t="shared" si="76"/>
        <v>5.1886717344296951E-2</v>
      </c>
    </row>
    <row r="504" spans="1:5" ht="15.75" thickBot="1" x14ac:dyDescent="0.3">
      <c r="A504" s="663" t="s">
        <v>510</v>
      </c>
      <c r="B504" s="664"/>
      <c r="C504" s="664"/>
      <c r="D504" s="664"/>
      <c r="E504" s="665"/>
    </row>
    <row r="505" spans="1:5" x14ac:dyDescent="0.25">
      <c r="A505" s="661"/>
      <c r="B505" s="261">
        <v>2020</v>
      </c>
      <c r="C505" s="261">
        <v>2021</v>
      </c>
      <c r="D505" s="261">
        <v>2022</v>
      </c>
      <c r="E505" s="261">
        <v>2023</v>
      </c>
    </row>
    <row r="506" spans="1:5" ht="15.75" thickBot="1" x14ac:dyDescent="0.3">
      <c r="A506" s="662"/>
      <c r="B506" s="262" t="s">
        <v>1</v>
      </c>
      <c r="C506" s="262" t="s">
        <v>26</v>
      </c>
      <c r="D506" s="262" t="s">
        <v>26</v>
      </c>
      <c r="E506" s="262" t="s">
        <v>26</v>
      </c>
    </row>
    <row r="507" spans="1:5" ht="15.75" thickBot="1" x14ac:dyDescent="0.3">
      <c r="A507" s="266" t="s">
        <v>60</v>
      </c>
      <c r="B507" s="267">
        <f>B508+B509</f>
        <v>323700</v>
      </c>
      <c r="C507" s="267">
        <f t="shared" ref="C507:E507" si="77">C508+C509</f>
        <v>339500</v>
      </c>
      <c r="D507" s="267">
        <f t="shared" si="77"/>
        <v>339500</v>
      </c>
      <c r="E507" s="267">
        <f t="shared" si="77"/>
        <v>339500</v>
      </c>
    </row>
    <row r="508" spans="1:5" ht="12.75" customHeight="1" thickBot="1" x14ac:dyDescent="0.3">
      <c r="A508" s="268" t="s">
        <v>61</v>
      </c>
      <c r="B508" s="267">
        <v>323700</v>
      </c>
      <c r="C508" s="267">
        <v>339500</v>
      </c>
      <c r="D508" s="267">
        <v>339500</v>
      </c>
      <c r="E508" s="267">
        <v>339500</v>
      </c>
    </row>
    <row r="509" spans="1:5" ht="12.75" customHeight="1" thickBot="1" x14ac:dyDescent="0.3">
      <c r="A509" s="268" t="s">
        <v>62</v>
      </c>
      <c r="B509" s="269"/>
      <c r="C509" s="271"/>
      <c r="D509" s="271"/>
      <c r="E509" s="271"/>
    </row>
    <row r="510" spans="1:5" ht="24.75" thickBot="1" x14ac:dyDescent="0.3">
      <c r="A510" s="266" t="s">
        <v>63</v>
      </c>
      <c r="B510" s="267">
        <f>B511+B512</f>
        <v>54300</v>
      </c>
      <c r="C510" s="267">
        <f t="shared" ref="C510:E510" si="78">C511+C512</f>
        <v>56600</v>
      </c>
      <c r="D510" s="267">
        <f t="shared" si="78"/>
        <v>56600</v>
      </c>
      <c r="E510" s="267">
        <f t="shared" si="78"/>
        <v>56600</v>
      </c>
    </row>
    <row r="511" spans="1:5" ht="15.75" thickBot="1" x14ac:dyDescent="0.3">
      <c r="A511" s="268" t="s">
        <v>61</v>
      </c>
      <c r="B511" s="267">
        <v>54300</v>
      </c>
      <c r="C511" s="267">
        <v>56600</v>
      </c>
      <c r="D511" s="267">
        <v>56600</v>
      </c>
      <c r="E511" s="267">
        <v>56600</v>
      </c>
    </row>
    <row r="512" spans="1:5" ht="15.75" thickBot="1" x14ac:dyDescent="0.3">
      <c r="A512" s="268" t="s">
        <v>62</v>
      </c>
      <c r="B512" s="269"/>
      <c r="C512" s="267"/>
      <c r="D512" s="267"/>
      <c r="E512" s="267"/>
    </row>
    <row r="513" spans="1:5" ht="15.75" thickBot="1" x14ac:dyDescent="0.3">
      <c r="A513" s="266" t="s">
        <v>64</v>
      </c>
      <c r="B513" s="269">
        <f>B514+B515</f>
        <v>113900</v>
      </c>
      <c r="C513" s="269">
        <f t="shared" ref="C513:E513" si="79">C514+C515</f>
        <v>119571</v>
      </c>
      <c r="D513" s="269">
        <f t="shared" si="79"/>
        <v>92000</v>
      </c>
      <c r="E513" s="269">
        <f t="shared" si="79"/>
        <v>120000</v>
      </c>
    </row>
    <row r="514" spans="1:5" ht="15.75" thickBot="1" x14ac:dyDescent="0.3">
      <c r="A514" s="268" t="s">
        <v>61</v>
      </c>
      <c r="B514" s="267">
        <v>113900</v>
      </c>
      <c r="C514" s="267">
        <v>119571</v>
      </c>
      <c r="D514" s="267">
        <v>92000</v>
      </c>
      <c r="E514" s="255">
        <v>120000</v>
      </c>
    </row>
    <row r="515" spans="1:5" ht="15.75" thickBot="1" x14ac:dyDescent="0.3">
      <c r="A515" s="268" t="s">
        <v>62</v>
      </c>
      <c r="B515" s="269"/>
      <c r="C515" s="267"/>
      <c r="D515" s="267"/>
      <c r="E515" s="267"/>
    </row>
    <row r="516" spans="1:5" ht="15.75" thickBot="1" x14ac:dyDescent="0.3">
      <c r="A516" s="266" t="s">
        <v>65</v>
      </c>
      <c r="B516" s="269"/>
      <c r="C516" s="267"/>
      <c r="D516" s="267"/>
      <c r="E516" s="267"/>
    </row>
    <row r="517" spans="1:5" ht="12.75" customHeight="1" thickBot="1" x14ac:dyDescent="0.3">
      <c r="A517" s="268" t="s">
        <v>61</v>
      </c>
      <c r="B517" s="269"/>
      <c r="C517" s="267"/>
      <c r="D517" s="267"/>
      <c r="E517" s="267"/>
    </row>
    <row r="518" spans="1:5" ht="12.75" customHeight="1" thickBot="1" x14ac:dyDescent="0.3">
      <c r="A518" s="268" t="s">
        <v>62</v>
      </c>
      <c r="B518" s="269"/>
      <c r="C518" s="267"/>
      <c r="D518" s="267"/>
      <c r="E518" s="267"/>
    </row>
    <row r="519" spans="1:5" ht="15.75" thickBot="1" x14ac:dyDescent="0.3">
      <c r="A519" s="266" t="s">
        <v>66</v>
      </c>
      <c r="B519" s="269"/>
      <c r="C519" s="267"/>
      <c r="D519" s="267"/>
      <c r="E519" s="267"/>
    </row>
    <row r="520" spans="1:5" ht="15.75" thickBot="1" x14ac:dyDescent="0.3">
      <c r="A520" s="268" t="s">
        <v>61</v>
      </c>
      <c r="B520" s="269"/>
      <c r="C520" s="267"/>
      <c r="D520" s="267"/>
      <c r="E520" s="267"/>
    </row>
    <row r="521" spans="1:5" ht="15.75" thickBot="1" x14ac:dyDescent="0.3">
      <c r="A521" s="268" t="s">
        <v>62</v>
      </c>
      <c r="B521" s="269"/>
      <c r="C521" s="267"/>
      <c r="D521" s="267"/>
      <c r="E521" s="267"/>
    </row>
    <row r="522" spans="1:5" ht="15.75" thickBot="1" x14ac:dyDescent="0.3">
      <c r="A522" s="266" t="s">
        <v>67</v>
      </c>
      <c r="B522" s="269"/>
      <c r="C522" s="267"/>
      <c r="D522" s="267"/>
      <c r="E522" s="267"/>
    </row>
    <row r="523" spans="1:5" ht="15.75" thickBot="1" x14ac:dyDescent="0.3">
      <c r="A523" s="268" t="s">
        <v>61</v>
      </c>
      <c r="B523" s="269"/>
      <c r="C523" s="267"/>
      <c r="D523" s="267"/>
      <c r="E523" s="267"/>
    </row>
    <row r="524" spans="1:5" ht="15.75" thickBot="1" x14ac:dyDescent="0.3">
      <c r="A524" s="268" t="s">
        <v>62</v>
      </c>
      <c r="B524" s="269"/>
      <c r="C524" s="267"/>
      <c r="D524" s="267"/>
      <c r="E524" s="267"/>
    </row>
    <row r="525" spans="1:5" ht="24.75" thickBot="1" x14ac:dyDescent="0.3">
      <c r="A525" s="266" t="s">
        <v>68</v>
      </c>
      <c r="B525" s="269">
        <v>0</v>
      </c>
      <c r="C525" s="267">
        <v>0</v>
      </c>
      <c r="D525" s="267">
        <f>C525*1.03*0.99</f>
        <v>0</v>
      </c>
      <c r="E525" s="267">
        <f>D525*1.03*0.99</f>
        <v>0</v>
      </c>
    </row>
    <row r="526" spans="1:5" ht="15.75" thickBot="1" x14ac:dyDescent="0.3">
      <c r="A526" s="268" t="s">
        <v>61</v>
      </c>
      <c r="B526" s="269"/>
      <c r="C526" s="272"/>
      <c r="D526" s="272"/>
      <c r="E526" s="272"/>
    </row>
    <row r="527" spans="1:5" ht="15.75" thickBot="1" x14ac:dyDescent="0.3">
      <c r="A527" s="268" t="s">
        <v>62</v>
      </c>
      <c r="B527" s="269"/>
      <c r="C527" s="273"/>
      <c r="D527" s="272"/>
      <c r="E527" s="272"/>
    </row>
    <row r="528" spans="1:5" ht="15.75" thickBot="1" x14ac:dyDescent="0.3">
      <c r="A528" s="274" t="s">
        <v>69</v>
      </c>
      <c r="B528" s="269">
        <f>B525+B522+B519+B516+B513+B510+B507</f>
        <v>491900</v>
      </c>
      <c r="C528" s="269">
        <f t="shared" ref="C528:E528" si="80">C525+C522+C519+C516+C513+C510+C507</f>
        <v>515671</v>
      </c>
      <c r="D528" s="269">
        <f t="shared" si="80"/>
        <v>488100</v>
      </c>
      <c r="E528" s="269">
        <f t="shared" si="80"/>
        <v>516100</v>
      </c>
    </row>
    <row r="529" spans="1:5" ht="15.75" thickBot="1" x14ac:dyDescent="0.3">
      <c r="A529" s="275" t="s">
        <v>70</v>
      </c>
      <c r="B529" s="276">
        <f>IF(B528-B499=0,0,"Error")</f>
        <v>0</v>
      </c>
      <c r="C529" s="276">
        <f>IF(C528-C499=0,0,"Error")</f>
        <v>0</v>
      </c>
      <c r="D529" s="276">
        <f>IF(D528-D499=0,0,"Error")</f>
        <v>0</v>
      </c>
      <c r="E529" s="277">
        <f>IF(E528-E499=0,0,"Error")</f>
        <v>0</v>
      </c>
    </row>
    <row r="530" spans="1:5" ht="26.25" customHeight="1" thickBot="1" x14ac:dyDescent="0.3">
      <c r="A530" s="278" t="s">
        <v>71</v>
      </c>
      <c r="B530" s="698" t="s">
        <v>1033</v>
      </c>
      <c r="C530" s="699"/>
      <c r="D530" s="700"/>
      <c r="E530" s="282" t="s">
        <v>556</v>
      </c>
    </row>
    <row r="531" spans="1:5" ht="36" customHeight="1" thickBot="1" x14ac:dyDescent="0.3">
      <c r="A531" s="260" t="s">
        <v>48</v>
      </c>
      <c r="B531" s="710" t="s">
        <v>557</v>
      </c>
      <c r="C531" s="711"/>
      <c r="D531" s="711"/>
      <c r="E531" s="694"/>
    </row>
    <row r="532" spans="1:5" ht="15.75" thickBot="1" x14ac:dyDescent="0.3">
      <c r="A532" s="260" t="s">
        <v>50</v>
      </c>
      <c r="B532" s="673" t="s">
        <v>558</v>
      </c>
      <c r="C532" s="674"/>
      <c r="D532" s="674"/>
      <c r="E532" s="675"/>
    </row>
    <row r="533" spans="1:5" x14ac:dyDescent="0.25">
      <c r="A533" s="661"/>
      <c r="B533" s="261">
        <v>2020</v>
      </c>
      <c r="C533" s="261">
        <v>2021</v>
      </c>
      <c r="D533" s="261">
        <v>2022</v>
      </c>
      <c r="E533" s="261">
        <v>2023</v>
      </c>
    </row>
    <row r="534" spans="1:5" ht="15.75" thickBot="1" x14ac:dyDescent="0.3">
      <c r="A534" s="662"/>
      <c r="B534" s="262" t="s">
        <v>1</v>
      </c>
      <c r="C534" s="262" t="s">
        <v>26</v>
      </c>
      <c r="D534" s="262" t="s">
        <v>26</v>
      </c>
      <c r="E534" s="262" t="s">
        <v>26</v>
      </c>
    </row>
    <row r="535" spans="1:5" ht="15.75" thickBot="1" x14ac:dyDescent="0.3">
      <c r="A535" s="260" t="s">
        <v>52</v>
      </c>
      <c r="B535" s="398">
        <v>6000</v>
      </c>
      <c r="C535" s="398">
        <v>6400</v>
      </c>
      <c r="D535" s="398">
        <v>1500</v>
      </c>
      <c r="E535" s="398">
        <v>6000</v>
      </c>
    </row>
    <row r="536" spans="1:5" ht="15.75" thickBot="1" x14ac:dyDescent="0.3">
      <c r="A536" s="260" t="s">
        <v>53</v>
      </c>
      <c r="B536" s="263">
        <f>B565</f>
        <v>60000</v>
      </c>
      <c r="C536" s="263">
        <f>C565</f>
        <v>68429</v>
      </c>
      <c r="D536" s="263">
        <f t="shared" ref="D536:E536" si="81">D565</f>
        <v>15000</v>
      </c>
      <c r="E536" s="263">
        <f t="shared" si="81"/>
        <v>64011</v>
      </c>
    </row>
    <row r="537" spans="1:5" ht="15.75" thickBot="1" x14ac:dyDescent="0.3">
      <c r="A537" s="260" t="s">
        <v>54</v>
      </c>
      <c r="B537" s="263">
        <f>B536/B535</f>
        <v>10</v>
      </c>
      <c r="C537" s="263">
        <f>C536/C535</f>
        <v>10.692031249999999</v>
      </c>
      <c r="D537" s="263">
        <f>D536/D535</f>
        <v>10</v>
      </c>
      <c r="E537" s="263">
        <f>E536/E535</f>
        <v>10.6685</v>
      </c>
    </row>
    <row r="538" spans="1:5" ht="15.75" thickBot="1" x14ac:dyDescent="0.3">
      <c r="A538" s="260" t="s">
        <v>55</v>
      </c>
      <c r="B538" s="398"/>
      <c r="C538" s="265">
        <f>C535/B535-1</f>
        <v>6.6666666666666652E-2</v>
      </c>
      <c r="D538" s="265">
        <f>D535/C535-1</f>
        <v>-0.765625</v>
      </c>
      <c r="E538" s="265">
        <f>E535/D535-1</f>
        <v>3</v>
      </c>
    </row>
    <row r="539" spans="1:5" ht="15.75" thickBot="1" x14ac:dyDescent="0.3">
      <c r="A539" s="260" t="s">
        <v>57</v>
      </c>
      <c r="B539" s="398"/>
      <c r="C539" s="265">
        <f>C536/B536-1</f>
        <v>0.14048333333333329</v>
      </c>
      <c r="D539" s="265">
        <f t="shared" ref="D539:E540" si="82">D536/C536-1</f>
        <v>-0.78079469230881648</v>
      </c>
      <c r="E539" s="265">
        <f t="shared" si="82"/>
        <v>3.2674000000000003</v>
      </c>
    </row>
    <row r="540" spans="1:5" ht="15.75" thickBot="1" x14ac:dyDescent="0.3">
      <c r="A540" s="260" t="s">
        <v>58</v>
      </c>
      <c r="B540" s="398"/>
      <c r="C540" s="265">
        <f>C537/B537-1</f>
        <v>6.9203125000000032E-2</v>
      </c>
      <c r="D540" s="265">
        <f t="shared" si="82"/>
        <v>-6.472402051761672E-2</v>
      </c>
      <c r="E540" s="265">
        <f t="shared" si="82"/>
        <v>6.6850000000000076E-2</v>
      </c>
    </row>
    <row r="541" spans="1:5" ht="17.25" customHeight="1" thickBot="1" x14ac:dyDescent="0.3">
      <c r="A541" s="663" t="s">
        <v>515</v>
      </c>
      <c r="B541" s="664"/>
      <c r="C541" s="664"/>
      <c r="D541" s="664"/>
      <c r="E541" s="665"/>
    </row>
    <row r="542" spans="1:5" x14ac:dyDescent="0.25">
      <c r="A542" s="661"/>
      <c r="B542" s="261">
        <v>2020</v>
      </c>
      <c r="C542" s="261">
        <v>2021</v>
      </c>
      <c r="D542" s="261">
        <v>2022</v>
      </c>
      <c r="E542" s="261">
        <v>2023</v>
      </c>
    </row>
    <row r="543" spans="1:5" ht="15.75" thickBot="1" x14ac:dyDescent="0.3">
      <c r="A543" s="662"/>
      <c r="B543" s="262" t="s">
        <v>1</v>
      </c>
      <c r="C543" s="262" t="s">
        <v>26</v>
      </c>
      <c r="D543" s="262" t="s">
        <v>26</v>
      </c>
      <c r="E543" s="262" t="s">
        <v>26</v>
      </c>
    </row>
    <row r="544" spans="1:5" ht="16.5" customHeight="1" thickBot="1" x14ac:dyDescent="0.3">
      <c r="A544" s="266" t="s">
        <v>60</v>
      </c>
      <c r="B544" s="267">
        <v>0</v>
      </c>
      <c r="C544" s="267">
        <v>0</v>
      </c>
      <c r="D544" s="267">
        <v>0</v>
      </c>
      <c r="E544" s="267">
        <v>0</v>
      </c>
    </row>
    <row r="545" spans="1:5" ht="15.75" thickBot="1" x14ac:dyDescent="0.3">
      <c r="A545" s="268" t="s">
        <v>61</v>
      </c>
      <c r="B545" s="267">
        <v>0</v>
      </c>
      <c r="C545" s="267">
        <v>0</v>
      </c>
      <c r="D545" s="267">
        <v>0</v>
      </c>
      <c r="E545" s="267">
        <v>0</v>
      </c>
    </row>
    <row r="546" spans="1:5" ht="15.75" thickBot="1" x14ac:dyDescent="0.3">
      <c r="A546" s="268" t="s">
        <v>62</v>
      </c>
      <c r="B546" s="269"/>
      <c r="C546" s="271"/>
      <c r="D546" s="271"/>
      <c r="E546" s="271"/>
    </row>
    <row r="547" spans="1:5" ht="12.75" customHeight="1" thickBot="1" x14ac:dyDescent="0.3">
      <c r="A547" s="266" t="s">
        <v>63</v>
      </c>
      <c r="B547" s="267">
        <v>0</v>
      </c>
      <c r="C547" s="267">
        <v>0</v>
      </c>
      <c r="D547" s="267">
        <v>0</v>
      </c>
      <c r="E547" s="267">
        <v>0</v>
      </c>
    </row>
    <row r="548" spans="1:5" ht="12.75" customHeight="1" thickBot="1" x14ac:dyDescent="0.3">
      <c r="A548" s="268" t="s">
        <v>61</v>
      </c>
      <c r="B548" s="267">
        <v>0</v>
      </c>
      <c r="C548" s="267">
        <v>0</v>
      </c>
      <c r="D548" s="267">
        <v>0</v>
      </c>
      <c r="E548" s="267">
        <v>0</v>
      </c>
    </row>
    <row r="549" spans="1:5" ht="15.75" thickBot="1" x14ac:dyDescent="0.3">
      <c r="A549" s="268" t="s">
        <v>62</v>
      </c>
      <c r="B549" s="269"/>
      <c r="C549" s="267"/>
      <c r="D549" s="267"/>
      <c r="E549" s="267"/>
    </row>
    <row r="550" spans="1:5" ht="15.75" thickBot="1" x14ac:dyDescent="0.3">
      <c r="A550" s="266" t="s">
        <v>64</v>
      </c>
      <c r="B550" s="269">
        <f>B551+B552</f>
        <v>60000</v>
      </c>
      <c r="C550" s="269">
        <f t="shared" ref="C550:E550" si="83">C551+C552</f>
        <v>68429</v>
      </c>
      <c r="D550" s="281">
        <f t="shared" si="83"/>
        <v>15000</v>
      </c>
      <c r="E550" s="281">
        <f t="shared" si="83"/>
        <v>64011</v>
      </c>
    </row>
    <row r="551" spans="1:5" ht="15.75" thickBot="1" x14ac:dyDescent="0.3">
      <c r="A551" s="268" t="s">
        <v>61</v>
      </c>
      <c r="B551" s="267">
        <v>60000</v>
      </c>
      <c r="C551" s="255">
        <v>68429</v>
      </c>
      <c r="D551" s="255">
        <v>15000</v>
      </c>
      <c r="E551" s="255">
        <v>64011</v>
      </c>
    </row>
    <row r="552" spans="1:5" ht="15.75" thickBot="1" x14ac:dyDescent="0.3">
      <c r="A552" s="268" t="s">
        <v>62</v>
      </c>
      <c r="B552" s="269"/>
      <c r="C552" s="267"/>
      <c r="D552" s="267"/>
      <c r="E552" s="267"/>
    </row>
    <row r="553" spans="1:5" ht="15.75" thickBot="1" x14ac:dyDescent="0.3">
      <c r="A553" s="266" t="s">
        <v>65</v>
      </c>
      <c r="B553" s="269"/>
      <c r="C553" s="267"/>
      <c r="D553" s="267"/>
      <c r="E553" s="267"/>
    </row>
    <row r="554" spans="1:5" ht="15.75" thickBot="1" x14ac:dyDescent="0.3">
      <c r="A554" s="268" t="s">
        <v>61</v>
      </c>
      <c r="B554" s="269"/>
      <c r="C554" s="267"/>
      <c r="D554" s="267"/>
      <c r="E554" s="267"/>
    </row>
    <row r="555" spans="1:5" ht="15.75" thickBot="1" x14ac:dyDescent="0.3">
      <c r="A555" s="268" t="s">
        <v>62</v>
      </c>
      <c r="B555" s="269"/>
      <c r="C555" s="267"/>
      <c r="D555" s="267"/>
      <c r="E555" s="267"/>
    </row>
    <row r="556" spans="1:5" ht="12.75" customHeight="1" thickBot="1" x14ac:dyDescent="0.3">
      <c r="A556" s="266" t="s">
        <v>66</v>
      </c>
      <c r="B556" s="269"/>
      <c r="C556" s="267"/>
      <c r="D556" s="267"/>
      <c r="E556" s="267"/>
    </row>
    <row r="557" spans="1:5" ht="12.75" customHeight="1" thickBot="1" x14ac:dyDescent="0.3">
      <c r="A557" s="268" t="s">
        <v>61</v>
      </c>
      <c r="B557" s="269"/>
      <c r="C557" s="267"/>
      <c r="D557" s="267"/>
      <c r="E557" s="267"/>
    </row>
    <row r="558" spans="1:5" ht="15.75" thickBot="1" x14ac:dyDescent="0.3">
      <c r="A558" s="268" t="s">
        <v>62</v>
      </c>
      <c r="B558" s="269"/>
      <c r="C558" s="267"/>
      <c r="D558" s="267"/>
      <c r="E558" s="267"/>
    </row>
    <row r="559" spans="1:5" ht="15.75" thickBot="1" x14ac:dyDescent="0.3">
      <c r="A559" s="266" t="s">
        <v>67</v>
      </c>
      <c r="B559" s="269"/>
      <c r="C559" s="267"/>
      <c r="D559" s="267"/>
      <c r="E559" s="267"/>
    </row>
    <row r="560" spans="1:5" ht="15.75" thickBot="1" x14ac:dyDescent="0.3">
      <c r="A560" s="268" t="s">
        <v>61</v>
      </c>
      <c r="B560" s="269"/>
      <c r="C560" s="267"/>
      <c r="D560" s="267"/>
      <c r="E560" s="267"/>
    </row>
    <row r="561" spans="1:5" ht="15.75" thickBot="1" x14ac:dyDescent="0.3">
      <c r="A561" s="268" t="s">
        <v>62</v>
      </c>
      <c r="B561" s="269"/>
      <c r="C561" s="267"/>
      <c r="D561" s="267"/>
      <c r="E561" s="267"/>
    </row>
    <row r="562" spans="1:5" ht="24.75" thickBot="1" x14ac:dyDescent="0.3">
      <c r="A562" s="266" t="s">
        <v>68</v>
      </c>
      <c r="B562" s="269"/>
      <c r="C562" s="267"/>
      <c r="D562" s="267"/>
      <c r="E562" s="267"/>
    </row>
    <row r="563" spans="1:5" ht="15.75" thickBot="1" x14ac:dyDescent="0.3">
      <c r="A563" s="268" t="s">
        <v>61</v>
      </c>
      <c r="B563" s="269"/>
      <c r="C563" s="267"/>
      <c r="D563" s="267"/>
      <c r="E563" s="267"/>
    </row>
    <row r="564" spans="1:5" ht="15.75" thickBot="1" x14ac:dyDescent="0.3">
      <c r="A564" s="268" t="s">
        <v>62</v>
      </c>
      <c r="B564" s="269"/>
      <c r="C564" s="267"/>
      <c r="D564" s="267"/>
      <c r="E564" s="267"/>
    </row>
    <row r="565" spans="1:5" ht="15.75" thickBot="1" x14ac:dyDescent="0.3">
      <c r="A565" s="279" t="s">
        <v>77</v>
      </c>
      <c r="B565" s="269">
        <f>B562+B559+B556+B553+B550+B547+B544</f>
        <v>60000</v>
      </c>
      <c r="C565" s="269">
        <f t="shared" ref="C565:E565" si="84">C562+C559+C556+C553+C550+C547+C544</f>
        <v>68429</v>
      </c>
      <c r="D565" s="269">
        <f t="shared" si="84"/>
        <v>15000</v>
      </c>
      <c r="E565" s="269">
        <f t="shared" si="84"/>
        <v>64011</v>
      </c>
    </row>
    <row r="566" spans="1:5" ht="15.75" thickBot="1" x14ac:dyDescent="0.3">
      <c r="A566" s="275" t="s">
        <v>70</v>
      </c>
      <c r="B566" s="277">
        <f>IF(B565-B536=0,0,"Error")</f>
        <v>0</v>
      </c>
      <c r="C566" s="277">
        <f>IF(C565-C536=0,0,"Error")</f>
        <v>0</v>
      </c>
      <c r="D566" s="277">
        <f>IF(D565-D536=0,0,"Error")</f>
        <v>0</v>
      </c>
      <c r="E566" s="277">
        <f>IF(E565-E536=0,0,"Error")</f>
        <v>0</v>
      </c>
    </row>
    <row r="567" spans="1:5" ht="15.75" thickBot="1" x14ac:dyDescent="0.3">
      <c r="A567" s="680" t="s">
        <v>148</v>
      </c>
      <c r="B567" s="718"/>
      <c r="C567" s="718"/>
      <c r="D567" s="718"/>
      <c r="E567" s="682"/>
    </row>
    <row r="568" spans="1:5" ht="15.75" thickBot="1" x14ac:dyDescent="0.3">
      <c r="A568" s="680" t="s">
        <v>149</v>
      </c>
      <c r="B568" s="718"/>
      <c r="C568" s="718"/>
      <c r="D568" s="718"/>
      <c r="E568" s="682"/>
    </row>
    <row r="569" spans="1:5" ht="32.25" thickBot="1" x14ac:dyDescent="0.3">
      <c r="A569" s="258" t="s">
        <v>107</v>
      </c>
      <c r="B569" s="732" t="s">
        <v>1034</v>
      </c>
      <c r="C569" s="733"/>
      <c r="D569" s="298" t="s">
        <v>151</v>
      </c>
      <c r="E569" s="295"/>
    </row>
    <row r="570" spans="1:5" ht="24.75" customHeight="1" thickBot="1" x14ac:dyDescent="0.3">
      <c r="A570" s="260" t="s">
        <v>48</v>
      </c>
      <c r="B570" s="710" t="s">
        <v>559</v>
      </c>
      <c r="C570" s="711"/>
      <c r="D570" s="693"/>
      <c r="E570" s="694"/>
    </row>
    <row r="571" spans="1:5" ht="15.75" thickBot="1" x14ac:dyDescent="0.3">
      <c r="A571" s="260" t="s">
        <v>50</v>
      </c>
      <c r="B571" s="719" t="s">
        <v>1012</v>
      </c>
      <c r="C571" s="720"/>
      <c r="D571" s="720"/>
      <c r="E571" s="721"/>
    </row>
    <row r="572" spans="1:5" ht="12.75" customHeight="1" x14ac:dyDescent="0.25">
      <c r="A572" s="661"/>
      <c r="B572" s="261">
        <v>2020</v>
      </c>
      <c r="C572" s="261">
        <v>2021</v>
      </c>
      <c r="D572" s="261">
        <v>2022</v>
      </c>
      <c r="E572" s="261">
        <v>2023</v>
      </c>
    </row>
    <row r="573" spans="1:5" ht="12.75" customHeight="1" thickBot="1" x14ac:dyDescent="0.3">
      <c r="A573" s="662"/>
      <c r="B573" s="262" t="s">
        <v>1</v>
      </c>
      <c r="C573" s="262" t="s">
        <v>26</v>
      </c>
      <c r="D573" s="262" t="s">
        <v>26</v>
      </c>
      <c r="E573" s="262" t="s">
        <v>26</v>
      </c>
    </row>
    <row r="574" spans="1:5" ht="15.75" thickBot="1" x14ac:dyDescent="0.3">
      <c r="A574" s="260" t="s">
        <v>52</v>
      </c>
      <c r="B574" s="263">
        <v>3</v>
      </c>
      <c r="C574" s="263">
        <v>6</v>
      </c>
      <c r="D574" s="263">
        <v>4</v>
      </c>
      <c r="E574" s="263">
        <v>2</v>
      </c>
    </row>
    <row r="575" spans="1:5" ht="15.75" thickBot="1" x14ac:dyDescent="0.3">
      <c r="A575" s="260" t="s">
        <v>53</v>
      </c>
      <c r="B575" s="280">
        <f>B593</f>
        <v>41800</v>
      </c>
      <c r="C575" s="280">
        <f>C593</f>
        <v>85000</v>
      </c>
      <c r="D575" s="280">
        <f>D593</f>
        <v>68000</v>
      </c>
      <c r="E575" s="280">
        <f>E593</f>
        <v>30000</v>
      </c>
    </row>
    <row r="576" spans="1:5" ht="15.75" thickBot="1" x14ac:dyDescent="0.3">
      <c r="A576" s="260" t="s">
        <v>54</v>
      </c>
      <c r="B576" s="263">
        <f>B575/B574</f>
        <v>13933.333333333334</v>
      </c>
      <c r="C576" s="263">
        <f>C575/C574</f>
        <v>14166.666666666666</v>
      </c>
      <c r="D576" s="263">
        <f t="shared" ref="D576:E576" si="85">D575/D574</f>
        <v>17000</v>
      </c>
      <c r="E576" s="263">
        <f t="shared" si="85"/>
        <v>15000</v>
      </c>
    </row>
    <row r="577" spans="1:5" ht="15.75" thickBot="1" x14ac:dyDescent="0.3">
      <c r="A577" s="260" t="s">
        <v>55</v>
      </c>
      <c r="B577" s="398" t="s">
        <v>56</v>
      </c>
      <c r="C577" s="265">
        <f>C574/B574-1</f>
        <v>1</v>
      </c>
      <c r="D577" s="265">
        <f t="shared" ref="D577:E579" si="86">D574/C574-1</f>
        <v>-0.33333333333333337</v>
      </c>
      <c r="E577" s="265">
        <f t="shared" si="86"/>
        <v>-0.5</v>
      </c>
    </row>
    <row r="578" spans="1:5" ht="15.75" thickBot="1" x14ac:dyDescent="0.3">
      <c r="A578" s="260" t="s">
        <v>57</v>
      </c>
      <c r="B578" s="398" t="s">
        <v>56</v>
      </c>
      <c r="C578" s="265">
        <f>C575/B575-1</f>
        <v>1.0334928229665072</v>
      </c>
      <c r="D578" s="265">
        <f t="shared" si="86"/>
        <v>-0.19999999999999996</v>
      </c>
      <c r="E578" s="265">
        <f t="shared" si="86"/>
        <v>-0.55882352941176472</v>
      </c>
    </row>
    <row r="579" spans="1:5" ht="15.75" thickBot="1" x14ac:dyDescent="0.3">
      <c r="A579" s="260" t="s">
        <v>58</v>
      </c>
      <c r="B579" s="398" t="s">
        <v>56</v>
      </c>
      <c r="C579" s="265">
        <f>C576/B576-1</f>
        <v>1.6746411483253398E-2</v>
      </c>
      <c r="D579" s="265">
        <f t="shared" si="86"/>
        <v>0.19999999999999996</v>
      </c>
      <c r="E579" s="265">
        <f t="shared" si="86"/>
        <v>-0.11764705882352944</v>
      </c>
    </row>
    <row r="580" spans="1:5" ht="15.75" thickBot="1" x14ac:dyDescent="0.3">
      <c r="A580" s="663" t="s">
        <v>535</v>
      </c>
      <c r="B580" s="664"/>
      <c r="C580" s="664"/>
      <c r="D580" s="664"/>
      <c r="E580" s="665"/>
    </row>
    <row r="581" spans="1:5" x14ac:dyDescent="0.25">
      <c r="A581" s="661"/>
      <c r="B581" s="261">
        <v>2020</v>
      </c>
      <c r="C581" s="261">
        <v>2021</v>
      </c>
      <c r="D581" s="261">
        <v>2022</v>
      </c>
      <c r="E581" s="261">
        <v>2023</v>
      </c>
    </row>
    <row r="582" spans="1:5" ht="15.75" thickBot="1" x14ac:dyDescent="0.3">
      <c r="A582" s="662"/>
      <c r="B582" s="262" t="s">
        <v>1</v>
      </c>
      <c r="C582" s="262" t="s">
        <v>26</v>
      </c>
      <c r="D582" s="262" t="s">
        <v>26</v>
      </c>
      <c r="E582" s="262" t="s">
        <v>26</v>
      </c>
    </row>
    <row r="583" spans="1:5" ht="15.75" thickBot="1" x14ac:dyDescent="0.3">
      <c r="A583" s="266" t="s">
        <v>114</v>
      </c>
      <c r="B583" s="267">
        <f>B584+B585+B586+B587</f>
        <v>0</v>
      </c>
      <c r="C583" s="267">
        <f t="shared" ref="C583:E583" si="87">C584+C585+C586+C587</f>
        <v>0</v>
      </c>
      <c r="D583" s="267">
        <f t="shared" si="87"/>
        <v>0</v>
      </c>
      <c r="E583" s="267">
        <f t="shared" si="87"/>
        <v>0</v>
      </c>
    </row>
    <row r="584" spans="1:5" ht="15.75" thickBot="1" x14ac:dyDescent="0.3">
      <c r="A584" s="268" t="s">
        <v>61</v>
      </c>
      <c r="B584" s="267"/>
      <c r="C584" s="267"/>
      <c r="D584" s="267"/>
      <c r="E584" s="267"/>
    </row>
    <row r="585" spans="1:5" ht="15.75" thickBot="1" x14ac:dyDescent="0.3">
      <c r="A585" s="268" t="s">
        <v>115</v>
      </c>
      <c r="B585" s="267"/>
      <c r="C585" s="267"/>
      <c r="D585" s="267"/>
      <c r="E585" s="267"/>
    </row>
    <row r="586" spans="1:5" ht="15.75" thickBot="1" x14ac:dyDescent="0.3">
      <c r="A586" s="268" t="s">
        <v>116</v>
      </c>
      <c r="B586" s="267"/>
      <c r="C586" s="267"/>
      <c r="D586" s="267"/>
      <c r="E586" s="267"/>
    </row>
    <row r="587" spans="1:5" ht="15.75" thickBot="1" x14ac:dyDescent="0.3">
      <c r="A587" s="268" t="s">
        <v>117</v>
      </c>
      <c r="B587" s="267"/>
      <c r="C587" s="267"/>
      <c r="D587" s="267"/>
      <c r="E587" s="267"/>
    </row>
    <row r="588" spans="1:5" ht="15.75" thickBot="1" x14ac:dyDescent="0.3">
      <c r="A588" s="266" t="s">
        <v>118</v>
      </c>
      <c r="B588" s="281">
        <f t="shared" ref="B588:E588" si="88">B589+B590+B591+B592</f>
        <v>41800</v>
      </c>
      <c r="C588" s="281">
        <f t="shared" si="88"/>
        <v>85000</v>
      </c>
      <c r="D588" s="281">
        <f t="shared" si="88"/>
        <v>68000</v>
      </c>
      <c r="E588" s="281">
        <f t="shared" si="88"/>
        <v>30000</v>
      </c>
    </row>
    <row r="589" spans="1:5" ht="15.75" thickBot="1" x14ac:dyDescent="0.3">
      <c r="A589" s="268" t="s">
        <v>61</v>
      </c>
      <c r="B589" s="269">
        <v>41800</v>
      </c>
      <c r="C589" s="267">
        <v>85000</v>
      </c>
      <c r="D589" s="267">
        <v>68000</v>
      </c>
      <c r="E589" s="267">
        <v>30000</v>
      </c>
    </row>
    <row r="590" spans="1:5" ht="15.75" thickBot="1" x14ac:dyDescent="0.3">
      <c r="A590" s="268" t="s">
        <v>115</v>
      </c>
      <c r="B590" s="269"/>
      <c r="C590" s="267"/>
      <c r="D590" s="267"/>
      <c r="E590" s="267"/>
    </row>
    <row r="591" spans="1:5" ht="15.75" thickBot="1" x14ac:dyDescent="0.3">
      <c r="A591" s="268" t="s">
        <v>116</v>
      </c>
      <c r="B591" s="269"/>
      <c r="C591" s="267"/>
      <c r="D591" s="267"/>
      <c r="E591" s="267"/>
    </row>
    <row r="592" spans="1:5" ht="15.75" thickBot="1" x14ac:dyDescent="0.3">
      <c r="A592" s="268" t="s">
        <v>117</v>
      </c>
      <c r="B592" s="269"/>
      <c r="C592" s="267"/>
      <c r="D592" s="267"/>
      <c r="E592" s="267"/>
    </row>
    <row r="593" spans="1:5" ht="15.75" thickBot="1" x14ac:dyDescent="0.3">
      <c r="A593" s="292" t="s">
        <v>69</v>
      </c>
      <c r="B593" s="269">
        <f>B583+B588</f>
        <v>41800</v>
      </c>
      <c r="C593" s="269">
        <f t="shared" ref="C593:E593" si="89">C583+C588</f>
        <v>85000</v>
      </c>
      <c r="D593" s="269">
        <f t="shared" si="89"/>
        <v>68000</v>
      </c>
      <c r="E593" s="269">
        <f t="shared" si="89"/>
        <v>30000</v>
      </c>
    </row>
    <row r="594" spans="1:5" ht="32.25" thickBot="1" x14ac:dyDescent="0.3">
      <c r="A594" s="258" t="s">
        <v>71</v>
      </c>
      <c r="B594" s="732" t="s">
        <v>1035</v>
      </c>
      <c r="C594" s="733"/>
      <c r="D594" s="298" t="s">
        <v>151</v>
      </c>
      <c r="E594" s="295"/>
    </row>
    <row r="595" spans="1:5" ht="41.25" customHeight="1" thickBot="1" x14ac:dyDescent="0.3">
      <c r="A595" s="260" t="s">
        <v>48</v>
      </c>
      <c r="B595" s="710" t="s">
        <v>1036</v>
      </c>
      <c r="C595" s="711"/>
      <c r="D595" s="693"/>
      <c r="E595" s="694"/>
    </row>
    <row r="596" spans="1:5" ht="15.75" thickBot="1" x14ac:dyDescent="0.3">
      <c r="A596" s="260" t="s">
        <v>50</v>
      </c>
      <c r="B596" s="719" t="s">
        <v>1037</v>
      </c>
      <c r="C596" s="720"/>
      <c r="D596" s="720"/>
      <c r="E596" s="721"/>
    </row>
    <row r="597" spans="1:5" ht="15.75" customHeight="1" x14ac:dyDescent="0.25">
      <c r="A597" s="661"/>
      <c r="B597" s="261">
        <v>2020</v>
      </c>
      <c r="C597" s="261">
        <v>2021</v>
      </c>
      <c r="D597" s="261">
        <v>2022</v>
      </c>
      <c r="E597" s="261">
        <v>2023</v>
      </c>
    </row>
    <row r="598" spans="1:5" ht="12.75" customHeight="1" thickBot="1" x14ac:dyDescent="0.3">
      <c r="A598" s="662"/>
      <c r="B598" s="262" t="s">
        <v>1</v>
      </c>
      <c r="C598" s="262" t="s">
        <v>26</v>
      </c>
      <c r="D598" s="262" t="s">
        <v>26</v>
      </c>
      <c r="E598" s="262" t="s">
        <v>26</v>
      </c>
    </row>
    <row r="599" spans="1:5" ht="12.75" customHeight="1" thickBot="1" x14ac:dyDescent="0.3">
      <c r="A599" s="260" t="s">
        <v>52</v>
      </c>
      <c r="B599" s="263"/>
      <c r="C599" s="263"/>
      <c r="D599" s="263">
        <v>67</v>
      </c>
      <c r="E599" s="263"/>
    </row>
    <row r="600" spans="1:5" ht="15.75" customHeight="1" thickBot="1" x14ac:dyDescent="0.3">
      <c r="A600" s="260" t="s">
        <v>53</v>
      </c>
      <c r="B600" s="280"/>
      <c r="C600" s="280"/>
      <c r="D600" s="280">
        <f>D618</f>
        <v>45000</v>
      </c>
      <c r="E600" s="280"/>
    </row>
    <row r="601" spans="1:5" ht="15.75" customHeight="1" thickBot="1" x14ac:dyDescent="0.3">
      <c r="A601" s="260" t="s">
        <v>54</v>
      </c>
      <c r="B601" s="263"/>
      <c r="C601" s="263"/>
      <c r="D601" s="263">
        <f t="shared" ref="D601" si="90">D600/D599</f>
        <v>671.64179104477614</v>
      </c>
      <c r="E601" s="263"/>
    </row>
    <row r="602" spans="1:5" ht="15.75" customHeight="1" thickBot="1" x14ac:dyDescent="0.3">
      <c r="A602" s="260" t="s">
        <v>55</v>
      </c>
      <c r="B602" s="398"/>
      <c r="C602" s="265"/>
      <c r="D602" s="265" t="e">
        <f t="shared" ref="D602:D604" si="91">D599/C599-1</f>
        <v>#DIV/0!</v>
      </c>
      <c r="E602" s="265"/>
    </row>
    <row r="603" spans="1:5" ht="15.75" customHeight="1" thickBot="1" x14ac:dyDescent="0.3">
      <c r="A603" s="260" t="s">
        <v>57</v>
      </c>
      <c r="B603" s="398"/>
      <c r="C603" s="265"/>
      <c r="D603" s="265" t="e">
        <f t="shared" si="91"/>
        <v>#DIV/0!</v>
      </c>
      <c r="E603" s="265"/>
    </row>
    <row r="604" spans="1:5" ht="15.75" customHeight="1" thickBot="1" x14ac:dyDescent="0.3">
      <c r="A604" s="260" t="s">
        <v>58</v>
      </c>
      <c r="B604" s="398"/>
      <c r="C604" s="265"/>
      <c r="D604" s="265" t="e">
        <f t="shared" si="91"/>
        <v>#DIV/0!</v>
      </c>
      <c r="E604" s="265"/>
    </row>
    <row r="605" spans="1:5" ht="15.75" customHeight="1" thickBot="1" x14ac:dyDescent="0.3">
      <c r="A605" s="663" t="s">
        <v>537</v>
      </c>
      <c r="B605" s="664"/>
      <c r="C605" s="664"/>
      <c r="D605" s="664"/>
      <c r="E605" s="665"/>
    </row>
    <row r="606" spans="1:5" ht="15.75" customHeight="1" x14ac:dyDescent="0.25">
      <c r="A606" s="661"/>
      <c r="B606" s="261">
        <v>2020</v>
      </c>
      <c r="C606" s="261">
        <v>2021</v>
      </c>
      <c r="D606" s="261">
        <v>2022</v>
      </c>
      <c r="E606" s="261">
        <v>2023</v>
      </c>
    </row>
    <row r="607" spans="1:5" ht="12.75" customHeight="1" thickBot="1" x14ac:dyDescent="0.3">
      <c r="A607" s="662"/>
      <c r="B607" s="262" t="s">
        <v>1</v>
      </c>
      <c r="C607" s="262" t="s">
        <v>26</v>
      </c>
      <c r="D607" s="262" t="s">
        <v>26</v>
      </c>
      <c r="E607" s="262" t="s">
        <v>26</v>
      </c>
    </row>
    <row r="608" spans="1:5" ht="12.75" customHeight="1" thickBot="1" x14ac:dyDescent="0.3">
      <c r="A608" s="266" t="s">
        <v>114</v>
      </c>
      <c r="B608" s="267"/>
      <c r="C608" s="267"/>
      <c r="D608" s="267"/>
      <c r="E608" s="267"/>
    </row>
    <row r="609" spans="1:5" ht="15.75" customHeight="1" thickBot="1" x14ac:dyDescent="0.3">
      <c r="A609" s="268" t="s">
        <v>61</v>
      </c>
      <c r="B609" s="267"/>
      <c r="C609" s="267"/>
      <c r="D609" s="267"/>
      <c r="E609" s="267"/>
    </row>
    <row r="610" spans="1:5" ht="15.75" customHeight="1" thickBot="1" x14ac:dyDescent="0.3">
      <c r="A610" s="268" t="s">
        <v>115</v>
      </c>
      <c r="B610" s="267"/>
      <c r="C610" s="267"/>
      <c r="D610" s="267"/>
      <c r="E610" s="267"/>
    </row>
    <row r="611" spans="1:5" ht="15.75" customHeight="1" thickBot="1" x14ac:dyDescent="0.3">
      <c r="A611" s="268" t="s">
        <v>116</v>
      </c>
      <c r="B611" s="267"/>
      <c r="C611" s="267"/>
      <c r="D611" s="267"/>
      <c r="E611" s="267"/>
    </row>
    <row r="612" spans="1:5" ht="15.75" customHeight="1" thickBot="1" x14ac:dyDescent="0.3">
      <c r="A612" s="268" t="s">
        <v>117</v>
      </c>
      <c r="B612" s="267"/>
      <c r="C612" s="267"/>
      <c r="D612" s="267"/>
      <c r="E612" s="267"/>
    </row>
    <row r="613" spans="1:5" ht="15.75" customHeight="1" thickBot="1" x14ac:dyDescent="0.3">
      <c r="A613" s="266" t="s">
        <v>118</v>
      </c>
      <c r="B613" s="281"/>
      <c r="C613" s="281"/>
      <c r="D613" s="281">
        <f t="shared" ref="D613" si="92">D614+D615+D616+D617</f>
        <v>45000</v>
      </c>
      <c r="E613" s="281"/>
    </row>
    <row r="614" spans="1:5" ht="15.75" customHeight="1" thickBot="1" x14ac:dyDescent="0.3">
      <c r="A614" s="268" t="s">
        <v>61</v>
      </c>
      <c r="B614" s="269"/>
      <c r="C614" s="267"/>
      <c r="D614" s="267">
        <v>45000</v>
      </c>
      <c r="E614" s="267"/>
    </row>
    <row r="615" spans="1:5" ht="15.75" customHeight="1" thickBot="1" x14ac:dyDescent="0.3">
      <c r="A615" s="268" t="s">
        <v>115</v>
      </c>
      <c r="B615" s="269"/>
      <c r="C615" s="267"/>
      <c r="D615" s="267"/>
      <c r="E615" s="267"/>
    </row>
    <row r="616" spans="1:5" ht="15.75" customHeight="1" thickBot="1" x14ac:dyDescent="0.3">
      <c r="A616" s="268" t="s">
        <v>116</v>
      </c>
      <c r="B616" s="269"/>
      <c r="C616" s="267"/>
      <c r="D616" s="267"/>
      <c r="E616" s="267"/>
    </row>
    <row r="617" spans="1:5" ht="15.75" customHeight="1" thickBot="1" x14ac:dyDescent="0.3">
      <c r="A617" s="268" t="s">
        <v>117</v>
      </c>
      <c r="B617" s="269"/>
      <c r="C617" s="267"/>
      <c r="D617" s="267"/>
      <c r="E617" s="267"/>
    </row>
    <row r="618" spans="1:5" ht="15.75" customHeight="1" thickBot="1" x14ac:dyDescent="0.3">
      <c r="A618" s="292" t="s">
        <v>77</v>
      </c>
      <c r="B618" s="269"/>
      <c r="C618" s="269"/>
      <c r="D618" s="269">
        <f t="shared" ref="D618" si="93">D608+D613</f>
        <v>45000</v>
      </c>
      <c r="E618" s="269"/>
    </row>
    <row r="619" spans="1:5" ht="15.75" customHeight="1" thickBot="1" x14ac:dyDescent="0.3">
      <c r="A619" s="289" t="s">
        <v>451</v>
      </c>
      <c r="B619" s="739" t="s">
        <v>560</v>
      </c>
      <c r="C619" s="730"/>
      <c r="D619" s="730"/>
      <c r="E619" s="731"/>
    </row>
    <row r="620" spans="1:5" ht="41.25" customHeight="1" thickBot="1" x14ac:dyDescent="0.3">
      <c r="A620" s="289" t="s">
        <v>78</v>
      </c>
      <c r="B620" s="734" t="s">
        <v>561</v>
      </c>
      <c r="C620" s="735"/>
      <c r="D620" s="300" t="s">
        <v>151</v>
      </c>
      <c r="E620" s="291" t="s">
        <v>562</v>
      </c>
    </row>
    <row r="621" spans="1:5" ht="41.25" customHeight="1" thickBot="1" x14ac:dyDescent="0.3">
      <c r="A621" s="260" t="s">
        <v>48</v>
      </c>
      <c r="B621" s="692" t="s">
        <v>563</v>
      </c>
      <c r="C621" s="693"/>
      <c r="D621" s="693"/>
      <c r="E621" s="738"/>
    </row>
    <row r="622" spans="1:5" ht="15.75" thickBot="1" x14ac:dyDescent="0.3">
      <c r="A622" s="260" t="s">
        <v>50</v>
      </c>
      <c r="B622" s="673" t="s">
        <v>564</v>
      </c>
      <c r="C622" s="674"/>
      <c r="D622" s="674"/>
      <c r="E622" s="675"/>
    </row>
    <row r="623" spans="1:5" ht="15.75" customHeight="1" x14ac:dyDescent="0.25">
      <c r="A623" s="661"/>
      <c r="B623" s="261">
        <v>2020</v>
      </c>
      <c r="C623" s="261">
        <v>2021</v>
      </c>
      <c r="D623" s="261">
        <v>2022</v>
      </c>
      <c r="E623" s="261">
        <v>2023</v>
      </c>
    </row>
    <row r="624" spans="1:5" ht="12.75" customHeight="1" thickBot="1" x14ac:dyDescent="0.3">
      <c r="A624" s="662"/>
      <c r="B624" s="262" t="s">
        <v>1</v>
      </c>
      <c r="C624" s="262" t="s">
        <v>26</v>
      </c>
      <c r="D624" s="262" t="s">
        <v>26</v>
      </c>
      <c r="E624" s="262" t="s">
        <v>26</v>
      </c>
    </row>
    <row r="625" spans="1:5" ht="12.75" customHeight="1" thickBot="1" x14ac:dyDescent="0.3">
      <c r="A625" s="260" t="s">
        <v>52</v>
      </c>
      <c r="B625" s="263">
        <v>1</v>
      </c>
      <c r="C625" s="263">
        <v>1</v>
      </c>
      <c r="D625" s="263">
        <v>1</v>
      </c>
      <c r="E625" s="263">
        <v>1</v>
      </c>
    </row>
    <row r="626" spans="1:5" ht="15.75" customHeight="1" thickBot="1" x14ac:dyDescent="0.3">
      <c r="A626" s="260" t="s">
        <v>53</v>
      </c>
      <c r="B626" s="263">
        <f>B644</f>
        <v>192561</v>
      </c>
      <c r="C626" s="263">
        <f t="shared" ref="C626" si="94">C644</f>
        <v>131377</v>
      </c>
      <c r="D626" s="263">
        <f>D644</f>
        <v>128027</v>
      </c>
      <c r="E626" s="263">
        <f>E644</f>
        <v>67624</v>
      </c>
    </row>
    <row r="627" spans="1:5" ht="15.75" customHeight="1" thickBot="1" x14ac:dyDescent="0.3">
      <c r="A627" s="260" t="s">
        <v>54</v>
      </c>
      <c r="B627" s="263">
        <f>B626/B625</f>
        <v>192561</v>
      </c>
      <c r="C627" s="263">
        <f t="shared" ref="C627:D627" si="95">C626/C625</f>
        <v>131377</v>
      </c>
      <c r="D627" s="263">
        <f t="shared" si="95"/>
        <v>128027</v>
      </c>
      <c r="E627" s="263">
        <f>E626/E625</f>
        <v>67624</v>
      </c>
    </row>
    <row r="628" spans="1:5" ht="15.75" customHeight="1" thickBot="1" x14ac:dyDescent="0.3">
      <c r="A628" s="260" t="s">
        <v>55</v>
      </c>
      <c r="B628" s="398" t="s">
        <v>56</v>
      </c>
      <c r="C628" s="265">
        <v>0</v>
      </c>
      <c r="D628" s="265">
        <v>0</v>
      </c>
      <c r="E628" s="265">
        <v>0</v>
      </c>
    </row>
    <row r="629" spans="1:5" ht="15.75" customHeight="1" thickBot="1" x14ac:dyDescent="0.3">
      <c r="A629" s="260" t="s">
        <v>57</v>
      </c>
      <c r="B629" s="398" t="s">
        <v>56</v>
      </c>
      <c r="C629" s="265">
        <v>0</v>
      </c>
      <c r="D629" s="265">
        <v>0</v>
      </c>
      <c r="E629" s="265">
        <v>0</v>
      </c>
    </row>
    <row r="630" spans="1:5" ht="15.75" customHeight="1" thickBot="1" x14ac:dyDescent="0.3">
      <c r="A630" s="260" t="s">
        <v>58</v>
      </c>
      <c r="B630" s="398" t="s">
        <v>56</v>
      </c>
      <c r="C630" s="265">
        <v>0</v>
      </c>
      <c r="D630" s="265">
        <v>0</v>
      </c>
      <c r="E630" s="265">
        <v>0</v>
      </c>
    </row>
    <row r="631" spans="1:5" ht="15.75" customHeight="1" thickBot="1" x14ac:dyDescent="0.3">
      <c r="A631" s="663" t="s">
        <v>543</v>
      </c>
      <c r="B631" s="664"/>
      <c r="C631" s="664"/>
      <c r="D631" s="664"/>
      <c r="E631" s="665"/>
    </row>
    <row r="632" spans="1:5" ht="15.75" customHeight="1" x14ac:dyDescent="0.25">
      <c r="A632" s="661"/>
      <c r="B632" s="261">
        <v>2020</v>
      </c>
      <c r="C632" s="261">
        <v>2021</v>
      </c>
      <c r="D632" s="261">
        <v>2022</v>
      </c>
      <c r="E632" s="261">
        <v>2023</v>
      </c>
    </row>
    <row r="633" spans="1:5" ht="12.75" customHeight="1" thickBot="1" x14ac:dyDescent="0.3">
      <c r="A633" s="662"/>
      <c r="B633" s="262" t="s">
        <v>1</v>
      </c>
      <c r="C633" s="262" t="s">
        <v>26</v>
      </c>
      <c r="D633" s="262" t="s">
        <v>26</v>
      </c>
      <c r="E633" s="262" t="s">
        <v>26</v>
      </c>
    </row>
    <row r="634" spans="1:5" ht="12.75" customHeight="1" thickBot="1" x14ac:dyDescent="0.3">
      <c r="A634" s="266" t="s">
        <v>114</v>
      </c>
      <c r="B634" s="267">
        <f>B635+B636+B637+B638</f>
        <v>0</v>
      </c>
      <c r="C634" s="267">
        <f t="shared" ref="C634:E634" si="96">C635+C636+C637+C638</f>
        <v>0</v>
      </c>
      <c r="D634" s="267">
        <f t="shared" si="96"/>
        <v>0</v>
      </c>
      <c r="E634" s="267">
        <f t="shared" si="96"/>
        <v>0</v>
      </c>
    </row>
    <row r="635" spans="1:5" ht="15.75" customHeight="1" thickBot="1" x14ac:dyDescent="0.3">
      <c r="A635" s="268" t="s">
        <v>61</v>
      </c>
      <c r="B635" s="267"/>
      <c r="C635" s="267"/>
      <c r="D635" s="267"/>
      <c r="E635" s="267"/>
    </row>
    <row r="636" spans="1:5" ht="15.75" customHeight="1" thickBot="1" x14ac:dyDescent="0.3">
      <c r="A636" s="268" t="s">
        <v>115</v>
      </c>
      <c r="B636" s="267"/>
      <c r="C636" s="267"/>
      <c r="D636" s="267"/>
      <c r="E636" s="267"/>
    </row>
    <row r="637" spans="1:5" ht="15.75" customHeight="1" thickBot="1" x14ac:dyDescent="0.3">
      <c r="A637" s="268" t="s">
        <v>116</v>
      </c>
      <c r="B637" s="267"/>
      <c r="C637" s="267"/>
      <c r="D637" s="267"/>
      <c r="E637" s="267"/>
    </row>
    <row r="638" spans="1:5" ht="15.75" customHeight="1" thickBot="1" x14ac:dyDescent="0.3">
      <c r="A638" s="268" t="s">
        <v>117</v>
      </c>
      <c r="B638" s="267"/>
      <c r="C638" s="267"/>
      <c r="D638" s="267"/>
      <c r="E638" s="267"/>
    </row>
    <row r="639" spans="1:5" ht="15.75" customHeight="1" thickBot="1" x14ac:dyDescent="0.3">
      <c r="A639" s="266" t="s">
        <v>118</v>
      </c>
      <c r="B639" s="269">
        <f>B640+B641+B642+B643</f>
        <v>192561</v>
      </c>
      <c r="C639" s="269">
        <f>C640+C641+C642+C643</f>
        <v>131377</v>
      </c>
      <c r="D639" s="269">
        <f t="shared" ref="D639:E639" si="97">D640+D641+D642+D643</f>
        <v>128027</v>
      </c>
      <c r="E639" s="269">
        <f t="shared" si="97"/>
        <v>67624</v>
      </c>
    </row>
    <row r="640" spans="1:5" ht="15.75" customHeight="1" thickBot="1" x14ac:dyDescent="0.3">
      <c r="A640" s="268" t="s">
        <v>61</v>
      </c>
      <c r="B640" s="269"/>
      <c r="C640" s="267"/>
      <c r="D640" s="267"/>
      <c r="E640" s="267"/>
    </row>
    <row r="641" spans="1:5" ht="15.75" customHeight="1" thickBot="1" x14ac:dyDescent="0.3">
      <c r="A641" s="268" t="s">
        <v>115</v>
      </c>
      <c r="B641" s="269">
        <v>177561</v>
      </c>
      <c r="C641" s="269">
        <v>116388</v>
      </c>
      <c r="D641" s="269">
        <v>116388</v>
      </c>
      <c r="E641" s="269">
        <v>61476</v>
      </c>
    </row>
    <row r="642" spans="1:5" ht="15.75" customHeight="1" thickBot="1" x14ac:dyDescent="0.3">
      <c r="A642" s="268" t="s">
        <v>116</v>
      </c>
      <c r="B642" s="267">
        <v>15000</v>
      </c>
      <c r="C642" s="267">
        <v>14989</v>
      </c>
      <c r="D642" s="267">
        <v>11639</v>
      </c>
      <c r="E642" s="267">
        <v>6148</v>
      </c>
    </row>
    <row r="643" spans="1:5" ht="15.75" customHeight="1" thickBot="1" x14ac:dyDescent="0.3">
      <c r="A643" s="268" t="s">
        <v>117</v>
      </c>
      <c r="B643" s="269"/>
      <c r="C643" s="267">
        <v>0</v>
      </c>
      <c r="D643" s="267">
        <v>0</v>
      </c>
      <c r="E643" s="267"/>
    </row>
    <row r="644" spans="1:5" ht="15.75" customHeight="1" thickBot="1" x14ac:dyDescent="0.3">
      <c r="A644" s="292" t="s">
        <v>84</v>
      </c>
      <c r="B644" s="269">
        <f>B634+B639</f>
        <v>192561</v>
      </c>
      <c r="C644" s="269">
        <f>C634+C639</f>
        <v>131377</v>
      </c>
      <c r="D644" s="269">
        <f t="shared" ref="D644:E644" si="98">D634+D639</f>
        <v>128027</v>
      </c>
      <c r="E644" s="269">
        <f t="shared" si="98"/>
        <v>67624</v>
      </c>
    </row>
    <row r="645" spans="1:5" ht="15.75" customHeight="1" thickBot="1" x14ac:dyDescent="0.3">
      <c r="A645" s="293" t="s">
        <v>70</v>
      </c>
      <c r="B645" s="277">
        <f>IF(B644-B626=0,0,"Error")</f>
        <v>0</v>
      </c>
      <c r="C645" s="277">
        <v>0</v>
      </c>
      <c r="D645" s="277">
        <v>0</v>
      </c>
      <c r="E645" s="277">
        <v>0</v>
      </c>
    </row>
    <row r="646" spans="1:5" ht="32.25" thickBot="1" x14ac:dyDescent="0.3">
      <c r="A646" s="289" t="s">
        <v>85</v>
      </c>
      <c r="B646" s="734" t="s">
        <v>565</v>
      </c>
      <c r="C646" s="735"/>
      <c r="D646" s="300" t="s">
        <v>151</v>
      </c>
      <c r="E646" s="291" t="s">
        <v>1038</v>
      </c>
    </row>
    <row r="647" spans="1:5" ht="28.5" customHeight="1" thickBot="1" x14ac:dyDescent="0.3">
      <c r="A647" s="260" t="s">
        <v>48</v>
      </c>
      <c r="B647" s="692" t="s">
        <v>566</v>
      </c>
      <c r="C647" s="693"/>
      <c r="D647" s="693"/>
      <c r="E647" s="738"/>
    </row>
    <row r="648" spans="1:5" ht="15.75" thickBot="1" x14ac:dyDescent="0.3">
      <c r="A648" s="260" t="s">
        <v>50</v>
      </c>
      <c r="B648" s="673" t="s">
        <v>567</v>
      </c>
      <c r="C648" s="674"/>
      <c r="D648" s="674"/>
      <c r="E648" s="675"/>
    </row>
    <row r="649" spans="1:5" ht="15.75" customHeight="1" x14ac:dyDescent="0.25">
      <c r="A649" s="661"/>
      <c r="B649" s="261">
        <v>2020</v>
      </c>
      <c r="C649" s="261">
        <v>2021</v>
      </c>
      <c r="D649" s="261">
        <v>2022</v>
      </c>
      <c r="E649" s="261">
        <v>2023</v>
      </c>
    </row>
    <row r="650" spans="1:5" ht="12.75" customHeight="1" thickBot="1" x14ac:dyDescent="0.3">
      <c r="A650" s="662"/>
      <c r="B650" s="262" t="s">
        <v>1</v>
      </c>
      <c r="C650" s="262" t="s">
        <v>26</v>
      </c>
      <c r="D650" s="262" t="s">
        <v>26</v>
      </c>
      <c r="E650" s="262" t="s">
        <v>26</v>
      </c>
    </row>
    <row r="651" spans="1:5" ht="12.75" customHeight="1" thickBot="1" x14ac:dyDescent="0.3">
      <c r="A651" s="260" t="s">
        <v>52</v>
      </c>
      <c r="B651" s="263">
        <v>219700</v>
      </c>
      <c r="C651" s="263">
        <v>340300</v>
      </c>
      <c r="D651" s="263"/>
      <c r="E651" s="263"/>
    </row>
    <row r="652" spans="1:5" ht="15.75" customHeight="1" thickBot="1" x14ac:dyDescent="0.3">
      <c r="A652" s="260" t="s">
        <v>53</v>
      </c>
      <c r="B652" s="263">
        <f>B670</f>
        <v>44500</v>
      </c>
      <c r="C652" s="263">
        <f t="shared" ref="C652:E652" si="99">C670</f>
        <v>69951</v>
      </c>
      <c r="D652" s="263">
        <f t="shared" si="99"/>
        <v>6720</v>
      </c>
      <c r="E652" s="263">
        <f t="shared" si="99"/>
        <v>0</v>
      </c>
    </row>
    <row r="653" spans="1:5" ht="15.75" customHeight="1" thickBot="1" x14ac:dyDescent="0.3">
      <c r="A653" s="260" t="s">
        <v>54</v>
      </c>
      <c r="B653" s="264">
        <f t="shared" ref="B653:C653" si="100">B652/B651</f>
        <v>0.20254893035958124</v>
      </c>
      <c r="C653" s="264">
        <f t="shared" si="100"/>
        <v>0.2055568615927123</v>
      </c>
      <c r="D653" s="264"/>
      <c r="E653" s="263"/>
    </row>
    <row r="654" spans="1:5" ht="15.75" customHeight="1" thickBot="1" x14ac:dyDescent="0.3">
      <c r="A654" s="260" t="s">
        <v>55</v>
      </c>
      <c r="B654" s="265">
        <v>0</v>
      </c>
      <c r="C654" s="265">
        <v>0</v>
      </c>
      <c r="D654" s="265"/>
      <c r="E654" s="265"/>
    </row>
    <row r="655" spans="1:5" ht="15.75" customHeight="1" thickBot="1" x14ac:dyDescent="0.3">
      <c r="A655" s="260" t="s">
        <v>57</v>
      </c>
      <c r="B655" s="265">
        <v>0</v>
      </c>
      <c r="C655" s="265">
        <v>0</v>
      </c>
      <c r="D655" s="265"/>
      <c r="E655" s="265"/>
    </row>
    <row r="656" spans="1:5" ht="15.75" customHeight="1" thickBot="1" x14ac:dyDescent="0.3">
      <c r="A656" s="260" t="s">
        <v>58</v>
      </c>
      <c r="B656" s="265">
        <v>0</v>
      </c>
      <c r="C656" s="265">
        <v>0</v>
      </c>
      <c r="D656" s="265"/>
      <c r="E656" s="265"/>
    </row>
    <row r="657" spans="1:5" ht="15.75" customHeight="1" thickBot="1" x14ac:dyDescent="0.3">
      <c r="A657" s="663" t="s">
        <v>547</v>
      </c>
      <c r="B657" s="664"/>
      <c r="C657" s="664"/>
      <c r="D657" s="664"/>
      <c r="E657" s="665"/>
    </row>
    <row r="658" spans="1:5" ht="15.75" customHeight="1" x14ac:dyDescent="0.25">
      <c r="A658" s="661"/>
      <c r="B658" s="261">
        <v>2020</v>
      </c>
      <c r="C658" s="261">
        <v>2021</v>
      </c>
      <c r="D658" s="261">
        <v>2022</v>
      </c>
      <c r="E658" s="261">
        <v>2023</v>
      </c>
    </row>
    <row r="659" spans="1:5" ht="12.75" customHeight="1" thickBot="1" x14ac:dyDescent="0.3">
      <c r="A659" s="662"/>
      <c r="B659" s="262" t="s">
        <v>1</v>
      </c>
      <c r="C659" s="262" t="s">
        <v>26</v>
      </c>
      <c r="D659" s="262" t="s">
        <v>26</v>
      </c>
      <c r="E659" s="262" t="s">
        <v>26</v>
      </c>
    </row>
    <row r="660" spans="1:5" ht="12.75" customHeight="1" thickBot="1" x14ac:dyDescent="0.3">
      <c r="A660" s="266" t="s">
        <v>114</v>
      </c>
      <c r="B660" s="267">
        <f>B661+B662+B663+B664</f>
        <v>0</v>
      </c>
      <c r="C660" s="267">
        <f t="shared" ref="C660" si="101">C661+C662+C663+C664</f>
        <v>0</v>
      </c>
      <c r="D660" s="267"/>
      <c r="E660" s="267"/>
    </row>
    <row r="661" spans="1:5" ht="15.75" customHeight="1" thickBot="1" x14ac:dyDescent="0.3">
      <c r="A661" s="268" t="s">
        <v>61</v>
      </c>
      <c r="B661" s="267"/>
      <c r="C661" s="267"/>
      <c r="D661" s="267"/>
      <c r="E661" s="267"/>
    </row>
    <row r="662" spans="1:5" ht="15.75" customHeight="1" thickBot="1" x14ac:dyDescent="0.3">
      <c r="A662" s="268" t="s">
        <v>115</v>
      </c>
      <c r="B662" s="267"/>
      <c r="C662" s="267"/>
      <c r="D662" s="267"/>
      <c r="E662" s="267"/>
    </row>
    <row r="663" spans="1:5" ht="15.75" customHeight="1" thickBot="1" x14ac:dyDescent="0.3">
      <c r="A663" s="268" t="s">
        <v>116</v>
      </c>
      <c r="B663" s="267"/>
      <c r="C663" s="267"/>
      <c r="D663" s="267"/>
      <c r="E663" s="267"/>
    </row>
    <row r="664" spans="1:5" ht="15.75" customHeight="1" thickBot="1" x14ac:dyDescent="0.3">
      <c r="A664" s="268" t="s">
        <v>117</v>
      </c>
      <c r="B664" s="267"/>
      <c r="C664" s="267"/>
      <c r="D664" s="267"/>
      <c r="E664" s="267"/>
    </row>
    <row r="665" spans="1:5" ht="15.75" customHeight="1" thickBot="1" x14ac:dyDescent="0.3">
      <c r="A665" s="266" t="s">
        <v>118</v>
      </c>
      <c r="B665" s="269">
        <f>B666+B667+B668+B669</f>
        <v>44500</v>
      </c>
      <c r="C665" s="269">
        <f t="shared" ref="C665:E665" si="102">C666+C667+C668+C669</f>
        <v>69951</v>
      </c>
      <c r="D665" s="269">
        <f t="shared" si="102"/>
        <v>6720</v>
      </c>
      <c r="E665" s="269">
        <f t="shared" si="102"/>
        <v>0</v>
      </c>
    </row>
    <row r="666" spans="1:5" ht="15.75" customHeight="1" thickBot="1" x14ac:dyDescent="0.3">
      <c r="A666" s="268" t="s">
        <v>61</v>
      </c>
      <c r="B666" s="269"/>
      <c r="C666" s="255"/>
      <c r="D666" s="255"/>
      <c r="E666" s="255"/>
    </row>
    <row r="667" spans="1:5" ht="15.75" customHeight="1" thickBot="1" x14ac:dyDescent="0.3">
      <c r="A667" s="268" t="s">
        <v>115</v>
      </c>
      <c r="B667" s="269">
        <v>41500</v>
      </c>
      <c r="C667" s="269">
        <v>66951</v>
      </c>
      <c r="D667" s="269"/>
      <c r="E667" s="269"/>
    </row>
    <row r="668" spans="1:5" ht="15.75" customHeight="1" thickBot="1" x14ac:dyDescent="0.3">
      <c r="A668" s="268" t="s">
        <v>116</v>
      </c>
      <c r="B668" s="267"/>
      <c r="C668" s="267"/>
      <c r="D668" s="267"/>
      <c r="E668" s="267"/>
    </row>
    <row r="669" spans="1:5" ht="15.75" customHeight="1" thickBot="1" x14ac:dyDescent="0.3">
      <c r="A669" s="268" t="s">
        <v>117</v>
      </c>
      <c r="B669" s="267">
        <v>3000</v>
      </c>
      <c r="C669" s="267">
        <v>3000</v>
      </c>
      <c r="D669" s="267">
        <v>6720</v>
      </c>
      <c r="E669" s="267">
        <v>0</v>
      </c>
    </row>
    <row r="670" spans="1:5" ht="15.75" customHeight="1" thickBot="1" x14ac:dyDescent="0.3">
      <c r="A670" s="292" t="s">
        <v>91</v>
      </c>
      <c r="B670" s="269">
        <f>B660+B665</f>
        <v>44500</v>
      </c>
      <c r="C670" s="269">
        <f>C660+C665</f>
        <v>69951</v>
      </c>
      <c r="D670" s="269">
        <f>D660+D665</f>
        <v>6720</v>
      </c>
      <c r="E670" s="269">
        <f>E660+E665</f>
        <v>0</v>
      </c>
    </row>
    <row r="671" spans="1:5" ht="15.75" customHeight="1" thickBot="1" x14ac:dyDescent="0.3">
      <c r="A671" s="293" t="s">
        <v>70</v>
      </c>
      <c r="B671" s="277">
        <f>IF(B670-B652=0,0,"Error")</f>
        <v>0</v>
      </c>
      <c r="C671" s="277">
        <v>0</v>
      </c>
      <c r="D671" s="277">
        <v>0</v>
      </c>
      <c r="E671" s="277">
        <v>0</v>
      </c>
    </row>
    <row r="672" spans="1:5" ht="32.25" thickBot="1" x14ac:dyDescent="0.3">
      <c r="A672" s="289" t="s">
        <v>162</v>
      </c>
      <c r="B672" s="734" t="s">
        <v>1039</v>
      </c>
      <c r="C672" s="735"/>
      <c r="D672" s="300" t="s">
        <v>151</v>
      </c>
      <c r="E672" s="291"/>
    </row>
    <row r="673" spans="1:5" ht="15.75" thickBot="1" x14ac:dyDescent="0.3">
      <c r="A673" s="260" t="s">
        <v>48</v>
      </c>
      <c r="B673" s="692"/>
      <c r="C673" s="693"/>
      <c r="D673" s="693"/>
      <c r="E673" s="738"/>
    </row>
    <row r="674" spans="1:5" ht="15.75" thickBot="1" x14ac:dyDescent="0.3">
      <c r="A674" s="260" t="s">
        <v>50</v>
      </c>
      <c r="B674" s="673"/>
      <c r="C674" s="674"/>
      <c r="D674" s="674"/>
      <c r="E674" s="675"/>
    </row>
    <row r="675" spans="1:5" ht="15.75" customHeight="1" x14ac:dyDescent="0.25">
      <c r="A675" s="661"/>
      <c r="B675" s="261">
        <v>2020</v>
      </c>
      <c r="C675" s="261">
        <v>2021</v>
      </c>
      <c r="D675" s="261">
        <v>2022</v>
      </c>
      <c r="E675" s="261">
        <v>2023</v>
      </c>
    </row>
    <row r="676" spans="1:5" ht="12.75" customHeight="1" thickBot="1" x14ac:dyDescent="0.3">
      <c r="A676" s="662"/>
      <c r="B676" s="262" t="s">
        <v>1</v>
      </c>
      <c r="C676" s="262" t="s">
        <v>26</v>
      </c>
      <c r="D676" s="262" t="s">
        <v>26</v>
      </c>
      <c r="E676" s="262" t="s">
        <v>26</v>
      </c>
    </row>
    <row r="677" spans="1:5" ht="12.75" customHeight="1" thickBot="1" x14ac:dyDescent="0.3">
      <c r="A677" s="260" t="s">
        <v>52</v>
      </c>
      <c r="B677" s="263"/>
      <c r="C677" s="263"/>
      <c r="D677" s="263"/>
      <c r="E677" s="263"/>
    </row>
    <row r="678" spans="1:5" ht="15.75" customHeight="1" thickBot="1" x14ac:dyDescent="0.3">
      <c r="A678" s="260" t="s">
        <v>53</v>
      </c>
      <c r="B678" s="263">
        <f>B696</f>
        <v>0</v>
      </c>
      <c r="C678" s="263">
        <f t="shared" ref="C678:D678" si="103">C696</f>
        <v>3247</v>
      </c>
      <c r="D678" s="263">
        <f t="shared" si="103"/>
        <v>0</v>
      </c>
      <c r="E678" s="263"/>
    </row>
    <row r="679" spans="1:5" ht="15.75" customHeight="1" thickBot="1" x14ac:dyDescent="0.3">
      <c r="A679" s="260" t="s">
        <v>54</v>
      </c>
      <c r="B679" s="264" t="e">
        <f t="shared" ref="B679:C679" si="104">B678/B677</f>
        <v>#DIV/0!</v>
      </c>
      <c r="C679" s="264" t="e">
        <f t="shared" si="104"/>
        <v>#DIV/0!</v>
      </c>
      <c r="D679" s="264"/>
      <c r="E679" s="263"/>
    </row>
    <row r="680" spans="1:5" ht="15.75" customHeight="1" thickBot="1" x14ac:dyDescent="0.3">
      <c r="A680" s="260" t="s">
        <v>55</v>
      </c>
      <c r="B680" s="265">
        <v>0</v>
      </c>
      <c r="C680" s="265">
        <v>0</v>
      </c>
      <c r="D680" s="265"/>
      <c r="E680" s="265"/>
    </row>
    <row r="681" spans="1:5" ht="15.75" customHeight="1" thickBot="1" x14ac:dyDescent="0.3">
      <c r="A681" s="260" t="s">
        <v>57</v>
      </c>
      <c r="B681" s="265">
        <v>0</v>
      </c>
      <c r="C681" s="265">
        <v>0</v>
      </c>
      <c r="D681" s="265"/>
      <c r="E681" s="265"/>
    </row>
    <row r="682" spans="1:5" ht="15.75" customHeight="1" thickBot="1" x14ac:dyDescent="0.3">
      <c r="A682" s="260" t="s">
        <v>58</v>
      </c>
      <c r="B682" s="265">
        <v>0</v>
      </c>
      <c r="C682" s="265">
        <v>0</v>
      </c>
      <c r="D682" s="265"/>
      <c r="E682" s="265"/>
    </row>
    <row r="683" spans="1:5" ht="15.75" customHeight="1" thickBot="1" x14ac:dyDescent="0.3">
      <c r="A683" s="663" t="s">
        <v>572</v>
      </c>
      <c r="B683" s="664"/>
      <c r="C683" s="664"/>
      <c r="D683" s="664"/>
      <c r="E683" s="665"/>
    </row>
    <row r="684" spans="1:5" ht="15.75" customHeight="1" x14ac:dyDescent="0.25">
      <c r="A684" s="661"/>
      <c r="B684" s="261">
        <v>2020</v>
      </c>
      <c r="C684" s="261">
        <v>2021</v>
      </c>
      <c r="D684" s="261">
        <v>2022</v>
      </c>
      <c r="E684" s="261">
        <v>2023</v>
      </c>
    </row>
    <row r="685" spans="1:5" ht="12.75" customHeight="1" thickBot="1" x14ac:dyDescent="0.3">
      <c r="A685" s="662"/>
      <c r="B685" s="262" t="s">
        <v>1</v>
      </c>
      <c r="C685" s="262" t="s">
        <v>26</v>
      </c>
      <c r="D685" s="262" t="s">
        <v>26</v>
      </c>
      <c r="E685" s="262" t="s">
        <v>26</v>
      </c>
    </row>
    <row r="686" spans="1:5" ht="12.75" customHeight="1" thickBot="1" x14ac:dyDescent="0.3">
      <c r="A686" s="266" t="s">
        <v>114</v>
      </c>
      <c r="B686" s="267">
        <f>B687+B688+B689+B690</f>
        <v>0</v>
      </c>
      <c r="C686" s="267">
        <f t="shared" ref="C686" si="105">C687+C688+C689+C690</f>
        <v>0</v>
      </c>
      <c r="D686" s="267"/>
      <c r="E686" s="267"/>
    </row>
    <row r="687" spans="1:5" ht="15.75" customHeight="1" thickBot="1" x14ac:dyDescent="0.3">
      <c r="A687" s="268" t="s">
        <v>61</v>
      </c>
      <c r="B687" s="267"/>
      <c r="C687" s="267"/>
      <c r="D687" s="267"/>
      <c r="E687" s="267"/>
    </row>
    <row r="688" spans="1:5" ht="15.75" customHeight="1" thickBot="1" x14ac:dyDescent="0.3">
      <c r="A688" s="268" t="s">
        <v>115</v>
      </c>
      <c r="B688" s="267"/>
      <c r="C688" s="267"/>
      <c r="D688" s="267"/>
      <c r="E688" s="267"/>
    </row>
    <row r="689" spans="1:5" ht="15.75" customHeight="1" thickBot="1" x14ac:dyDescent="0.3">
      <c r="A689" s="268" t="s">
        <v>116</v>
      </c>
      <c r="B689" s="267"/>
      <c r="C689" s="267"/>
      <c r="D689" s="267"/>
      <c r="E689" s="267"/>
    </row>
    <row r="690" spans="1:5" ht="15.75" customHeight="1" thickBot="1" x14ac:dyDescent="0.3">
      <c r="A690" s="268" t="s">
        <v>117</v>
      </c>
      <c r="B690" s="267"/>
      <c r="C690" s="267"/>
      <c r="D690" s="267"/>
      <c r="E690" s="267"/>
    </row>
    <row r="691" spans="1:5" ht="15.75" customHeight="1" thickBot="1" x14ac:dyDescent="0.3">
      <c r="A691" s="266" t="s">
        <v>118</v>
      </c>
      <c r="B691" s="269">
        <f>B692+B693+B694+B695</f>
        <v>0</v>
      </c>
      <c r="C691" s="269">
        <f t="shared" ref="C691:E691" si="106">C692+C693+C694+C695</f>
        <v>3247</v>
      </c>
      <c r="D691" s="269">
        <f t="shared" si="106"/>
        <v>0</v>
      </c>
      <c r="E691" s="269">
        <f t="shared" si="106"/>
        <v>0</v>
      </c>
    </row>
    <row r="692" spans="1:5" ht="15.75" customHeight="1" thickBot="1" x14ac:dyDescent="0.3">
      <c r="A692" s="268" t="s">
        <v>61</v>
      </c>
      <c r="B692" s="269"/>
      <c r="C692" s="267"/>
      <c r="D692" s="267"/>
      <c r="E692" s="267"/>
    </row>
    <row r="693" spans="1:5" ht="15.75" customHeight="1" thickBot="1" x14ac:dyDescent="0.3">
      <c r="A693" s="268" t="s">
        <v>115</v>
      </c>
      <c r="B693" s="269"/>
      <c r="C693" s="269">
        <v>1476</v>
      </c>
      <c r="D693" s="269"/>
      <c r="E693" s="269"/>
    </row>
    <row r="694" spans="1:5" ht="15.75" customHeight="1" thickBot="1" x14ac:dyDescent="0.3">
      <c r="A694" s="268" t="s">
        <v>116</v>
      </c>
      <c r="B694" s="267"/>
      <c r="C694" s="267"/>
      <c r="D694" s="267"/>
      <c r="E694" s="267"/>
    </row>
    <row r="695" spans="1:5" ht="15.75" customHeight="1" thickBot="1" x14ac:dyDescent="0.3">
      <c r="A695" s="268" t="s">
        <v>117</v>
      </c>
      <c r="B695" s="267"/>
      <c r="C695" s="267">
        <v>1771</v>
      </c>
      <c r="D695" s="267"/>
      <c r="E695" s="267">
        <v>0</v>
      </c>
    </row>
    <row r="696" spans="1:5" ht="15.75" customHeight="1" thickBot="1" x14ac:dyDescent="0.3">
      <c r="A696" s="292" t="s">
        <v>450</v>
      </c>
      <c r="B696" s="269">
        <f>B686+B691</f>
        <v>0</v>
      </c>
      <c r="C696" s="269">
        <f>C686+C691</f>
        <v>3247</v>
      </c>
      <c r="D696" s="269">
        <f>D686+D691</f>
        <v>0</v>
      </c>
      <c r="E696" s="269"/>
    </row>
    <row r="697" spans="1:5" ht="15.75" customHeight="1" thickBot="1" x14ac:dyDescent="0.3">
      <c r="A697" s="293" t="s">
        <v>70</v>
      </c>
      <c r="B697" s="277">
        <f>IF(B696-B678=0,0,"Error")</f>
        <v>0</v>
      </c>
      <c r="C697" s="277">
        <v>0</v>
      </c>
      <c r="D697" s="277">
        <v>0</v>
      </c>
      <c r="E697" s="277">
        <v>0</v>
      </c>
    </row>
    <row r="698" spans="1:5" ht="30.75" customHeight="1" thickBot="1" x14ac:dyDescent="0.3">
      <c r="A698" s="289" t="s">
        <v>184</v>
      </c>
      <c r="B698" s="734" t="s">
        <v>568</v>
      </c>
      <c r="C698" s="735"/>
      <c r="D698" s="300" t="s">
        <v>151</v>
      </c>
      <c r="E698" s="291" t="s">
        <v>1040</v>
      </c>
    </row>
    <row r="699" spans="1:5" ht="39" customHeight="1" thickBot="1" x14ac:dyDescent="0.3">
      <c r="A699" s="260" t="s">
        <v>48</v>
      </c>
      <c r="B699" s="692" t="s">
        <v>569</v>
      </c>
      <c r="C699" s="693"/>
      <c r="D699" s="693"/>
      <c r="E699" s="738"/>
    </row>
    <row r="700" spans="1:5" ht="15.75" thickBot="1" x14ac:dyDescent="0.3">
      <c r="A700" s="260" t="s">
        <v>50</v>
      </c>
      <c r="B700" s="673" t="s">
        <v>570</v>
      </c>
      <c r="C700" s="674"/>
      <c r="D700" s="674"/>
      <c r="E700" s="675"/>
    </row>
    <row r="701" spans="1:5" ht="15.75" customHeight="1" x14ac:dyDescent="0.25">
      <c r="A701" s="661"/>
      <c r="B701" s="261">
        <v>2020</v>
      </c>
      <c r="C701" s="261">
        <v>2021</v>
      </c>
      <c r="D701" s="261">
        <v>2022</v>
      </c>
      <c r="E701" s="261">
        <v>2023</v>
      </c>
    </row>
    <row r="702" spans="1:5" ht="12.75" customHeight="1" thickBot="1" x14ac:dyDescent="0.3">
      <c r="A702" s="662"/>
      <c r="B702" s="262" t="s">
        <v>1</v>
      </c>
      <c r="C702" s="262" t="s">
        <v>26</v>
      </c>
      <c r="D702" s="262" t="s">
        <v>26</v>
      </c>
      <c r="E702" s="262" t="s">
        <v>26</v>
      </c>
    </row>
    <row r="703" spans="1:5" ht="12.75" customHeight="1" thickBot="1" x14ac:dyDescent="0.3">
      <c r="A703" s="260" t="s">
        <v>52</v>
      </c>
      <c r="B703" s="263">
        <v>190</v>
      </c>
      <c r="C703" s="263">
        <v>134</v>
      </c>
      <c r="D703" s="263"/>
      <c r="E703" s="263"/>
    </row>
    <row r="704" spans="1:5" ht="15.75" customHeight="1" thickBot="1" x14ac:dyDescent="0.3">
      <c r="A704" s="260" t="s">
        <v>53</v>
      </c>
      <c r="B704" s="263">
        <f t="shared" ref="B704:D704" si="107">B722</f>
        <v>12062</v>
      </c>
      <c r="C704" s="263">
        <f t="shared" si="107"/>
        <v>14477</v>
      </c>
      <c r="D704" s="263">
        <f t="shared" si="107"/>
        <v>2669</v>
      </c>
      <c r="E704" s="263"/>
    </row>
    <row r="705" spans="1:5" ht="15.75" customHeight="1" thickBot="1" x14ac:dyDescent="0.3">
      <c r="A705" s="260" t="s">
        <v>54</v>
      </c>
      <c r="B705" s="263">
        <f t="shared" ref="B705:D705" si="108">B704/B703</f>
        <v>63.484210526315792</v>
      </c>
      <c r="C705" s="263">
        <f t="shared" si="108"/>
        <v>108.03731343283582</v>
      </c>
      <c r="D705" s="263" t="e">
        <f t="shared" si="108"/>
        <v>#DIV/0!</v>
      </c>
      <c r="E705" s="263"/>
    </row>
    <row r="706" spans="1:5" ht="15.75" customHeight="1" thickBot="1" x14ac:dyDescent="0.3">
      <c r="A706" s="260" t="s">
        <v>55</v>
      </c>
      <c r="B706" s="265">
        <v>0</v>
      </c>
      <c r="C706" s="265">
        <v>0</v>
      </c>
      <c r="D706" s="265">
        <v>0</v>
      </c>
      <c r="E706" s="265"/>
    </row>
    <row r="707" spans="1:5" ht="15.75" customHeight="1" thickBot="1" x14ac:dyDescent="0.3">
      <c r="A707" s="260" t="s">
        <v>57</v>
      </c>
      <c r="B707" s="265">
        <v>0</v>
      </c>
      <c r="C707" s="265">
        <v>0</v>
      </c>
      <c r="D707" s="265">
        <v>0</v>
      </c>
      <c r="E707" s="265"/>
    </row>
    <row r="708" spans="1:5" ht="15.75" customHeight="1" thickBot="1" x14ac:dyDescent="0.3">
      <c r="A708" s="260" t="s">
        <v>58</v>
      </c>
      <c r="B708" s="265">
        <v>0</v>
      </c>
      <c r="C708" s="265">
        <v>0</v>
      </c>
      <c r="D708" s="265">
        <v>0</v>
      </c>
      <c r="E708" s="265"/>
    </row>
    <row r="709" spans="1:5" ht="15.75" customHeight="1" thickBot="1" x14ac:dyDescent="0.3">
      <c r="A709" s="663" t="s">
        <v>1026</v>
      </c>
      <c r="B709" s="664"/>
      <c r="C709" s="664"/>
      <c r="D709" s="664"/>
      <c r="E709" s="665"/>
    </row>
    <row r="710" spans="1:5" ht="15.75" customHeight="1" x14ac:dyDescent="0.25">
      <c r="A710" s="661"/>
      <c r="B710" s="261">
        <v>2020</v>
      </c>
      <c r="C710" s="261">
        <v>2021</v>
      </c>
      <c r="D710" s="261">
        <v>2022</v>
      </c>
      <c r="E710" s="261">
        <v>2023</v>
      </c>
    </row>
    <row r="711" spans="1:5" ht="12.75" customHeight="1" thickBot="1" x14ac:dyDescent="0.3">
      <c r="A711" s="662"/>
      <c r="B711" s="262" t="s">
        <v>1</v>
      </c>
      <c r="C711" s="262" t="s">
        <v>26</v>
      </c>
      <c r="D711" s="262" t="s">
        <v>26</v>
      </c>
      <c r="E711" s="262" t="s">
        <v>26</v>
      </c>
    </row>
    <row r="712" spans="1:5" ht="12.75" customHeight="1" thickBot="1" x14ac:dyDescent="0.3">
      <c r="A712" s="266" t="s">
        <v>114</v>
      </c>
      <c r="B712" s="267">
        <f>B713+B714+B715+B716</f>
        <v>0</v>
      </c>
      <c r="C712" s="267">
        <f t="shared" ref="C712:E712" si="109">C713+C714+C715+C716</f>
        <v>0</v>
      </c>
      <c r="D712" s="267">
        <f t="shared" si="109"/>
        <v>0</v>
      </c>
      <c r="E712" s="267">
        <f t="shared" si="109"/>
        <v>0</v>
      </c>
    </row>
    <row r="713" spans="1:5" ht="15.75" customHeight="1" thickBot="1" x14ac:dyDescent="0.3">
      <c r="A713" s="268" t="s">
        <v>61</v>
      </c>
      <c r="B713" s="267"/>
      <c r="C713" s="267"/>
      <c r="D713" s="267"/>
      <c r="E713" s="267"/>
    </row>
    <row r="714" spans="1:5" ht="15.75" customHeight="1" thickBot="1" x14ac:dyDescent="0.3">
      <c r="A714" s="268" t="s">
        <v>115</v>
      </c>
      <c r="B714" s="267"/>
      <c r="C714" s="267"/>
      <c r="D714" s="267"/>
      <c r="E714" s="267"/>
    </row>
    <row r="715" spans="1:5" ht="15.75" customHeight="1" thickBot="1" x14ac:dyDescent="0.3">
      <c r="A715" s="268" t="s">
        <v>116</v>
      </c>
      <c r="B715" s="267"/>
      <c r="C715" s="267"/>
      <c r="D715" s="267"/>
      <c r="E715" s="267"/>
    </row>
    <row r="716" spans="1:5" ht="15.75" customHeight="1" thickBot="1" x14ac:dyDescent="0.3">
      <c r="A716" s="268" t="s">
        <v>117</v>
      </c>
      <c r="B716" s="267"/>
      <c r="C716" s="267"/>
      <c r="D716" s="267"/>
      <c r="E716" s="267"/>
    </row>
    <row r="717" spans="1:5" ht="15.75" customHeight="1" thickBot="1" x14ac:dyDescent="0.3">
      <c r="A717" s="266" t="s">
        <v>118</v>
      </c>
      <c r="B717" s="269">
        <f>B718+B719+B720+B721</f>
        <v>12062</v>
      </c>
      <c r="C717" s="269">
        <f t="shared" ref="C717:D717" si="110">C718+C719+C720+C721</f>
        <v>14477</v>
      </c>
      <c r="D717" s="269">
        <f t="shared" si="110"/>
        <v>2669</v>
      </c>
      <c r="E717" s="269"/>
    </row>
    <row r="718" spans="1:5" ht="15.75" customHeight="1" thickBot="1" x14ac:dyDescent="0.3">
      <c r="A718" s="268" t="s">
        <v>61</v>
      </c>
      <c r="B718" s="269"/>
      <c r="C718" s="267"/>
      <c r="D718" s="267"/>
      <c r="E718" s="267"/>
    </row>
    <row r="719" spans="1:5" ht="15.75" customHeight="1" thickBot="1" x14ac:dyDescent="0.3">
      <c r="A719" s="268" t="s">
        <v>115</v>
      </c>
      <c r="B719" s="269">
        <v>11362</v>
      </c>
      <c r="C719" s="269">
        <v>13777</v>
      </c>
      <c r="D719" s="269">
        <v>1969</v>
      </c>
      <c r="E719" s="269"/>
    </row>
    <row r="720" spans="1:5" ht="15.75" customHeight="1" thickBot="1" x14ac:dyDescent="0.3">
      <c r="A720" s="268" t="s">
        <v>116</v>
      </c>
      <c r="B720" s="267"/>
      <c r="C720" s="267"/>
      <c r="D720" s="267"/>
      <c r="E720" s="267"/>
    </row>
    <row r="721" spans="1:5" ht="15.75" customHeight="1" thickBot="1" x14ac:dyDescent="0.3">
      <c r="A721" s="268" t="s">
        <v>117</v>
      </c>
      <c r="B721" s="267">
        <v>700</v>
      </c>
      <c r="C721" s="267">
        <v>700</v>
      </c>
      <c r="D721" s="267">
        <v>700</v>
      </c>
      <c r="E721" s="267"/>
    </row>
    <row r="722" spans="1:5" ht="15.75" customHeight="1" thickBot="1" x14ac:dyDescent="0.3">
      <c r="A722" s="292" t="s">
        <v>469</v>
      </c>
      <c r="B722" s="269">
        <f>B712+B717</f>
        <v>12062</v>
      </c>
      <c r="C722" s="269">
        <f>C712+C717</f>
        <v>14477</v>
      </c>
      <c r="D722" s="269">
        <f>D712+D717</f>
        <v>2669</v>
      </c>
      <c r="E722" s="269"/>
    </row>
    <row r="723" spans="1:5" ht="15.75" customHeight="1" thickBot="1" x14ac:dyDescent="0.3">
      <c r="A723" s="293" t="s">
        <v>70</v>
      </c>
      <c r="B723" s="277">
        <f>IF(B722-B704=0,0,"Error")</f>
        <v>0</v>
      </c>
      <c r="C723" s="277">
        <v>0</v>
      </c>
      <c r="D723" s="277">
        <v>0</v>
      </c>
      <c r="E723" s="277">
        <v>0</v>
      </c>
    </row>
    <row r="724" spans="1:5" ht="32.25" thickBot="1" x14ac:dyDescent="0.3">
      <c r="A724" s="289" t="s">
        <v>190</v>
      </c>
      <c r="B724" s="734" t="s">
        <v>571</v>
      </c>
      <c r="C724" s="735"/>
      <c r="D724" s="300" t="s">
        <v>151</v>
      </c>
      <c r="E724" s="291" t="s">
        <v>1041</v>
      </c>
    </row>
    <row r="725" spans="1:5" ht="36.75" customHeight="1" thickBot="1" x14ac:dyDescent="0.3">
      <c r="A725" s="260" t="s">
        <v>48</v>
      </c>
      <c r="B725" s="692" t="s">
        <v>563</v>
      </c>
      <c r="C725" s="693"/>
      <c r="D725" s="693"/>
      <c r="E725" s="738"/>
    </row>
    <row r="726" spans="1:5" ht="15.75" thickBot="1" x14ac:dyDescent="0.3">
      <c r="A726" s="260" t="s">
        <v>50</v>
      </c>
      <c r="B726" s="673" t="s">
        <v>564</v>
      </c>
      <c r="C726" s="674"/>
      <c r="D726" s="674"/>
      <c r="E726" s="675"/>
    </row>
    <row r="727" spans="1:5" x14ac:dyDescent="0.25">
      <c r="A727" s="661"/>
      <c r="B727" s="261">
        <v>2020</v>
      </c>
      <c r="C727" s="261">
        <v>2021</v>
      </c>
      <c r="D727" s="261">
        <v>2022</v>
      </c>
      <c r="E727" s="261">
        <v>2023</v>
      </c>
    </row>
    <row r="728" spans="1:5" ht="15.75" thickBot="1" x14ac:dyDescent="0.3">
      <c r="A728" s="662"/>
      <c r="B728" s="262" t="s">
        <v>1</v>
      </c>
      <c r="C728" s="262" t="s">
        <v>26</v>
      </c>
      <c r="D728" s="262" t="s">
        <v>26</v>
      </c>
      <c r="E728" s="262" t="s">
        <v>26</v>
      </c>
    </row>
    <row r="729" spans="1:5" ht="15.75" thickBot="1" x14ac:dyDescent="0.3">
      <c r="A729" s="260" t="s">
        <v>52</v>
      </c>
      <c r="B729" s="263">
        <v>1</v>
      </c>
      <c r="C729" s="263">
        <v>1</v>
      </c>
      <c r="D729" s="263">
        <v>1</v>
      </c>
      <c r="E729" s="263"/>
    </row>
    <row r="730" spans="1:5" ht="15.75" thickBot="1" x14ac:dyDescent="0.3">
      <c r="A730" s="260" t="s">
        <v>53</v>
      </c>
      <c r="B730" s="263">
        <f t="shared" ref="B730:E730" si="111">B748</f>
        <v>238000</v>
      </c>
      <c r="C730" s="263">
        <f t="shared" si="111"/>
        <v>99109</v>
      </c>
      <c r="D730" s="263">
        <f t="shared" si="111"/>
        <v>131352</v>
      </c>
      <c r="E730" s="263">
        <f t="shared" si="111"/>
        <v>64739</v>
      </c>
    </row>
    <row r="731" spans="1:5" ht="15.75" thickBot="1" x14ac:dyDescent="0.3">
      <c r="A731" s="260" t="s">
        <v>54</v>
      </c>
      <c r="B731" s="263">
        <f t="shared" ref="B731:D731" si="112">B730/B729</f>
        <v>238000</v>
      </c>
      <c r="C731" s="263">
        <f t="shared" si="112"/>
        <v>99109</v>
      </c>
      <c r="D731" s="263">
        <f t="shared" si="112"/>
        <v>131352</v>
      </c>
      <c r="E731" s="263"/>
    </row>
    <row r="732" spans="1:5" ht="15.75" thickBot="1" x14ac:dyDescent="0.3">
      <c r="A732" s="260" t="s">
        <v>55</v>
      </c>
      <c r="B732" s="265">
        <v>0</v>
      </c>
      <c r="C732" s="265">
        <v>0</v>
      </c>
      <c r="D732" s="265">
        <v>0</v>
      </c>
      <c r="E732" s="265"/>
    </row>
    <row r="733" spans="1:5" ht="15.75" thickBot="1" x14ac:dyDescent="0.3">
      <c r="A733" s="260" t="s">
        <v>57</v>
      </c>
      <c r="B733" s="265">
        <v>0</v>
      </c>
      <c r="C733" s="265">
        <v>0</v>
      </c>
      <c r="D733" s="265">
        <v>0</v>
      </c>
      <c r="E733" s="265"/>
    </row>
    <row r="734" spans="1:5" ht="15.75" thickBot="1" x14ac:dyDescent="0.3">
      <c r="A734" s="260" t="s">
        <v>58</v>
      </c>
      <c r="B734" s="265">
        <v>0</v>
      </c>
      <c r="C734" s="265">
        <v>0</v>
      </c>
      <c r="D734" s="265">
        <v>0</v>
      </c>
      <c r="E734" s="265"/>
    </row>
    <row r="735" spans="1:5" ht="15.75" thickBot="1" x14ac:dyDescent="0.3">
      <c r="A735" s="663" t="s">
        <v>1028</v>
      </c>
      <c r="B735" s="664"/>
      <c r="C735" s="664"/>
      <c r="D735" s="664"/>
      <c r="E735" s="665"/>
    </row>
    <row r="736" spans="1:5" x14ac:dyDescent="0.25">
      <c r="A736" s="661"/>
      <c r="B736" s="261">
        <v>2020</v>
      </c>
      <c r="C736" s="261">
        <v>2021</v>
      </c>
      <c r="D736" s="261">
        <v>2022</v>
      </c>
      <c r="E736" s="261">
        <v>2023</v>
      </c>
    </row>
    <row r="737" spans="1:5" ht="15.75" thickBot="1" x14ac:dyDescent="0.3">
      <c r="A737" s="662"/>
      <c r="B737" s="262" t="s">
        <v>1</v>
      </c>
      <c r="C737" s="262" t="s">
        <v>26</v>
      </c>
      <c r="D737" s="262" t="s">
        <v>26</v>
      </c>
      <c r="E737" s="262" t="s">
        <v>26</v>
      </c>
    </row>
    <row r="738" spans="1:5" ht="15.75" thickBot="1" x14ac:dyDescent="0.3">
      <c r="A738" s="266" t="s">
        <v>114</v>
      </c>
      <c r="B738" s="267">
        <f>B739+B740+B741+B742</f>
        <v>0</v>
      </c>
      <c r="C738" s="267">
        <f t="shared" ref="C738:D738" si="113">C739+C740+C741+C742</f>
        <v>0</v>
      </c>
      <c r="D738" s="267">
        <f t="shared" si="113"/>
        <v>0</v>
      </c>
      <c r="E738" s="267"/>
    </row>
    <row r="739" spans="1:5" ht="15.75" thickBot="1" x14ac:dyDescent="0.3">
      <c r="A739" s="268" t="s">
        <v>61</v>
      </c>
      <c r="B739" s="267"/>
      <c r="C739" s="267"/>
      <c r="D739" s="267"/>
      <c r="E739" s="267"/>
    </row>
    <row r="740" spans="1:5" ht="15.75" thickBot="1" x14ac:dyDescent="0.3">
      <c r="A740" s="268" t="s">
        <v>115</v>
      </c>
      <c r="B740" s="267"/>
      <c r="C740" s="267"/>
      <c r="D740" s="267"/>
      <c r="E740" s="267"/>
    </row>
    <row r="741" spans="1:5" ht="15.75" thickBot="1" x14ac:dyDescent="0.3">
      <c r="A741" s="268" t="s">
        <v>116</v>
      </c>
      <c r="B741" s="267"/>
      <c r="C741" s="267"/>
      <c r="D741" s="267"/>
      <c r="E741" s="267"/>
    </row>
    <row r="742" spans="1:5" ht="15.75" thickBot="1" x14ac:dyDescent="0.3">
      <c r="A742" s="268" t="s">
        <v>117</v>
      </c>
      <c r="B742" s="267"/>
      <c r="C742" s="267"/>
      <c r="D742" s="267"/>
      <c r="E742" s="267"/>
    </row>
    <row r="743" spans="1:5" ht="15.75" thickBot="1" x14ac:dyDescent="0.3">
      <c r="A743" s="266" t="s">
        <v>118</v>
      </c>
      <c r="B743" s="269">
        <f>B744+B745+B746+B747</f>
        <v>238000</v>
      </c>
      <c r="C743" s="269">
        <f t="shared" ref="C743:E743" si="114">C744+C745+C746+C747</f>
        <v>99109</v>
      </c>
      <c r="D743" s="269">
        <f t="shared" si="114"/>
        <v>131352</v>
      </c>
      <c r="E743" s="269">
        <f t="shared" si="114"/>
        <v>64739</v>
      </c>
    </row>
    <row r="744" spans="1:5" ht="15.75" thickBot="1" x14ac:dyDescent="0.3">
      <c r="A744" s="268" t="s">
        <v>61</v>
      </c>
      <c r="B744" s="269"/>
      <c r="C744" s="267"/>
      <c r="D744" s="267"/>
      <c r="E744" s="267"/>
    </row>
    <row r="745" spans="1:5" ht="15.75" thickBot="1" x14ac:dyDescent="0.3">
      <c r="A745" s="268" t="s">
        <v>115</v>
      </c>
      <c r="B745" s="269">
        <v>208000</v>
      </c>
      <c r="C745" s="269">
        <v>99109</v>
      </c>
      <c r="D745" s="269">
        <v>131352</v>
      </c>
      <c r="E745" s="269">
        <v>64739</v>
      </c>
    </row>
    <row r="746" spans="1:5" ht="15.75" thickBot="1" x14ac:dyDescent="0.3">
      <c r="A746" s="268" t="s">
        <v>116</v>
      </c>
      <c r="B746" s="267">
        <v>15000</v>
      </c>
      <c r="C746" s="267"/>
      <c r="D746" s="267"/>
      <c r="E746" s="267"/>
    </row>
    <row r="747" spans="1:5" ht="15.75" thickBot="1" x14ac:dyDescent="0.3">
      <c r="A747" s="268" t="s">
        <v>117</v>
      </c>
      <c r="B747" s="267">
        <v>15000</v>
      </c>
      <c r="C747" s="267"/>
      <c r="D747" s="267"/>
      <c r="E747" s="267"/>
    </row>
    <row r="748" spans="1:5" ht="15.75" thickBot="1" x14ac:dyDescent="0.3">
      <c r="A748" s="292" t="s">
        <v>473</v>
      </c>
      <c r="B748" s="269">
        <f>B738+B743</f>
        <v>238000</v>
      </c>
      <c r="C748" s="269">
        <f>C738+C743</f>
        <v>99109</v>
      </c>
      <c r="D748" s="269">
        <f t="shared" ref="D748:E748" si="115">D738+D743</f>
        <v>131352</v>
      </c>
      <c r="E748" s="269">
        <f t="shared" si="115"/>
        <v>64739</v>
      </c>
    </row>
    <row r="749" spans="1:5" ht="15.75" thickBot="1" x14ac:dyDescent="0.3">
      <c r="A749" s="293" t="s">
        <v>70</v>
      </c>
      <c r="B749" s="277">
        <f>IF(B748-B730=0,0,"Error")</f>
        <v>0</v>
      </c>
      <c r="C749" s="277">
        <v>0</v>
      </c>
      <c r="D749" s="277">
        <v>0</v>
      </c>
      <c r="E749" s="277">
        <v>0</v>
      </c>
    </row>
    <row r="750" spans="1:5" ht="15.75" thickBot="1" x14ac:dyDescent="0.3">
      <c r="A750" s="90"/>
      <c r="B750" s="91"/>
      <c r="C750" s="91"/>
      <c r="D750" s="91"/>
      <c r="E750" s="91"/>
    </row>
    <row r="751" spans="1:5" ht="24.75" thickBot="1" x14ac:dyDescent="0.3">
      <c r="A751" s="256" t="s">
        <v>126</v>
      </c>
      <c r="B751" s="301">
        <f>B626+B536+B499+B465+B439+B217+B180+B143+B106+B69+B32+B575+B386+B256+B704+B652+B730+B600+B412+B308+B334+B282+B360+B678</f>
        <v>1897122</v>
      </c>
      <c r="C751" s="301">
        <f t="shared" ref="C751:E751" si="116">C626+C536+C499+C465+C439+C217+C180+C143+C106+C69+C32+C575+C386+C256+C704+C652+C730+C600+C412+C308+C334+C282+C360+C678</f>
        <v>2134099</v>
      </c>
      <c r="D751" s="301">
        <f t="shared" si="116"/>
        <v>2023218</v>
      </c>
      <c r="E751" s="301">
        <f t="shared" si="116"/>
        <v>1842624</v>
      </c>
    </row>
    <row r="752" spans="1:5" ht="24.75" thickBot="1" x14ac:dyDescent="0.3">
      <c r="A752" s="256" t="s">
        <v>127</v>
      </c>
      <c r="B752" s="301">
        <f>B753+B756+B759+B762+B765+B768+B771+B774+B779</f>
        <v>1897122</v>
      </c>
      <c r="C752" s="301">
        <f>C753+C756+C759+C762+C765+C768+C771+C774+C779</f>
        <v>2134099</v>
      </c>
      <c r="D752" s="301">
        <f>D753+D756+D759+D762+D765+D768+D771+D774+D779</f>
        <v>2023218</v>
      </c>
      <c r="E752" s="301">
        <f t="shared" ref="E752" si="117">E753+E756+E759+E762+E765+E768+E771+E774+E779</f>
        <v>1842624</v>
      </c>
    </row>
    <row r="753" spans="1:10" ht="15.75" thickBot="1" x14ac:dyDescent="0.3">
      <c r="A753" s="266" t="s">
        <v>60</v>
      </c>
      <c r="B753" s="302">
        <f>B754+B755</f>
        <v>547769</v>
      </c>
      <c r="C753" s="302">
        <f t="shared" ref="C753:E753" si="118">C754+C755</f>
        <v>944250</v>
      </c>
      <c r="D753" s="302">
        <f>D754+D755</f>
        <v>944250</v>
      </c>
      <c r="E753" s="488">
        <f t="shared" si="118"/>
        <v>944250</v>
      </c>
    </row>
    <row r="754" spans="1:10" ht="15.75" thickBot="1" x14ac:dyDescent="0.3">
      <c r="A754" s="268" t="s">
        <v>61</v>
      </c>
      <c r="B754" s="269">
        <f>B508+B152+B78</f>
        <v>547769</v>
      </c>
      <c r="C754" s="269">
        <f>C508+C152+C78</f>
        <v>944250</v>
      </c>
      <c r="D754" s="269">
        <f>D508+D152+D78</f>
        <v>944250</v>
      </c>
      <c r="E754" s="281">
        <f>E508+E152+E78</f>
        <v>944250</v>
      </c>
      <c r="H754" s="56"/>
      <c r="I754" s="56"/>
      <c r="J754" s="56"/>
    </row>
    <row r="755" spans="1:10" ht="15.75" thickBot="1" x14ac:dyDescent="0.3">
      <c r="A755" s="268" t="s">
        <v>128</v>
      </c>
      <c r="B755" s="269">
        <f t="shared" ref="B755:E755" si="119">B42+B79+B116</f>
        <v>0</v>
      </c>
      <c r="C755" s="269">
        <f t="shared" si="119"/>
        <v>0</v>
      </c>
      <c r="D755" s="269">
        <f t="shared" si="119"/>
        <v>0</v>
      </c>
      <c r="E755" s="281">
        <f t="shared" si="119"/>
        <v>0</v>
      </c>
    </row>
    <row r="756" spans="1:10" ht="24.75" thickBot="1" x14ac:dyDescent="0.3">
      <c r="A756" s="266" t="s">
        <v>63</v>
      </c>
      <c r="B756" s="302">
        <f>B757+B758</f>
        <v>92331</v>
      </c>
      <c r="C756" s="302">
        <f t="shared" ref="C756:E756" si="120">C757+C758</f>
        <v>156739</v>
      </c>
      <c r="D756" s="302">
        <f t="shared" si="120"/>
        <v>156739</v>
      </c>
      <c r="E756" s="488">
        <f t="shared" si="120"/>
        <v>156739</v>
      </c>
    </row>
    <row r="757" spans="1:10" ht="15.75" thickBot="1" x14ac:dyDescent="0.3">
      <c r="A757" s="268" t="s">
        <v>61</v>
      </c>
      <c r="B757" s="267">
        <f>B511+B155+B81</f>
        <v>92331</v>
      </c>
      <c r="C757" s="267">
        <f>C511+C155+C81</f>
        <v>156739</v>
      </c>
      <c r="D757" s="267">
        <f>D511+D155+D81</f>
        <v>156739</v>
      </c>
      <c r="E757" s="255">
        <f>E511+E155+E81</f>
        <v>156739</v>
      </c>
    </row>
    <row r="758" spans="1:10" ht="15.75" thickBot="1" x14ac:dyDescent="0.3">
      <c r="A758" s="268" t="s">
        <v>128</v>
      </c>
      <c r="B758" s="269">
        <f>B45+B82+B116</f>
        <v>0</v>
      </c>
      <c r="C758" s="269">
        <f>C45+C82+C116</f>
        <v>0</v>
      </c>
      <c r="D758" s="269">
        <f>D45+D82+D116</f>
        <v>0</v>
      </c>
      <c r="E758" s="281">
        <f>E45+E82+E116</f>
        <v>0</v>
      </c>
    </row>
    <row r="759" spans="1:10" ht="15.75" thickBot="1" x14ac:dyDescent="0.3">
      <c r="A759" s="266" t="s">
        <v>64</v>
      </c>
      <c r="B759" s="302">
        <f>B760+B761</f>
        <v>613900</v>
      </c>
      <c r="C759" s="302">
        <f t="shared" ref="C759:E759" si="121">C760+C761</f>
        <v>500000</v>
      </c>
      <c r="D759" s="302">
        <f t="shared" si="121"/>
        <v>320011</v>
      </c>
      <c r="E759" s="488">
        <f t="shared" si="121"/>
        <v>520011</v>
      </c>
    </row>
    <row r="760" spans="1:10" ht="15.75" thickBot="1" x14ac:dyDescent="0.3">
      <c r="A760" s="268" t="s">
        <v>61</v>
      </c>
      <c r="B760" s="269">
        <f>B551+B514+B232+B195+B158+B121+B84+B47</f>
        <v>613900</v>
      </c>
      <c r="C760" s="269">
        <f>C551+C514+C232+C195+C158+C121+C84+C47</f>
        <v>500000</v>
      </c>
      <c r="D760" s="269">
        <f>D551+D514+D232+D195+D158+D121+D84+D47</f>
        <v>320011</v>
      </c>
      <c r="E760" s="281">
        <f>E551+E514+E232+E195+E158+E121+E84+E47</f>
        <v>520011</v>
      </c>
    </row>
    <row r="761" spans="1:10" ht="15.75" thickBot="1" x14ac:dyDescent="0.3">
      <c r="A761" s="268" t="s">
        <v>128</v>
      </c>
      <c r="B761" s="269">
        <f t="shared" ref="B761:E761" si="122">B48+B85+B122</f>
        <v>0</v>
      </c>
      <c r="C761" s="269">
        <f t="shared" si="122"/>
        <v>0</v>
      </c>
      <c r="D761" s="269">
        <f t="shared" si="122"/>
        <v>0</v>
      </c>
      <c r="E761" s="281">
        <f t="shared" si="122"/>
        <v>0</v>
      </c>
    </row>
    <row r="762" spans="1:10" ht="15.75" thickBot="1" x14ac:dyDescent="0.3">
      <c r="A762" s="266" t="s">
        <v>65</v>
      </c>
      <c r="B762" s="302">
        <f>B763+B764</f>
        <v>0</v>
      </c>
      <c r="C762" s="302">
        <f t="shared" ref="C762:E762" si="123">C763+C764</f>
        <v>0</v>
      </c>
      <c r="D762" s="302">
        <f t="shared" si="123"/>
        <v>0</v>
      </c>
      <c r="E762" s="488">
        <f t="shared" si="123"/>
        <v>0</v>
      </c>
    </row>
    <row r="763" spans="1:10" ht="15.75" thickBot="1" x14ac:dyDescent="0.3">
      <c r="A763" s="268" t="s">
        <v>61</v>
      </c>
      <c r="B763" s="267">
        <f t="shared" ref="B763:E764" si="124">B50+B87+B124</f>
        <v>0</v>
      </c>
      <c r="C763" s="267">
        <f t="shared" si="124"/>
        <v>0</v>
      </c>
      <c r="D763" s="267">
        <f t="shared" si="124"/>
        <v>0</v>
      </c>
      <c r="E763" s="255">
        <f t="shared" si="124"/>
        <v>0</v>
      </c>
    </row>
    <row r="764" spans="1:10" ht="15.75" thickBot="1" x14ac:dyDescent="0.3">
      <c r="A764" s="268" t="s">
        <v>128</v>
      </c>
      <c r="B764" s="269">
        <f t="shared" si="124"/>
        <v>0</v>
      </c>
      <c r="C764" s="269">
        <f t="shared" si="124"/>
        <v>0</v>
      </c>
      <c r="D764" s="269">
        <f t="shared" si="124"/>
        <v>0</v>
      </c>
      <c r="E764" s="281">
        <f t="shared" si="124"/>
        <v>0</v>
      </c>
    </row>
    <row r="765" spans="1:10" ht="15.75" thickBot="1" x14ac:dyDescent="0.3">
      <c r="A765" s="266" t="s">
        <v>66</v>
      </c>
      <c r="B765" s="302">
        <f>B766+B767</f>
        <v>0</v>
      </c>
      <c r="C765" s="302">
        <f t="shared" ref="C765:E765" si="125">C766+C767</f>
        <v>0</v>
      </c>
      <c r="D765" s="302">
        <f t="shared" si="125"/>
        <v>0</v>
      </c>
      <c r="E765" s="488">
        <f t="shared" si="125"/>
        <v>0</v>
      </c>
    </row>
    <row r="766" spans="1:10" ht="15.75" thickBot="1" x14ac:dyDescent="0.3">
      <c r="A766" s="268" t="s">
        <v>61</v>
      </c>
      <c r="B766" s="267">
        <f t="shared" ref="B766:E767" si="126">B53+B90+B127</f>
        <v>0</v>
      </c>
      <c r="C766" s="267">
        <f t="shared" si="126"/>
        <v>0</v>
      </c>
      <c r="D766" s="267">
        <f t="shared" si="126"/>
        <v>0</v>
      </c>
      <c r="E766" s="255">
        <f t="shared" si="126"/>
        <v>0</v>
      </c>
    </row>
    <row r="767" spans="1:10" ht="15.75" thickBot="1" x14ac:dyDescent="0.3">
      <c r="A767" s="268" t="s">
        <v>128</v>
      </c>
      <c r="B767" s="269">
        <f t="shared" si="126"/>
        <v>0</v>
      </c>
      <c r="C767" s="269">
        <f t="shared" si="126"/>
        <v>0</v>
      </c>
      <c r="D767" s="269">
        <f t="shared" si="126"/>
        <v>0</v>
      </c>
      <c r="E767" s="281">
        <f t="shared" si="126"/>
        <v>0</v>
      </c>
    </row>
    <row r="768" spans="1:10" ht="15.75" thickBot="1" x14ac:dyDescent="0.3">
      <c r="A768" s="266" t="s">
        <v>67</v>
      </c>
      <c r="B768" s="302">
        <f>B769+B770</f>
        <v>0</v>
      </c>
      <c r="C768" s="302">
        <f>C769+C770</f>
        <v>0</v>
      </c>
      <c r="D768" s="302">
        <f t="shared" ref="D768:E768" si="127">D769+D770</f>
        <v>0</v>
      </c>
      <c r="E768" s="488">
        <f t="shared" si="127"/>
        <v>0</v>
      </c>
    </row>
    <row r="769" spans="1:10" ht="15.75" thickBot="1" x14ac:dyDescent="0.3">
      <c r="A769" s="268" t="s">
        <v>61</v>
      </c>
      <c r="B769" s="267">
        <f t="shared" ref="B769:E770" si="128">B56+B93+B130</f>
        <v>0</v>
      </c>
      <c r="C769" s="267">
        <f t="shared" si="128"/>
        <v>0</v>
      </c>
      <c r="D769" s="267">
        <f t="shared" si="128"/>
        <v>0</v>
      </c>
      <c r="E769" s="255">
        <f t="shared" si="128"/>
        <v>0</v>
      </c>
    </row>
    <row r="770" spans="1:10" ht="15.75" thickBot="1" x14ac:dyDescent="0.3">
      <c r="A770" s="268" t="s">
        <v>128</v>
      </c>
      <c r="B770" s="269">
        <f t="shared" si="128"/>
        <v>0</v>
      </c>
      <c r="C770" s="269">
        <f t="shared" si="128"/>
        <v>0</v>
      </c>
      <c r="D770" s="269">
        <f t="shared" si="128"/>
        <v>0</v>
      </c>
      <c r="E770" s="281">
        <f t="shared" si="128"/>
        <v>0</v>
      </c>
    </row>
    <row r="771" spans="1:10" ht="24.75" thickBot="1" x14ac:dyDescent="0.3">
      <c r="A771" s="266" t="s">
        <v>68</v>
      </c>
      <c r="B771" s="302">
        <f>B95+B58</f>
        <v>0</v>
      </c>
      <c r="C771" s="302">
        <f>C95+C58</f>
        <v>0</v>
      </c>
      <c r="D771" s="302">
        <f>D95+D58</f>
        <v>0</v>
      </c>
      <c r="E771" s="488">
        <f>E95+E58</f>
        <v>0</v>
      </c>
    </row>
    <row r="772" spans="1:10" ht="15.75" thickBot="1" x14ac:dyDescent="0.3">
      <c r="A772" s="268" t="s">
        <v>61</v>
      </c>
      <c r="B772" s="267">
        <f t="shared" ref="B772:E773" si="129">B59+B96+B133</f>
        <v>0</v>
      </c>
      <c r="C772" s="267">
        <f t="shared" si="129"/>
        <v>0</v>
      </c>
      <c r="D772" s="267">
        <f t="shared" si="129"/>
        <v>0</v>
      </c>
      <c r="E772" s="255">
        <f t="shared" si="129"/>
        <v>0</v>
      </c>
    </row>
    <row r="773" spans="1:10" ht="15.75" thickBot="1" x14ac:dyDescent="0.3">
      <c r="A773" s="268" t="s">
        <v>128</v>
      </c>
      <c r="B773" s="269">
        <f t="shared" si="129"/>
        <v>0</v>
      </c>
      <c r="C773" s="269">
        <f t="shared" si="129"/>
        <v>0</v>
      </c>
      <c r="D773" s="269">
        <f t="shared" si="129"/>
        <v>0</v>
      </c>
      <c r="E773" s="281">
        <f t="shared" si="129"/>
        <v>0</v>
      </c>
    </row>
    <row r="774" spans="1:10" ht="15.75" thickBot="1" x14ac:dyDescent="0.3">
      <c r="A774" s="266" t="s">
        <v>129</v>
      </c>
      <c r="B774" s="302">
        <f>B775+B776+B777+B778</f>
        <v>2000</v>
      </c>
      <c r="C774" s="302">
        <f>C775+C776+C777+C778</f>
        <v>0</v>
      </c>
      <c r="D774" s="302">
        <f t="shared" ref="D774:E774" si="130">D775+D776+D777+D778</f>
        <v>0</v>
      </c>
      <c r="E774" s="488">
        <f t="shared" si="130"/>
        <v>0</v>
      </c>
    </row>
    <row r="775" spans="1:10" ht="15.75" thickBot="1" x14ac:dyDescent="0.3">
      <c r="A775" s="268" t="s">
        <v>61</v>
      </c>
      <c r="B775" s="267">
        <f>B635+B474+B448+B584+B395+B265+B291</f>
        <v>2000</v>
      </c>
      <c r="C775" s="267">
        <f>C635+C474+C448+C584+C395+C265+C291</f>
        <v>0</v>
      </c>
      <c r="D775" s="267">
        <f>D635+D474+D448+D584+D395+D265+D291</f>
        <v>0</v>
      </c>
      <c r="E775" s="255">
        <f>E635+E474+E448+E584+E395+E265+E291</f>
        <v>0</v>
      </c>
    </row>
    <row r="776" spans="1:10" ht="15.75" thickBot="1" x14ac:dyDescent="0.3">
      <c r="A776" s="268" t="s">
        <v>130</v>
      </c>
      <c r="B776" s="267">
        <f t="shared" ref="B776:E778" si="131">B636+B475+B449+B585+B396+B266</f>
        <v>0</v>
      </c>
      <c r="C776" s="267">
        <f t="shared" si="131"/>
        <v>0</v>
      </c>
      <c r="D776" s="267">
        <f t="shared" si="131"/>
        <v>0</v>
      </c>
      <c r="E776" s="255">
        <f t="shared" si="131"/>
        <v>0</v>
      </c>
    </row>
    <row r="777" spans="1:10" ht="15.75" thickBot="1" x14ac:dyDescent="0.3">
      <c r="A777" s="268" t="s">
        <v>116</v>
      </c>
      <c r="B777" s="267">
        <f t="shared" si="131"/>
        <v>0</v>
      </c>
      <c r="C777" s="267">
        <f t="shared" si="131"/>
        <v>0</v>
      </c>
      <c r="D777" s="267">
        <f t="shared" si="131"/>
        <v>0</v>
      </c>
      <c r="E777" s="255">
        <f t="shared" si="131"/>
        <v>0</v>
      </c>
    </row>
    <row r="778" spans="1:10" ht="15.75" thickBot="1" x14ac:dyDescent="0.3">
      <c r="A778" s="268" t="s">
        <v>117</v>
      </c>
      <c r="B778" s="267">
        <f t="shared" si="131"/>
        <v>0</v>
      </c>
      <c r="C778" s="267">
        <f t="shared" si="131"/>
        <v>0</v>
      </c>
      <c r="D778" s="267">
        <f t="shared" si="131"/>
        <v>0</v>
      </c>
      <c r="E778" s="255">
        <f t="shared" si="131"/>
        <v>0</v>
      </c>
    </row>
    <row r="779" spans="1:10" ht="15.75" thickBot="1" x14ac:dyDescent="0.3">
      <c r="A779" s="266" t="s">
        <v>131</v>
      </c>
      <c r="B779" s="302">
        <f>B780+B781+B782+B783</f>
        <v>641122</v>
      </c>
      <c r="C779" s="302">
        <f>C780+C781+C782+C783</f>
        <v>533110</v>
      </c>
      <c r="D779" s="302">
        <f t="shared" ref="D779:E779" si="132">D780+D781+D782+D783</f>
        <v>602218</v>
      </c>
      <c r="E779" s="488">
        <f t="shared" si="132"/>
        <v>221624</v>
      </c>
      <c r="H779" s="56"/>
      <c r="I779" s="56"/>
      <c r="J779" s="56"/>
    </row>
    <row r="780" spans="1:10" ht="18.75" customHeight="1" thickBot="1" x14ac:dyDescent="0.3">
      <c r="A780" s="268" t="s">
        <v>61</v>
      </c>
      <c r="B780" s="267">
        <f>B640+B479+B453+B589+B400+B270+B744+B718+B666+B322+B296+B614+B426+B348+B374</f>
        <v>144000</v>
      </c>
      <c r="C780" s="267">
        <f t="shared" ref="C780:E780" si="133">C640+C479+C453+C589+C400+C270+C744+C718+C666+C322+C296+C614+C426+C348+C374</f>
        <v>214949</v>
      </c>
      <c r="D780" s="267">
        <f t="shared" si="133"/>
        <v>333450</v>
      </c>
      <c r="E780" s="267">
        <f t="shared" si="133"/>
        <v>89261</v>
      </c>
    </row>
    <row r="781" spans="1:10" ht="15.75" thickBot="1" x14ac:dyDescent="0.3">
      <c r="A781" s="268" t="s">
        <v>130</v>
      </c>
      <c r="B781" s="267">
        <f>B641+B480+B454+B590+B401+B271+B745+B719+B667+B323+B297+B693</f>
        <v>447918</v>
      </c>
      <c r="C781" s="267">
        <f>C641+C480+C454+C590+C401+C271+C745+C719+C667+C323+C297+C693</f>
        <v>297701</v>
      </c>
      <c r="D781" s="267">
        <f>D641+D480+D454+D590+D401+D271+D745+D719+D667+D323+D297+D693</f>
        <v>249709</v>
      </c>
      <c r="E781" s="267">
        <f>E641+E480+E454+E590+E401+E271+E745+E719+E667+E323+E297+E693</f>
        <v>126215</v>
      </c>
    </row>
    <row r="782" spans="1:10" ht="15.75" thickBot="1" x14ac:dyDescent="0.3">
      <c r="A782" s="268" t="s">
        <v>116</v>
      </c>
      <c r="B782" s="267">
        <f>B642+B481+B455+B591+B402+B272+B746+B720+B668+B324+B298</f>
        <v>30000</v>
      </c>
      <c r="C782" s="267">
        <f>C642+C481+C455+C591+C402+C272+C746+C720+C668+C324+C298+C616+C428</f>
        <v>14989</v>
      </c>
      <c r="D782" s="267">
        <f t="shared" ref="D782:E782" si="134">D642+D481+D455+D591+D402+D272+D746+D720+D668+D324+D298+D616+D428</f>
        <v>11639</v>
      </c>
      <c r="E782" s="267">
        <f t="shared" si="134"/>
        <v>6148</v>
      </c>
    </row>
    <row r="783" spans="1:10" ht="12.75" customHeight="1" thickBot="1" x14ac:dyDescent="0.3">
      <c r="A783" s="268" t="s">
        <v>117</v>
      </c>
      <c r="B783" s="267">
        <f>B643+B482+B456+B592+B403+B273+B747+B721+B669+B325+B299+B695</f>
        <v>19204</v>
      </c>
      <c r="C783" s="267">
        <f>C643+C482+C456+C592+C403+C273+C747+C721+C669+C325+C299+C695</f>
        <v>5471</v>
      </c>
      <c r="D783" s="267">
        <f>D643+D482+D456+D592+D403+D273+D747+D721+D669+D325+D299+D695</f>
        <v>7420</v>
      </c>
      <c r="E783" s="267">
        <f>E643+E482+E456+E592+E403+E273+E747+E721+E669+E325+E299+E695</f>
        <v>0</v>
      </c>
    </row>
    <row r="784" spans="1:10" ht="12.75" customHeight="1" thickBot="1" x14ac:dyDescent="0.3">
      <c r="A784" s="293" t="s">
        <v>70</v>
      </c>
      <c r="B784" s="277">
        <f>IF(B752-B751=0,0,"Error")</f>
        <v>0</v>
      </c>
      <c r="C784" s="277">
        <f>IF(C752-C751=0,0,"Error")</f>
        <v>0</v>
      </c>
      <c r="D784" s="277">
        <f>IF(D752-D751=0,0,"Error")</f>
        <v>0</v>
      </c>
      <c r="E784" s="277">
        <f>IF(E752-E751=0,0,"Error")</f>
        <v>0</v>
      </c>
    </row>
    <row r="787" spans="1:2" x14ac:dyDescent="0.25">
      <c r="A787" s="303"/>
    </row>
    <row r="788" spans="1:2" x14ac:dyDescent="0.25">
      <c r="A788" s="303"/>
    </row>
    <row r="789" spans="1:2" x14ac:dyDescent="0.25">
      <c r="A789" s="303"/>
    </row>
    <row r="790" spans="1:2" x14ac:dyDescent="0.25">
      <c r="B790" s="303"/>
    </row>
    <row r="791" spans="1:2" x14ac:dyDescent="0.25">
      <c r="B791" s="303"/>
    </row>
    <row r="792" spans="1:2" x14ac:dyDescent="0.25">
      <c r="B792" s="303"/>
    </row>
  </sheetData>
  <mergeCells count="168">
    <mergeCell ref="B674:E674"/>
    <mergeCell ref="A675:A676"/>
    <mergeCell ref="B725:E725"/>
    <mergeCell ref="B726:E726"/>
    <mergeCell ref="A727:A728"/>
    <mergeCell ref="A735:E735"/>
    <mergeCell ref="A736:A737"/>
    <mergeCell ref="A683:E683"/>
    <mergeCell ref="A684:A685"/>
    <mergeCell ref="B698:C698"/>
    <mergeCell ref="B699:E699"/>
    <mergeCell ref="B700:E700"/>
    <mergeCell ref="A701:A702"/>
    <mergeCell ref="A709:E709"/>
    <mergeCell ref="A710:A711"/>
    <mergeCell ref="B724:C724"/>
    <mergeCell ref="A632:A633"/>
    <mergeCell ref="B646:C646"/>
    <mergeCell ref="B647:E647"/>
    <mergeCell ref="B648:E648"/>
    <mergeCell ref="A649:A650"/>
    <mergeCell ref="A657:E657"/>
    <mergeCell ref="A658:A659"/>
    <mergeCell ref="B672:C672"/>
    <mergeCell ref="B673:E673"/>
    <mergeCell ref="A597:A598"/>
    <mergeCell ref="A605:E605"/>
    <mergeCell ref="A606:A607"/>
    <mergeCell ref="B619:E619"/>
    <mergeCell ref="B620:C620"/>
    <mergeCell ref="B621:E621"/>
    <mergeCell ref="B622:E622"/>
    <mergeCell ref="A623:A624"/>
    <mergeCell ref="A631:E631"/>
    <mergeCell ref="B433:C433"/>
    <mergeCell ref="B434:E434"/>
    <mergeCell ref="B571:E571"/>
    <mergeCell ref="A572:A573"/>
    <mergeCell ref="A580:E580"/>
    <mergeCell ref="A581:A582"/>
    <mergeCell ref="B594:C594"/>
    <mergeCell ref="B595:E595"/>
    <mergeCell ref="B596:E596"/>
    <mergeCell ref="B570:E570"/>
    <mergeCell ref="B494:E494"/>
    <mergeCell ref="A470:E470"/>
    <mergeCell ref="A471:A472"/>
    <mergeCell ref="B485:E485"/>
    <mergeCell ref="A486:E486"/>
    <mergeCell ref="A491:E491"/>
    <mergeCell ref="A492:E492"/>
    <mergeCell ref="B493:D493"/>
    <mergeCell ref="B495:E495"/>
    <mergeCell ref="A496:A497"/>
    <mergeCell ref="A504:E504"/>
    <mergeCell ref="A505:A506"/>
    <mergeCell ref="B530:D530"/>
    <mergeCell ref="B531:E531"/>
    <mergeCell ref="B532:E532"/>
    <mergeCell ref="A533:A534"/>
    <mergeCell ref="A541:E541"/>
    <mergeCell ref="A542:A543"/>
    <mergeCell ref="A567:E567"/>
    <mergeCell ref="A568:E568"/>
    <mergeCell ref="B569:C569"/>
    <mergeCell ref="B355:E355"/>
    <mergeCell ref="B435:E435"/>
    <mergeCell ref="A436:A437"/>
    <mergeCell ref="A444:E444"/>
    <mergeCell ref="A445:A446"/>
    <mergeCell ref="B459:C459"/>
    <mergeCell ref="B460:E460"/>
    <mergeCell ref="B461:E461"/>
    <mergeCell ref="A462:A463"/>
    <mergeCell ref="A365:E365"/>
    <mergeCell ref="A366:A367"/>
    <mergeCell ref="B380:C380"/>
    <mergeCell ref="B381:E381"/>
    <mergeCell ref="B382:E382"/>
    <mergeCell ref="A383:A384"/>
    <mergeCell ref="A391:E391"/>
    <mergeCell ref="A392:A393"/>
    <mergeCell ref="B406:C406"/>
    <mergeCell ref="B407:E407"/>
    <mergeCell ref="B408:E408"/>
    <mergeCell ref="A409:A410"/>
    <mergeCell ref="A417:E417"/>
    <mergeCell ref="A418:A419"/>
    <mergeCell ref="B432:E432"/>
    <mergeCell ref="A357:A358"/>
    <mergeCell ref="B303:E303"/>
    <mergeCell ref="B278:E278"/>
    <mergeCell ref="A253:A254"/>
    <mergeCell ref="A261:E261"/>
    <mergeCell ref="A262:A263"/>
    <mergeCell ref="B276:C276"/>
    <mergeCell ref="B277:E277"/>
    <mergeCell ref="A279:A280"/>
    <mergeCell ref="A287:E287"/>
    <mergeCell ref="A288:A289"/>
    <mergeCell ref="B302:C302"/>
    <mergeCell ref="B304:E304"/>
    <mergeCell ref="B356:E356"/>
    <mergeCell ref="A305:A306"/>
    <mergeCell ref="A313:E313"/>
    <mergeCell ref="A314:A315"/>
    <mergeCell ref="B328:C328"/>
    <mergeCell ref="B329:E329"/>
    <mergeCell ref="B330:E330"/>
    <mergeCell ref="A331:A332"/>
    <mergeCell ref="A339:E339"/>
    <mergeCell ref="A340:A341"/>
    <mergeCell ref="B354:C354"/>
    <mergeCell ref="A249:E249"/>
    <mergeCell ref="B252:E252"/>
    <mergeCell ref="B213:E213"/>
    <mergeCell ref="A186:A187"/>
    <mergeCell ref="B211:D211"/>
    <mergeCell ref="B212:E212"/>
    <mergeCell ref="A214:A215"/>
    <mergeCell ref="A222:E222"/>
    <mergeCell ref="A223:A224"/>
    <mergeCell ref="A248:E248"/>
    <mergeCell ref="B250:C250"/>
    <mergeCell ref="B251:E251"/>
    <mergeCell ref="A177:A178"/>
    <mergeCell ref="A185:E185"/>
    <mergeCell ref="B102:E102"/>
    <mergeCell ref="B65:E65"/>
    <mergeCell ref="A38:A39"/>
    <mergeCell ref="B63:D63"/>
    <mergeCell ref="B64:E64"/>
    <mergeCell ref="A66:A67"/>
    <mergeCell ref="A74:E74"/>
    <mergeCell ref="A75:A76"/>
    <mergeCell ref="B100:D100"/>
    <mergeCell ref="B101:E101"/>
    <mergeCell ref="A103:A104"/>
    <mergeCell ref="A111:E111"/>
    <mergeCell ref="B176:E176"/>
    <mergeCell ref="B139:E139"/>
    <mergeCell ref="A112:A113"/>
    <mergeCell ref="B137:D137"/>
    <mergeCell ref="B138:E138"/>
    <mergeCell ref="A140:A141"/>
    <mergeCell ref="A148:E148"/>
    <mergeCell ref="A149:A150"/>
    <mergeCell ref="B174:D174"/>
    <mergeCell ref="B175:E175"/>
    <mergeCell ref="A2:E2"/>
    <mergeCell ref="A1:E1"/>
    <mergeCell ref="A29:A30"/>
    <mergeCell ref="A37:E37"/>
    <mergeCell ref="A3:E3"/>
    <mergeCell ref="B5:E5"/>
    <mergeCell ref="B6:E6"/>
    <mergeCell ref="B28:E28"/>
    <mergeCell ref="B4:E4"/>
    <mergeCell ref="A7:E7"/>
    <mergeCell ref="A25:E25"/>
    <mergeCell ref="A8:E10"/>
    <mergeCell ref="B11:E11"/>
    <mergeCell ref="A12:A13"/>
    <mergeCell ref="B18:E18"/>
    <mergeCell ref="A19:E19"/>
    <mergeCell ref="A24:E24"/>
    <mergeCell ref="B26:D26"/>
    <mergeCell ref="B27:E27"/>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L532"/>
  <sheetViews>
    <sheetView zoomScale="136" zoomScaleNormal="136" workbookViewId="0">
      <selection sqref="A1:E1"/>
    </sheetView>
  </sheetViews>
  <sheetFormatPr defaultRowHeight="15" x14ac:dyDescent="0.25"/>
  <cols>
    <col min="1" max="1" width="23.7109375" customWidth="1"/>
    <col min="2" max="2" width="12.85546875" customWidth="1"/>
    <col min="3" max="3" width="12.28515625" customWidth="1"/>
    <col min="4" max="4" width="11.28515625" customWidth="1"/>
    <col min="5" max="5" width="15" customWidth="1"/>
    <col min="6" max="6" width="12.85546875" customWidth="1"/>
    <col min="7" max="7" width="8.28515625" bestFit="1" customWidth="1"/>
    <col min="256" max="256" width="10.5703125" customWidth="1"/>
    <col min="257" max="257" width="23.7109375" customWidth="1"/>
    <col min="258" max="258" width="12.85546875" customWidth="1"/>
    <col min="259" max="259" width="12.28515625" customWidth="1"/>
    <col min="260" max="260" width="11.28515625" customWidth="1"/>
    <col min="261" max="261" width="15" customWidth="1"/>
    <col min="262" max="262" width="12.85546875" customWidth="1"/>
    <col min="263" max="263" width="8.28515625" bestFit="1" customWidth="1"/>
    <col min="512" max="512" width="10.5703125" customWidth="1"/>
    <col min="513" max="513" width="23.7109375" customWidth="1"/>
    <col min="514" max="514" width="12.85546875" customWidth="1"/>
    <col min="515" max="515" width="12.28515625" customWidth="1"/>
    <col min="516" max="516" width="11.28515625" customWidth="1"/>
    <col min="517" max="517" width="15" customWidth="1"/>
    <col min="518" max="518" width="12.85546875" customWidth="1"/>
    <col min="519" max="519" width="8.28515625" bestFit="1" customWidth="1"/>
    <col min="768" max="768" width="10.5703125" customWidth="1"/>
    <col min="769" max="769" width="23.7109375" customWidth="1"/>
    <col min="770" max="770" width="12.85546875" customWidth="1"/>
    <col min="771" max="771" width="12.28515625" customWidth="1"/>
    <col min="772" max="772" width="11.28515625" customWidth="1"/>
    <col min="773" max="773" width="15" customWidth="1"/>
    <col min="774" max="774" width="12.85546875" customWidth="1"/>
    <col min="775" max="775" width="8.28515625" bestFit="1" customWidth="1"/>
    <col min="1024" max="1024" width="10.5703125" customWidth="1"/>
    <col min="1025" max="1025" width="23.7109375" customWidth="1"/>
    <col min="1026" max="1026" width="12.85546875" customWidth="1"/>
    <col min="1027" max="1027" width="12.28515625" customWidth="1"/>
    <col min="1028" max="1028" width="11.28515625" customWidth="1"/>
    <col min="1029" max="1029" width="15" customWidth="1"/>
    <col min="1030" max="1030" width="12.85546875" customWidth="1"/>
    <col min="1031" max="1031" width="8.28515625" bestFit="1" customWidth="1"/>
    <col min="1280" max="1280" width="10.5703125" customWidth="1"/>
    <col min="1281" max="1281" width="23.7109375" customWidth="1"/>
    <col min="1282" max="1282" width="12.85546875" customWidth="1"/>
    <col min="1283" max="1283" width="12.28515625" customWidth="1"/>
    <col min="1284" max="1284" width="11.28515625" customWidth="1"/>
    <col min="1285" max="1285" width="15" customWidth="1"/>
    <col min="1286" max="1286" width="12.85546875" customWidth="1"/>
    <col min="1287" max="1287" width="8.28515625" bestFit="1" customWidth="1"/>
    <col min="1536" max="1536" width="10.5703125" customWidth="1"/>
    <col min="1537" max="1537" width="23.7109375" customWidth="1"/>
    <col min="1538" max="1538" width="12.85546875" customWidth="1"/>
    <col min="1539" max="1539" width="12.28515625" customWidth="1"/>
    <col min="1540" max="1540" width="11.28515625" customWidth="1"/>
    <col min="1541" max="1541" width="15" customWidth="1"/>
    <col min="1542" max="1542" width="12.85546875" customWidth="1"/>
    <col min="1543" max="1543" width="8.28515625" bestFit="1" customWidth="1"/>
    <col min="1792" max="1792" width="10.5703125" customWidth="1"/>
    <col min="1793" max="1793" width="23.7109375" customWidth="1"/>
    <col min="1794" max="1794" width="12.85546875" customWidth="1"/>
    <col min="1795" max="1795" width="12.28515625" customWidth="1"/>
    <col min="1796" max="1796" width="11.28515625" customWidth="1"/>
    <col min="1797" max="1797" width="15" customWidth="1"/>
    <col min="1798" max="1798" width="12.85546875" customWidth="1"/>
    <col min="1799" max="1799" width="8.28515625" bestFit="1" customWidth="1"/>
    <col min="2048" max="2048" width="10.5703125" customWidth="1"/>
    <col min="2049" max="2049" width="23.7109375" customWidth="1"/>
    <col min="2050" max="2050" width="12.85546875" customWidth="1"/>
    <col min="2051" max="2051" width="12.28515625" customWidth="1"/>
    <col min="2052" max="2052" width="11.28515625" customWidth="1"/>
    <col min="2053" max="2053" width="15" customWidth="1"/>
    <col min="2054" max="2054" width="12.85546875" customWidth="1"/>
    <col min="2055" max="2055" width="8.28515625" bestFit="1" customWidth="1"/>
    <col min="2304" max="2304" width="10.5703125" customWidth="1"/>
    <col min="2305" max="2305" width="23.7109375" customWidth="1"/>
    <col min="2306" max="2306" width="12.85546875" customWidth="1"/>
    <col min="2307" max="2307" width="12.28515625" customWidth="1"/>
    <col min="2308" max="2308" width="11.28515625" customWidth="1"/>
    <col min="2309" max="2309" width="15" customWidth="1"/>
    <col min="2310" max="2310" width="12.85546875" customWidth="1"/>
    <col min="2311" max="2311" width="8.28515625" bestFit="1" customWidth="1"/>
    <col min="2560" max="2560" width="10.5703125" customWidth="1"/>
    <col min="2561" max="2561" width="23.7109375" customWidth="1"/>
    <col min="2562" max="2562" width="12.85546875" customWidth="1"/>
    <col min="2563" max="2563" width="12.28515625" customWidth="1"/>
    <col min="2564" max="2564" width="11.28515625" customWidth="1"/>
    <col min="2565" max="2565" width="15" customWidth="1"/>
    <col min="2566" max="2566" width="12.85546875" customWidth="1"/>
    <col min="2567" max="2567" width="8.28515625" bestFit="1" customWidth="1"/>
    <col min="2816" max="2816" width="10.5703125" customWidth="1"/>
    <col min="2817" max="2817" width="23.7109375" customWidth="1"/>
    <col min="2818" max="2818" width="12.85546875" customWidth="1"/>
    <col min="2819" max="2819" width="12.28515625" customWidth="1"/>
    <col min="2820" max="2820" width="11.28515625" customWidth="1"/>
    <col min="2821" max="2821" width="15" customWidth="1"/>
    <col min="2822" max="2822" width="12.85546875" customWidth="1"/>
    <col min="2823" max="2823" width="8.28515625" bestFit="1" customWidth="1"/>
    <col min="3072" max="3072" width="10.5703125" customWidth="1"/>
    <col min="3073" max="3073" width="23.7109375" customWidth="1"/>
    <col min="3074" max="3074" width="12.85546875" customWidth="1"/>
    <col min="3075" max="3075" width="12.28515625" customWidth="1"/>
    <col min="3076" max="3076" width="11.28515625" customWidth="1"/>
    <col min="3077" max="3077" width="15" customWidth="1"/>
    <col min="3078" max="3078" width="12.85546875" customWidth="1"/>
    <col min="3079" max="3079" width="8.28515625" bestFit="1" customWidth="1"/>
    <col min="3328" max="3328" width="10.5703125" customWidth="1"/>
    <col min="3329" max="3329" width="23.7109375" customWidth="1"/>
    <col min="3330" max="3330" width="12.85546875" customWidth="1"/>
    <col min="3331" max="3331" width="12.28515625" customWidth="1"/>
    <col min="3332" max="3332" width="11.28515625" customWidth="1"/>
    <col min="3333" max="3333" width="15" customWidth="1"/>
    <col min="3334" max="3334" width="12.85546875" customWidth="1"/>
    <col min="3335" max="3335" width="8.28515625" bestFit="1" customWidth="1"/>
    <col min="3584" max="3584" width="10.5703125" customWidth="1"/>
    <col min="3585" max="3585" width="23.7109375" customWidth="1"/>
    <col min="3586" max="3586" width="12.85546875" customWidth="1"/>
    <col min="3587" max="3587" width="12.28515625" customWidth="1"/>
    <col min="3588" max="3588" width="11.28515625" customWidth="1"/>
    <col min="3589" max="3589" width="15" customWidth="1"/>
    <col min="3590" max="3590" width="12.85546875" customWidth="1"/>
    <col min="3591" max="3591" width="8.28515625" bestFit="1" customWidth="1"/>
    <col min="3840" max="3840" width="10.5703125" customWidth="1"/>
    <col min="3841" max="3841" width="23.7109375" customWidth="1"/>
    <col min="3842" max="3842" width="12.85546875" customWidth="1"/>
    <col min="3843" max="3843" width="12.28515625" customWidth="1"/>
    <col min="3844" max="3844" width="11.28515625" customWidth="1"/>
    <col min="3845" max="3845" width="15" customWidth="1"/>
    <col min="3846" max="3846" width="12.85546875" customWidth="1"/>
    <col min="3847" max="3847" width="8.28515625" bestFit="1" customWidth="1"/>
    <col min="4096" max="4096" width="10.5703125" customWidth="1"/>
    <col min="4097" max="4097" width="23.7109375" customWidth="1"/>
    <col min="4098" max="4098" width="12.85546875" customWidth="1"/>
    <col min="4099" max="4099" width="12.28515625" customWidth="1"/>
    <col min="4100" max="4100" width="11.28515625" customWidth="1"/>
    <col min="4101" max="4101" width="15" customWidth="1"/>
    <col min="4102" max="4102" width="12.85546875" customWidth="1"/>
    <col min="4103" max="4103" width="8.28515625" bestFit="1" customWidth="1"/>
    <col min="4352" max="4352" width="10.5703125" customWidth="1"/>
    <col min="4353" max="4353" width="23.7109375" customWidth="1"/>
    <col min="4354" max="4354" width="12.85546875" customWidth="1"/>
    <col min="4355" max="4355" width="12.28515625" customWidth="1"/>
    <col min="4356" max="4356" width="11.28515625" customWidth="1"/>
    <col min="4357" max="4357" width="15" customWidth="1"/>
    <col min="4358" max="4358" width="12.85546875" customWidth="1"/>
    <col min="4359" max="4359" width="8.28515625" bestFit="1" customWidth="1"/>
    <col min="4608" max="4608" width="10.5703125" customWidth="1"/>
    <col min="4609" max="4609" width="23.7109375" customWidth="1"/>
    <col min="4610" max="4610" width="12.85546875" customWidth="1"/>
    <col min="4611" max="4611" width="12.28515625" customWidth="1"/>
    <col min="4612" max="4612" width="11.28515625" customWidth="1"/>
    <col min="4613" max="4613" width="15" customWidth="1"/>
    <col min="4614" max="4614" width="12.85546875" customWidth="1"/>
    <col min="4615" max="4615" width="8.28515625" bestFit="1" customWidth="1"/>
    <col min="4864" max="4864" width="10.5703125" customWidth="1"/>
    <col min="4865" max="4865" width="23.7109375" customWidth="1"/>
    <col min="4866" max="4866" width="12.85546875" customWidth="1"/>
    <col min="4867" max="4867" width="12.28515625" customWidth="1"/>
    <col min="4868" max="4868" width="11.28515625" customWidth="1"/>
    <col min="4869" max="4869" width="15" customWidth="1"/>
    <col min="4870" max="4870" width="12.85546875" customWidth="1"/>
    <col min="4871" max="4871" width="8.28515625" bestFit="1" customWidth="1"/>
    <col min="5120" max="5120" width="10.5703125" customWidth="1"/>
    <col min="5121" max="5121" width="23.7109375" customWidth="1"/>
    <col min="5122" max="5122" width="12.85546875" customWidth="1"/>
    <col min="5123" max="5123" width="12.28515625" customWidth="1"/>
    <col min="5124" max="5124" width="11.28515625" customWidth="1"/>
    <col min="5125" max="5125" width="15" customWidth="1"/>
    <col min="5126" max="5126" width="12.85546875" customWidth="1"/>
    <col min="5127" max="5127" width="8.28515625" bestFit="1" customWidth="1"/>
    <col min="5376" max="5376" width="10.5703125" customWidth="1"/>
    <col min="5377" max="5377" width="23.7109375" customWidth="1"/>
    <col min="5378" max="5378" width="12.85546875" customWidth="1"/>
    <col min="5379" max="5379" width="12.28515625" customWidth="1"/>
    <col min="5380" max="5380" width="11.28515625" customWidth="1"/>
    <col min="5381" max="5381" width="15" customWidth="1"/>
    <col min="5382" max="5382" width="12.85546875" customWidth="1"/>
    <col min="5383" max="5383" width="8.28515625" bestFit="1" customWidth="1"/>
    <col min="5632" max="5632" width="10.5703125" customWidth="1"/>
    <col min="5633" max="5633" width="23.7109375" customWidth="1"/>
    <col min="5634" max="5634" width="12.85546875" customWidth="1"/>
    <col min="5635" max="5635" width="12.28515625" customWidth="1"/>
    <col min="5636" max="5636" width="11.28515625" customWidth="1"/>
    <col min="5637" max="5637" width="15" customWidth="1"/>
    <col min="5638" max="5638" width="12.85546875" customWidth="1"/>
    <col min="5639" max="5639" width="8.28515625" bestFit="1" customWidth="1"/>
    <col min="5888" max="5888" width="10.5703125" customWidth="1"/>
    <col min="5889" max="5889" width="23.7109375" customWidth="1"/>
    <col min="5890" max="5890" width="12.85546875" customWidth="1"/>
    <col min="5891" max="5891" width="12.28515625" customWidth="1"/>
    <col min="5892" max="5892" width="11.28515625" customWidth="1"/>
    <col min="5893" max="5893" width="15" customWidth="1"/>
    <col min="5894" max="5894" width="12.85546875" customWidth="1"/>
    <col min="5895" max="5895" width="8.28515625" bestFit="1" customWidth="1"/>
    <col min="6144" max="6144" width="10.5703125" customWidth="1"/>
    <col min="6145" max="6145" width="23.7109375" customWidth="1"/>
    <col min="6146" max="6146" width="12.85546875" customWidth="1"/>
    <col min="6147" max="6147" width="12.28515625" customWidth="1"/>
    <col min="6148" max="6148" width="11.28515625" customWidth="1"/>
    <col min="6149" max="6149" width="15" customWidth="1"/>
    <col min="6150" max="6150" width="12.85546875" customWidth="1"/>
    <col min="6151" max="6151" width="8.28515625" bestFit="1" customWidth="1"/>
    <col min="6400" max="6400" width="10.5703125" customWidth="1"/>
    <col min="6401" max="6401" width="23.7109375" customWidth="1"/>
    <col min="6402" max="6402" width="12.85546875" customWidth="1"/>
    <col min="6403" max="6403" width="12.28515625" customWidth="1"/>
    <col min="6404" max="6404" width="11.28515625" customWidth="1"/>
    <col min="6405" max="6405" width="15" customWidth="1"/>
    <col min="6406" max="6406" width="12.85546875" customWidth="1"/>
    <col min="6407" max="6407" width="8.28515625" bestFit="1" customWidth="1"/>
    <col min="6656" max="6656" width="10.5703125" customWidth="1"/>
    <col min="6657" max="6657" width="23.7109375" customWidth="1"/>
    <col min="6658" max="6658" width="12.85546875" customWidth="1"/>
    <col min="6659" max="6659" width="12.28515625" customWidth="1"/>
    <col min="6660" max="6660" width="11.28515625" customWidth="1"/>
    <col min="6661" max="6661" width="15" customWidth="1"/>
    <col min="6662" max="6662" width="12.85546875" customWidth="1"/>
    <col min="6663" max="6663" width="8.28515625" bestFit="1" customWidth="1"/>
    <col min="6912" max="6912" width="10.5703125" customWidth="1"/>
    <col min="6913" max="6913" width="23.7109375" customWidth="1"/>
    <col min="6914" max="6914" width="12.85546875" customWidth="1"/>
    <col min="6915" max="6915" width="12.28515625" customWidth="1"/>
    <col min="6916" max="6916" width="11.28515625" customWidth="1"/>
    <col min="6917" max="6917" width="15" customWidth="1"/>
    <col min="6918" max="6918" width="12.85546875" customWidth="1"/>
    <col min="6919" max="6919" width="8.28515625" bestFit="1" customWidth="1"/>
    <col min="7168" max="7168" width="10.5703125" customWidth="1"/>
    <col min="7169" max="7169" width="23.7109375" customWidth="1"/>
    <col min="7170" max="7170" width="12.85546875" customWidth="1"/>
    <col min="7171" max="7171" width="12.28515625" customWidth="1"/>
    <col min="7172" max="7172" width="11.28515625" customWidth="1"/>
    <col min="7173" max="7173" width="15" customWidth="1"/>
    <col min="7174" max="7174" width="12.85546875" customWidth="1"/>
    <col min="7175" max="7175" width="8.28515625" bestFit="1" customWidth="1"/>
    <col min="7424" max="7424" width="10.5703125" customWidth="1"/>
    <col min="7425" max="7425" width="23.7109375" customWidth="1"/>
    <col min="7426" max="7426" width="12.85546875" customWidth="1"/>
    <col min="7427" max="7427" width="12.28515625" customWidth="1"/>
    <col min="7428" max="7428" width="11.28515625" customWidth="1"/>
    <col min="7429" max="7429" width="15" customWidth="1"/>
    <col min="7430" max="7430" width="12.85546875" customWidth="1"/>
    <col min="7431" max="7431" width="8.28515625" bestFit="1" customWidth="1"/>
    <col min="7680" max="7680" width="10.5703125" customWidth="1"/>
    <col min="7681" max="7681" width="23.7109375" customWidth="1"/>
    <col min="7682" max="7682" width="12.85546875" customWidth="1"/>
    <col min="7683" max="7683" width="12.28515625" customWidth="1"/>
    <col min="7684" max="7684" width="11.28515625" customWidth="1"/>
    <col min="7685" max="7685" width="15" customWidth="1"/>
    <col min="7686" max="7686" width="12.85546875" customWidth="1"/>
    <col min="7687" max="7687" width="8.28515625" bestFit="1" customWidth="1"/>
    <col min="7936" max="7936" width="10.5703125" customWidth="1"/>
    <col min="7937" max="7937" width="23.7109375" customWidth="1"/>
    <col min="7938" max="7938" width="12.85546875" customWidth="1"/>
    <col min="7939" max="7939" width="12.28515625" customWidth="1"/>
    <col min="7940" max="7940" width="11.28515625" customWidth="1"/>
    <col min="7941" max="7941" width="15" customWidth="1"/>
    <col min="7942" max="7942" width="12.85546875" customWidth="1"/>
    <col min="7943" max="7943" width="8.28515625" bestFit="1" customWidth="1"/>
    <col min="8192" max="8192" width="10.5703125" customWidth="1"/>
    <col min="8193" max="8193" width="23.7109375" customWidth="1"/>
    <col min="8194" max="8194" width="12.85546875" customWidth="1"/>
    <col min="8195" max="8195" width="12.28515625" customWidth="1"/>
    <col min="8196" max="8196" width="11.28515625" customWidth="1"/>
    <col min="8197" max="8197" width="15" customWidth="1"/>
    <col min="8198" max="8198" width="12.85546875" customWidth="1"/>
    <col min="8199" max="8199" width="8.28515625" bestFit="1" customWidth="1"/>
    <col min="8448" max="8448" width="10.5703125" customWidth="1"/>
    <col min="8449" max="8449" width="23.7109375" customWidth="1"/>
    <col min="8450" max="8450" width="12.85546875" customWidth="1"/>
    <col min="8451" max="8451" width="12.28515625" customWidth="1"/>
    <col min="8452" max="8452" width="11.28515625" customWidth="1"/>
    <col min="8453" max="8453" width="15" customWidth="1"/>
    <col min="8454" max="8454" width="12.85546875" customWidth="1"/>
    <col min="8455" max="8455" width="8.28515625" bestFit="1" customWidth="1"/>
    <col min="8704" max="8704" width="10.5703125" customWidth="1"/>
    <col min="8705" max="8705" width="23.7109375" customWidth="1"/>
    <col min="8706" max="8706" width="12.85546875" customWidth="1"/>
    <col min="8707" max="8707" width="12.28515625" customWidth="1"/>
    <col min="8708" max="8708" width="11.28515625" customWidth="1"/>
    <col min="8709" max="8709" width="15" customWidth="1"/>
    <col min="8710" max="8710" width="12.85546875" customWidth="1"/>
    <col min="8711" max="8711" width="8.28515625" bestFit="1" customWidth="1"/>
    <col min="8960" max="8960" width="10.5703125" customWidth="1"/>
    <col min="8961" max="8961" width="23.7109375" customWidth="1"/>
    <col min="8962" max="8962" width="12.85546875" customWidth="1"/>
    <col min="8963" max="8963" width="12.28515625" customWidth="1"/>
    <col min="8964" max="8964" width="11.28515625" customWidth="1"/>
    <col min="8965" max="8965" width="15" customWidth="1"/>
    <col min="8966" max="8966" width="12.85546875" customWidth="1"/>
    <col min="8967" max="8967" width="8.28515625" bestFit="1" customWidth="1"/>
    <col min="9216" max="9216" width="10.5703125" customWidth="1"/>
    <col min="9217" max="9217" width="23.7109375" customWidth="1"/>
    <col min="9218" max="9218" width="12.85546875" customWidth="1"/>
    <col min="9219" max="9219" width="12.28515625" customWidth="1"/>
    <col min="9220" max="9220" width="11.28515625" customWidth="1"/>
    <col min="9221" max="9221" width="15" customWidth="1"/>
    <col min="9222" max="9222" width="12.85546875" customWidth="1"/>
    <col min="9223" max="9223" width="8.28515625" bestFit="1" customWidth="1"/>
    <col min="9472" max="9472" width="10.5703125" customWidth="1"/>
    <col min="9473" max="9473" width="23.7109375" customWidth="1"/>
    <col min="9474" max="9474" width="12.85546875" customWidth="1"/>
    <col min="9475" max="9475" width="12.28515625" customWidth="1"/>
    <col min="9476" max="9476" width="11.28515625" customWidth="1"/>
    <col min="9477" max="9477" width="15" customWidth="1"/>
    <col min="9478" max="9478" width="12.85546875" customWidth="1"/>
    <col min="9479" max="9479" width="8.28515625" bestFit="1" customWidth="1"/>
    <col min="9728" max="9728" width="10.5703125" customWidth="1"/>
    <col min="9729" max="9729" width="23.7109375" customWidth="1"/>
    <col min="9730" max="9730" width="12.85546875" customWidth="1"/>
    <col min="9731" max="9731" width="12.28515625" customWidth="1"/>
    <col min="9732" max="9732" width="11.28515625" customWidth="1"/>
    <col min="9733" max="9733" width="15" customWidth="1"/>
    <col min="9734" max="9734" width="12.85546875" customWidth="1"/>
    <col min="9735" max="9735" width="8.28515625" bestFit="1" customWidth="1"/>
    <col min="9984" max="9984" width="10.5703125" customWidth="1"/>
    <col min="9985" max="9985" width="23.7109375" customWidth="1"/>
    <col min="9986" max="9986" width="12.85546875" customWidth="1"/>
    <col min="9987" max="9987" width="12.28515625" customWidth="1"/>
    <col min="9988" max="9988" width="11.28515625" customWidth="1"/>
    <col min="9989" max="9989" width="15" customWidth="1"/>
    <col min="9990" max="9990" width="12.85546875" customWidth="1"/>
    <col min="9991" max="9991" width="8.28515625" bestFit="1" customWidth="1"/>
    <col min="10240" max="10240" width="10.5703125" customWidth="1"/>
    <col min="10241" max="10241" width="23.7109375" customWidth="1"/>
    <col min="10242" max="10242" width="12.85546875" customWidth="1"/>
    <col min="10243" max="10243" width="12.28515625" customWidth="1"/>
    <col min="10244" max="10244" width="11.28515625" customWidth="1"/>
    <col min="10245" max="10245" width="15" customWidth="1"/>
    <col min="10246" max="10246" width="12.85546875" customWidth="1"/>
    <col min="10247" max="10247" width="8.28515625" bestFit="1" customWidth="1"/>
    <col min="10496" max="10496" width="10.5703125" customWidth="1"/>
    <col min="10497" max="10497" width="23.7109375" customWidth="1"/>
    <col min="10498" max="10498" width="12.85546875" customWidth="1"/>
    <col min="10499" max="10499" width="12.28515625" customWidth="1"/>
    <col min="10500" max="10500" width="11.28515625" customWidth="1"/>
    <col min="10501" max="10501" width="15" customWidth="1"/>
    <col min="10502" max="10502" width="12.85546875" customWidth="1"/>
    <col min="10503" max="10503" width="8.28515625" bestFit="1" customWidth="1"/>
    <col min="10752" max="10752" width="10.5703125" customWidth="1"/>
    <col min="10753" max="10753" width="23.7109375" customWidth="1"/>
    <col min="10754" max="10754" width="12.85546875" customWidth="1"/>
    <col min="10755" max="10755" width="12.28515625" customWidth="1"/>
    <col min="10756" max="10756" width="11.28515625" customWidth="1"/>
    <col min="10757" max="10757" width="15" customWidth="1"/>
    <col min="10758" max="10758" width="12.85546875" customWidth="1"/>
    <col min="10759" max="10759" width="8.28515625" bestFit="1" customWidth="1"/>
    <col min="11008" max="11008" width="10.5703125" customWidth="1"/>
    <col min="11009" max="11009" width="23.7109375" customWidth="1"/>
    <col min="11010" max="11010" width="12.85546875" customWidth="1"/>
    <col min="11011" max="11011" width="12.28515625" customWidth="1"/>
    <col min="11012" max="11012" width="11.28515625" customWidth="1"/>
    <col min="11013" max="11013" width="15" customWidth="1"/>
    <col min="11014" max="11014" width="12.85546875" customWidth="1"/>
    <col min="11015" max="11015" width="8.28515625" bestFit="1" customWidth="1"/>
    <col min="11264" max="11264" width="10.5703125" customWidth="1"/>
    <col min="11265" max="11265" width="23.7109375" customWidth="1"/>
    <col min="11266" max="11266" width="12.85546875" customWidth="1"/>
    <col min="11267" max="11267" width="12.28515625" customWidth="1"/>
    <col min="11268" max="11268" width="11.28515625" customWidth="1"/>
    <col min="11269" max="11269" width="15" customWidth="1"/>
    <col min="11270" max="11270" width="12.85546875" customWidth="1"/>
    <col min="11271" max="11271" width="8.28515625" bestFit="1" customWidth="1"/>
    <col min="11520" max="11520" width="10.5703125" customWidth="1"/>
    <col min="11521" max="11521" width="23.7109375" customWidth="1"/>
    <col min="11522" max="11522" width="12.85546875" customWidth="1"/>
    <col min="11523" max="11523" width="12.28515625" customWidth="1"/>
    <col min="11524" max="11524" width="11.28515625" customWidth="1"/>
    <col min="11525" max="11525" width="15" customWidth="1"/>
    <col min="11526" max="11526" width="12.85546875" customWidth="1"/>
    <col min="11527" max="11527" width="8.28515625" bestFit="1" customWidth="1"/>
    <col min="11776" max="11776" width="10.5703125" customWidth="1"/>
    <col min="11777" max="11777" width="23.7109375" customWidth="1"/>
    <col min="11778" max="11778" width="12.85546875" customWidth="1"/>
    <col min="11779" max="11779" width="12.28515625" customWidth="1"/>
    <col min="11780" max="11780" width="11.28515625" customWidth="1"/>
    <col min="11781" max="11781" width="15" customWidth="1"/>
    <col min="11782" max="11782" width="12.85546875" customWidth="1"/>
    <col min="11783" max="11783" width="8.28515625" bestFit="1" customWidth="1"/>
    <col min="12032" max="12032" width="10.5703125" customWidth="1"/>
    <col min="12033" max="12033" width="23.7109375" customWidth="1"/>
    <col min="12034" max="12034" width="12.85546875" customWidth="1"/>
    <col min="12035" max="12035" width="12.28515625" customWidth="1"/>
    <col min="12036" max="12036" width="11.28515625" customWidth="1"/>
    <col min="12037" max="12037" width="15" customWidth="1"/>
    <col min="12038" max="12038" width="12.85546875" customWidth="1"/>
    <col min="12039" max="12039" width="8.28515625" bestFit="1" customWidth="1"/>
    <col min="12288" max="12288" width="10.5703125" customWidth="1"/>
    <col min="12289" max="12289" width="23.7109375" customWidth="1"/>
    <col min="12290" max="12290" width="12.85546875" customWidth="1"/>
    <col min="12291" max="12291" width="12.28515625" customWidth="1"/>
    <col min="12292" max="12292" width="11.28515625" customWidth="1"/>
    <col min="12293" max="12293" width="15" customWidth="1"/>
    <col min="12294" max="12294" width="12.85546875" customWidth="1"/>
    <col min="12295" max="12295" width="8.28515625" bestFit="1" customWidth="1"/>
    <col min="12544" max="12544" width="10.5703125" customWidth="1"/>
    <col min="12545" max="12545" width="23.7109375" customWidth="1"/>
    <col min="12546" max="12546" width="12.85546875" customWidth="1"/>
    <col min="12547" max="12547" width="12.28515625" customWidth="1"/>
    <col min="12548" max="12548" width="11.28515625" customWidth="1"/>
    <col min="12549" max="12549" width="15" customWidth="1"/>
    <col min="12550" max="12550" width="12.85546875" customWidth="1"/>
    <col min="12551" max="12551" width="8.28515625" bestFit="1" customWidth="1"/>
    <col min="12800" max="12800" width="10.5703125" customWidth="1"/>
    <col min="12801" max="12801" width="23.7109375" customWidth="1"/>
    <col min="12802" max="12802" width="12.85546875" customWidth="1"/>
    <col min="12803" max="12803" width="12.28515625" customWidth="1"/>
    <col min="12804" max="12804" width="11.28515625" customWidth="1"/>
    <col min="12805" max="12805" width="15" customWidth="1"/>
    <col min="12806" max="12806" width="12.85546875" customWidth="1"/>
    <col min="12807" max="12807" width="8.28515625" bestFit="1" customWidth="1"/>
    <col min="13056" max="13056" width="10.5703125" customWidth="1"/>
    <col min="13057" max="13057" width="23.7109375" customWidth="1"/>
    <col min="13058" max="13058" width="12.85546875" customWidth="1"/>
    <col min="13059" max="13059" width="12.28515625" customWidth="1"/>
    <col min="13060" max="13060" width="11.28515625" customWidth="1"/>
    <col min="13061" max="13061" width="15" customWidth="1"/>
    <col min="13062" max="13062" width="12.85546875" customWidth="1"/>
    <col min="13063" max="13063" width="8.28515625" bestFit="1" customWidth="1"/>
    <col min="13312" max="13312" width="10.5703125" customWidth="1"/>
    <col min="13313" max="13313" width="23.7109375" customWidth="1"/>
    <col min="13314" max="13314" width="12.85546875" customWidth="1"/>
    <col min="13315" max="13315" width="12.28515625" customWidth="1"/>
    <col min="13316" max="13316" width="11.28515625" customWidth="1"/>
    <col min="13317" max="13317" width="15" customWidth="1"/>
    <col min="13318" max="13318" width="12.85546875" customWidth="1"/>
    <col min="13319" max="13319" width="8.28515625" bestFit="1" customWidth="1"/>
    <col min="13568" max="13568" width="10.5703125" customWidth="1"/>
    <col min="13569" max="13569" width="23.7109375" customWidth="1"/>
    <col min="13570" max="13570" width="12.85546875" customWidth="1"/>
    <col min="13571" max="13571" width="12.28515625" customWidth="1"/>
    <col min="13572" max="13572" width="11.28515625" customWidth="1"/>
    <col min="13573" max="13573" width="15" customWidth="1"/>
    <col min="13574" max="13574" width="12.85546875" customWidth="1"/>
    <col min="13575" max="13575" width="8.28515625" bestFit="1" customWidth="1"/>
    <col min="13824" max="13824" width="10.5703125" customWidth="1"/>
    <col min="13825" max="13825" width="23.7109375" customWidth="1"/>
    <col min="13826" max="13826" width="12.85546875" customWidth="1"/>
    <col min="13827" max="13827" width="12.28515625" customWidth="1"/>
    <col min="13828" max="13828" width="11.28515625" customWidth="1"/>
    <col min="13829" max="13829" width="15" customWidth="1"/>
    <col min="13830" max="13830" width="12.85546875" customWidth="1"/>
    <col min="13831" max="13831" width="8.28515625" bestFit="1" customWidth="1"/>
    <col min="14080" max="14080" width="10.5703125" customWidth="1"/>
    <col min="14081" max="14081" width="23.7109375" customWidth="1"/>
    <col min="14082" max="14082" width="12.85546875" customWidth="1"/>
    <col min="14083" max="14083" width="12.28515625" customWidth="1"/>
    <col min="14084" max="14084" width="11.28515625" customWidth="1"/>
    <col min="14085" max="14085" width="15" customWidth="1"/>
    <col min="14086" max="14086" width="12.85546875" customWidth="1"/>
    <col min="14087" max="14087" width="8.28515625" bestFit="1" customWidth="1"/>
    <col min="14336" max="14336" width="10.5703125" customWidth="1"/>
    <col min="14337" max="14337" width="23.7109375" customWidth="1"/>
    <col min="14338" max="14338" width="12.85546875" customWidth="1"/>
    <col min="14339" max="14339" width="12.28515625" customWidth="1"/>
    <col min="14340" max="14340" width="11.28515625" customWidth="1"/>
    <col min="14341" max="14341" width="15" customWidth="1"/>
    <col min="14342" max="14342" width="12.85546875" customWidth="1"/>
    <col min="14343" max="14343" width="8.28515625" bestFit="1" customWidth="1"/>
    <col min="14592" max="14592" width="10.5703125" customWidth="1"/>
    <col min="14593" max="14593" width="23.7109375" customWidth="1"/>
    <col min="14594" max="14594" width="12.85546875" customWidth="1"/>
    <col min="14595" max="14595" width="12.28515625" customWidth="1"/>
    <col min="14596" max="14596" width="11.28515625" customWidth="1"/>
    <col min="14597" max="14597" width="15" customWidth="1"/>
    <col min="14598" max="14598" width="12.85546875" customWidth="1"/>
    <col min="14599" max="14599" width="8.28515625" bestFit="1" customWidth="1"/>
    <col min="14848" max="14848" width="10.5703125" customWidth="1"/>
    <col min="14849" max="14849" width="23.7109375" customWidth="1"/>
    <col min="14850" max="14850" width="12.85546875" customWidth="1"/>
    <col min="14851" max="14851" width="12.28515625" customWidth="1"/>
    <col min="14852" max="14852" width="11.28515625" customWidth="1"/>
    <col min="14853" max="14853" width="15" customWidth="1"/>
    <col min="14854" max="14854" width="12.85546875" customWidth="1"/>
    <col min="14855" max="14855" width="8.28515625" bestFit="1" customWidth="1"/>
    <col min="15104" max="15104" width="10.5703125" customWidth="1"/>
    <col min="15105" max="15105" width="23.7109375" customWidth="1"/>
    <col min="15106" max="15106" width="12.85546875" customWidth="1"/>
    <col min="15107" max="15107" width="12.28515625" customWidth="1"/>
    <col min="15108" max="15108" width="11.28515625" customWidth="1"/>
    <col min="15109" max="15109" width="15" customWidth="1"/>
    <col min="15110" max="15110" width="12.85546875" customWidth="1"/>
    <col min="15111" max="15111" width="8.28515625" bestFit="1" customWidth="1"/>
    <col min="15360" max="15360" width="10.5703125" customWidth="1"/>
    <col min="15361" max="15361" width="23.7109375" customWidth="1"/>
    <col min="15362" max="15362" width="12.85546875" customWidth="1"/>
    <col min="15363" max="15363" width="12.28515625" customWidth="1"/>
    <col min="15364" max="15364" width="11.28515625" customWidth="1"/>
    <col min="15365" max="15365" width="15" customWidth="1"/>
    <col min="15366" max="15366" width="12.85546875" customWidth="1"/>
    <col min="15367" max="15367" width="8.28515625" bestFit="1" customWidth="1"/>
    <col min="15616" max="15616" width="10.5703125" customWidth="1"/>
    <col min="15617" max="15617" width="23.7109375" customWidth="1"/>
    <col min="15618" max="15618" width="12.85546875" customWidth="1"/>
    <col min="15619" max="15619" width="12.28515625" customWidth="1"/>
    <col min="15620" max="15620" width="11.28515625" customWidth="1"/>
    <col min="15621" max="15621" width="15" customWidth="1"/>
    <col min="15622" max="15622" width="12.85546875" customWidth="1"/>
    <col min="15623" max="15623" width="8.28515625" bestFit="1" customWidth="1"/>
    <col min="15872" max="15872" width="10.5703125" customWidth="1"/>
    <col min="15873" max="15873" width="23.7109375" customWidth="1"/>
    <col min="15874" max="15874" width="12.85546875" customWidth="1"/>
    <col min="15875" max="15875" width="12.28515625" customWidth="1"/>
    <col min="15876" max="15876" width="11.28515625" customWidth="1"/>
    <col min="15877" max="15877" width="15" customWidth="1"/>
    <col min="15878" max="15878" width="12.85546875" customWidth="1"/>
    <col min="15879" max="15879" width="8.28515625" bestFit="1" customWidth="1"/>
    <col min="16128" max="16128" width="10.5703125" customWidth="1"/>
    <col min="16129" max="16129" width="23.7109375" customWidth="1"/>
    <col min="16130" max="16130" width="12.85546875" customWidth="1"/>
    <col min="16131" max="16131" width="12.28515625" customWidth="1"/>
    <col min="16132" max="16132" width="11.28515625" customWidth="1"/>
    <col min="16133" max="16133" width="15" customWidth="1"/>
    <col min="16134" max="16134" width="12.85546875" customWidth="1"/>
    <col min="16135" max="16135" width="8.28515625" bestFit="1" customWidth="1"/>
  </cols>
  <sheetData>
    <row r="1" spans="1:5" ht="15.75" x14ac:dyDescent="0.25">
      <c r="A1" s="587" t="s">
        <v>1128</v>
      </c>
      <c r="B1" s="587"/>
      <c r="C1" s="587"/>
      <c r="D1" s="587"/>
      <c r="E1" s="587"/>
    </row>
    <row r="2" spans="1:5" ht="35.25" customHeight="1" x14ac:dyDescent="0.25">
      <c r="A2" s="796" t="s">
        <v>690</v>
      </c>
      <c r="B2" s="796"/>
      <c r="C2" s="796"/>
      <c r="D2" s="796"/>
      <c r="E2" s="796"/>
    </row>
    <row r="3" spans="1:5" ht="18" customHeight="1" x14ac:dyDescent="0.25">
      <c r="A3" s="654" t="s">
        <v>18</v>
      </c>
      <c r="B3" s="654"/>
      <c r="C3" s="654"/>
      <c r="D3" s="654"/>
      <c r="E3" s="654"/>
    </row>
    <row r="4" spans="1:5" ht="15.75" thickBot="1" x14ac:dyDescent="0.3"/>
    <row r="5" spans="1:5" ht="26.25" thickBot="1" x14ac:dyDescent="0.3">
      <c r="A5" s="5" t="s">
        <v>19</v>
      </c>
      <c r="B5" s="795" t="s">
        <v>691</v>
      </c>
      <c r="C5" s="795"/>
      <c r="D5" s="795"/>
      <c r="E5" s="795"/>
    </row>
    <row r="6" spans="1:5" ht="15.75" thickBot="1" x14ac:dyDescent="0.3">
      <c r="A6" s="5" t="s">
        <v>0</v>
      </c>
      <c r="B6" s="656" t="s">
        <v>7</v>
      </c>
      <c r="C6" s="657"/>
      <c r="D6" s="657"/>
      <c r="E6" s="658"/>
    </row>
    <row r="7" spans="1:5" ht="26.25" thickBot="1" x14ac:dyDescent="0.3">
      <c r="A7" s="5" t="s">
        <v>20</v>
      </c>
      <c r="B7" s="573" t="s">
        <v>749</v>
      </c>
      <c r="C7" s="574"/>
      <c r="D7" s="574"/>
      <c r="E7" s="575"/>
    </row>
    <row r="8" spans="1:5" ht="15.75" thickBot="1" x14ac:dyDescent="0.3">
      <c r="A8" s="651" t="s">
        <v>2</v>
      </c>
      <c r="B8" s="652"/>
      <c r="C8" s="652"/>
      <c r="D8" s="652"/>
      <c r="E8" s="653"/>
    </row>
    <row r="9" spans="1:5" ht="15" customHeight="1" thickBot="1" x14ac:dyDescent="0.3">
      <c r="A9" s="638" t="s">
        <v>14</v>
      </c>
      <c r="B9" s="639"/>
      <c r="C9" s="639"/>
      <c r="D9" s="639"/>
      <c r="E9" s="640"/>
    </row>
    <row r="10" spans="1:5" ht="24.75" customHeight="1" thickBot="1" x14ac:dyDescent="0.3">
      <c r="A10" s="638"/>
      <c r="B10" s="639"/>
      <c r="C10" s="639"/>
      <c r="D10" s="639"/>
      <c r="E10" s="640"/>
    </row>
    <row r="11" spans="1:5" ht="57" customHeight="1" thickBot="1" x14ac:dyDescent="0.3">
      <c r="A11" s="638"/>
      <c r="B11" s="639"/>
      <c r="C11" s="639"/>
      <c r="D11" s="639"/>
      <c r="E11" s="640"/>
    </row>
    <row r="12" spans="1:5" ht="54" customHeight="1" thickBot="1" x14ac:dyDescent="0.3">
      <c r="A12" s="340" t="s">
        <v>23</v>
      </c>
      <c r="B12" s="792" t="s">
        <v>692</v>
      </c>
      <c r="C12" s="793"/>
      <c r="D12" s="793"/>
      <c r="E12" s="794"/>
    </row>
    <row r="13" spans="1:5" ht="23.25" customHeight="1" x14ac:dyDescent="0.25">
      <c r="A13" s="591" t="s">
        <v>25</v>
      </c>
      <c r="B13" s="12">
        <v>2020</v>
      </c>
      <c r="C13" s="12">
        <v>2021</v>
      </c>
      <c r="D13" s="12">
        <v>2022</v>
      </c>
      <c r="E13" s="12">
        <v>2023</v>
      </c>
    </row>
    <row r="14" spans="1:5" ht="15" customHeight="1" thickBot="1" x14ac:dyDescent="0.3">
      <c r="A14" s="592"/>
      <c r="B14" s="14" t="s">
        <v>1</v>
      </c>
      <c r="C14" s="14" t="s">
        <v>26</v>
      </c>
      <c r="D14" s="14" t="s">
        <v>26</v>
      </c>
      <c r="E14" s="14" t="s">
        <v>26</v>
      </c>
    </row>
    <row r="15" spans="1:5" ht="34.5" thickBot="1" x14ac:dyDescent="0.3">
      <c r="A15" s="341" t="s">
        <v>693</v>
      </c>
      <c r="B15" s="305">
        <v>3</v>
      </c>
      <c r="C15" s="305">
        <v>4</v>
      </c>
      <c r="D15" s="305">
        <v>5</v>
      </c>
      <c r="E15" s="305">
        <v>6</v>
      </c>
    </row>
    <row r="16" spans="1:5" ht="23.25" thickBot="1" x14ac:dyDescent="0.3">
      <c r="A16" s="341" t="s">
        <v>694</v>
      </c>
      <c r="B16" s="305">
        <v>5</v>
      </c>
      <c r="C16" s="305">
        <v>7</v>
      </c>
      <c r="D16" s="305">
        <v>9</v>
      </c>
      <c r="E16" s="305">
        <v>12</v>
      </c>
    </row>
    <row r="17" spans="1:5" ht="23.25" thickBot="1" x14ac:dyDescent="0.3">
      <c r="A17" s="341" t="s">
        <v>695</v>
      </c>
      <c r="B17" s="305">
        <v>64</v>
      </c>
      <c r="C17" s="305">
        <v>60</v>
      </c>
      <c r="D17" s="305">
        <v>58</v>
      </c>
      <c r="E17" s="305">
        <v>55</v>
      </c>
    </row>
    <row r="18" spans="1:5" ht="15.75" thickBot="1" x14ac:dyDescent="0.3">
      <c r="A18" s="342" t="s">
        <v>696</v>
      </c>
      <c r="B18" s="305">
        <v>1450</v>
      </c>
      <c r="C18" s="305">
        <v>1475</v>
      </c>
      <c r="D18" s="305">
        <v>1500</v>
      </c>
      <c r="E18" s="305">
        <v>1525</v>
      </c>
    </row>
    <row r="19" spans="1:5" ht="26.25" customHeight="1" thickBot="1" x14ac:dyDescent="0.3">
      <c r="A19" s="341" t="s">
        <v>697</v>
      </c>
      <c r="B19" s="343">
        <v>0.4</v>
      </c>
      <c r="C19" s="343">
        <v>0.43</v>
      </c>
      <c r="D19" s="343">
        <v>0.46</v>
      </c>
      <c r="E19" s="343">
        <v>0.5</v>
      </c>
    </row>
    <row r="20" spans="1:5" ht="23.25" customHeight="1" thickBot="1" x14ac:dyDescent="0.3">
      <c r="A20" s="21" t="s">
        <v>34</v>
      </c>
      <c r="B20" s="627" t="s">
        <v>698</v>
      </c>
      <c r="C20" s="628"/>
      <c r="D20" s="628"/>
      <c r="E20" s="629"/>
    </row>
    <row r="21" spans="1:5" ht="15" customHeight="1" thickBot="1" x14ac:dyDescent="0.3">
      <c r="A21" s="630" t="s">
        <v>36</v>
      </c>
      <c r="B21" s="600"/>
      <c r="C21" s="600"/>
      <c r="D21" s="600"/>
      <c r="E21" s="601"/>
    </row>
    <row r="22" spans="1:5" ht="23.25" thickBot="1" x14ac:dyDescent="0.3">
      <c r="A22" s="341" t="s">
        <v>699</v>
      </c>
      <c r="B22" s="305">
        <v>64</v>
      </c>
      <c r="C22" s="305">
        <v>60</v>
      </c>
      <c r="D22" s="305">
        <v>58</v>
      </c>
      <c r="E22" s="305">
        <v>55</v>
      </c>
    </row>
    <row r="23" spans="1:5" ht="15.75" thickBot="1" x14ac:dyDescent="0.3">
      <c r="A23" s="631" t="s">
        <v>43</v>
      </c>
      <c r="B23" s="632"/>
      <c r="C23" s="632"/>
      <c r="D23" s="632"/>
      <c r="E23" s="633"/>
    </row>
    <row r="24" spans="1:5" ht="15.75" thickBot="1" x14ac:dyDescent="0.3">
      <c r="A24" s="613" t="s">
        <v>44</v>
      </c>
      <c r="B24" s="614"/>
      <c r="C24" s="614"/>
      <c r="D24" s="614"/>
      <c r="E24" s="615"/>
    </row>
    <row r="25" spans="1:5" ht="15.75" thickBot="1" x14ac:dyDescent="0.3">
      <c r="A25" s="83" t="s">
        <v>45</v>
      </c>
      <c r="B25" s="782" t="s">
        <v>700</v>
      </c>
      <c r="C25" s="783"/>
      <c r="D25" s="783"/>
      <c r="E25" s="637"/>
    </row>
    <row r="26" spans="1:5" ht="46.9" customHeight="1" thickBot="1" x14ac:dyDescent="0.3">
      <c r="A26" s="19" t="s">
        <v>48</v>
      </c>
      <c r="B26" s="768" t="s">
        <v>701</v>
      </c>
      <c r="C26" s="769"/>
      <c r="D26" s="769"/>
      <c r="E26" s="612"/>
    </row>
    <row r="27" spans="1:5" ht="24" customHeight="1" thickBot="1" x14ac:dyDescent="0.3">
      <c r="A27" s="19" t="s">
        <v>50</v>
      </c>
      <c r="B27" s="602" t="s">
        <v>702</v>
      </c>
      <c r="C27" s="603"/>
      <c r="D27" s="603"/>
      <c r="E27" s="604"/>
    </row>
    <row r="28" spans="1:5" ht="27" customHeight="1" x14ac:dyDescent="0.25">
      <c r="A28" s="591"/>
      <c r="B28" s="30">
        <v>2020</v>
      </c>
      <c r="C28" s="30">
        <v>2021</v>
      </c>
      <c r="D28" s="30">
        <v>2022</v>
      </c>
      <c r="E28" s="30">
        <v>2023</v>
      </c>
    </row>
    <row r="29" spans="1:5" ht="25.5" customHeight="1" x14ac:dyDescent="0.25">
      <c r="A29" s="626"/>
      <c r="B29" s="30" t="s">
        <v>26</v>
      </c>
      <c r="C29" s="30" t="s">
        <v>26</v>
      </c>
      <c r="D29" s="30" t="s">
        <v>26</v>
      </c>
      <c r="E29" s="30" t="s">
        <v>26</v>
      </c>
    </row>
    <row r="30" spans="1:5" x14ac:dyDescent="0.25">
      <c r="A30" s="341" t="s">
        <v>52</v>
      </c>
      <c r="B30" s="535">
        <v>7</v>
      </c>
      <c r="C30" s="535">
        <v>7</v>
      </c>
      <c r="D30" s="535">
        <v>7</v>
      </c>
      <c r="E30" s="535">
        <v>7</v>
      </c>
    </row>
    <row r="31" spans="1:5" ht="12.75" customHeight="1" x14ac:dyDescent="0.25">
      <c r="A31" s="341" t="s">
        <v>53</v>
      </c>
      <c r="B31" s="535">
        <f>B60</f>
        <v>77138</v>
      </c>
      <c r="C31" s="535">
        <f>C60</f>
        <v>98100</v>
      </c>
      <c r="D31" s="535">
        <f>D60</f>
        <v>96000</v>
      </c>
      <c r="E31" s="535">
        <f>E60</f>
        <v>96000</v>
      </c>
    </row>
    <row r="32" spans="1:5" ht="16.5" customHeight="1" x14ac:dyDescent="0.25">
      <c r="A32" s="341" t="s">
        <v>54</v>
      </c>
      <c r="B32" s="535">
        <f>C31/C30</f>
        <v>14014.285714285714</v>
      </c>
      <c r="C32" s="535">
        <f>D31/D30</f>
        <v>13714.285714285714</v>
      </c>
      <c r="D32" s="535">
        <f>D31/D30</f>
        <v>13714.285714285714</v>
      </c>
      <c r="E32" s="536">
        <v>10057</v>
      </c>
    </row>
    <row r="33" spans="1:5" x14ac:dyDescent="0.25">
      <c r="A33" s="341" t="s">
        <v>55</v>
      </c>
      <c r="B33" s="537" t="e">
        <f>B30/#REF!-1</f>
        <v>#REF!</v>
      </c>
      <c r="C33" s="537">
        <f t="shared" ref="C33:E34" si="0">C30/B30-1</f>
        <v>0</v>
      </c>
      <c r="D33" s="537">
        <f t="shared" si="0"/>
        <v>0</v>
      </c>
      <c r="E33" s="537">
        <f t="shared" si="0"/>
        <v>0</v>
      </c>
    </row>
    <row r="34" spans="1:5" x14ac:dyDescent="0.25">
      <c r="A34" s="341" t="s">
        <v>57</v>
      </c>
      <c r="B34" s="537" t="e">
        <f>B31/#REF!-1</f>
        <v>#REF!</v>
      </c>
      <c r="C34" s="537">
        <f t="shared" si="0"/>
        <v>0.271746739609531</v>
      </c>
      <c r="D34" s="537">
        <f t="shared" si="0"/>
        <v>-2.1406727828746197E-2</v>
      </c>
      <c r="E34" s="537">
        <f t="shared" si="0"/>
        <v>0</v>
      </c>
    </row>
    <row r="35" spans="1:5" x14ac:dyDescent="0.25">
      <c r="A35" s="341" t="s">
        <v>58</v>
      </c>
      <c r="B35" s="537" t="e">
        <f>#REF!/B32-1</f>
        <v>#REF!</v>
      </c>
      <c r="C35" s="537" t="e">
        <f>B32/#REF!-1</f>
        <v>#REF!</v>
      </c>
      <c r="D35" s="537">
        <f>C32/B32-1</f>
        <v>-2.1406727828746197E-2</v>
      </c>
      <c r="E35" s="537">
        <f>D32/C32-1</f>
        <v>0</v>
      </c>
    </row>
    <row r="36" spans="1:5" ht="15" customHeight="1" thickBot="1" x14ac:dyDescent="0.3">
      <c r="A36" s="786" t="s">
        <v>600</v>
      </c>
      <c r="B36" s="790"/>
      <c r="C36" s="790"/>
      <c r="D36" s="790"/>
      <c r="E36" s="791"/>
    </row>
    <row r="37" spans="1:5" ht="15.75" customHeight="1" x14ac:dyDescent="0.25">
      <c r="A37" s="591"/>
      <c r="B37" s="30">
        <v>2020</v>
      </c>
      <c r="C37" s="30">
        <v>2021</v>
      </c>
      <c r="D37" s="30">
        <v>2022</v>
      </c>
      <c r="E37" s="30">
        <v>2023</v>
      </c>
    </row>
    <row r="38" spans="1:5" x14ac:dyDescent="0.25">
      <c r="A38" s="626"/>
      <c r="B38" s="30" t="s">
        <v>26</v>
      </c>
      <c r="C38" s="30" t="s">
        <v>26</v>
      </c>
      <c r="D38" s="30" t="s">
        <v>26</v>
      </c>
      <c r="E38" s="30" t="s">
        <v>26</v>
      </c>
    </row>
    <row r="39" spans="1:5" ht="15.75" customHeight="1" x14ac:dyDescent="0.25">
      <c r="A39" s="538" t="s">
        <v>60</v>
      </c>
      <c r="B39" s="353">
        <f>B40+B41</f>
        <v>50800</v>
      </c>
      <c r="C39" s="353">
        <f>C40+C41</f>
        <v>67000</v>
      </c>
      <c r="D39" s="353">
        <f>D40+D41</f>
        <v>67000</v>
      </c>
      <c r="E39" s="353">
        <f>E40+E41</f>
        <v>67000</v>
      </c>
    </row>
    <row r="40" spans="1:5" ht="12.75" customHeight="1" x14ac:dyDescent="0.25">
      <c r="A40" s="539" t="s">
        <v>61</v>
      </c>
      <c r="B40" s="540">
        <v>50800</v>
      </c>
      <c r="C40" s="541">
        <v>67000</v>
      </c>
      <c r="D40" s="541">
        <v>67000</v>
      </c>
      <c r="E40" s="541">
        <v>67000</v>
      </c>
    </row>
    <row r="41" spans="1:5" ht="12.75" customHeight="1" x14ac:dyDescent="0.25">
      <c r="A41" s="539" t="s">
        <v>62</v>
      </c>
      <c r="B41" s="542"/>
      <c r="C41" s="542"/>
      <c r="D41" s="542"/>
      <c r="E41" s="233"/>
    </row>
    <row r="42" spans="1:5" ht="24" x14ac:dyDescent="0.25">
      <c r="A42" s="538" t="s">
        <v>63</v>
      </c>
      <c r="B42" s="353">
        <v>5938</v>
      </c>
      <c r="C42" s="353">
        <f>C43</f>
        <v>11000</v>
      </c>
      <c r="D42" s="353">
        <f>D43</f>
        <v>11000</v>
      </c>
      <c r="E42" s="353">
        <f>E43</f>
        <v>11000</v>
      </c>
    </row>
    <row r="43" spans="1:5" x14ac:dyDescent="0.25">
      <c r="A43" s="539" t="s">
        <v>61</v>
      </c>
      <c r="B43" s="352">
        <v>8200</v>
      </c>
      <c r="C43" s="353">
        <v>11000</v>
      </c>
      <c r="D43" s="353">
        <v>11000</v>
      </c>
      <c r="E43" s="353">
        <v>11000</v>
      </c>
    </row>
    <row r="44" spans="1:5" x14ac:dyDescent="0.25">
      <c r="A44" s="539" t="s">
        <v>62</v>
      </c>
      <c r="B44" s="353"/>
      <c r="C44" s="353"/>
      <c r="D44" s="543"/>
      <c r="E44" s="543"/>
    </row>
    <row r="45" spans="1:5" x14ac:dyDescent="0.25">
      <c r="A45" s="544" t="s">
        <v>64</v>
      </c>
      <c r="B45" s="353">
        <f>B46+B47</f>
        <v>20400</v>
      </c>
      <c r="C45" s="353">
        <f>C46+C47</f>
        <v>20100</v>
      </c>
      <c r="D45" s="353">
        <f>D46+D47</f>
        <v>18000</v>
      </c>
      <c r="E45" s="353">
        <f>E46+E47</f>
        <v>18000</v>
      </c>
    </row>
    <row r="46" spans="1:5" x14ac:dyDescent="0.25">
      <c r="A46" s="545" t="s">
        <v>61</v>
      </c>
      <c r="B46" s="353">
        <v>20400</v>
      </c>
      <c r="C46" s="353">
        <v>20100</v>
      </c>
      <c r="D46" s="546">
        <v>18000</v>
      </c>
      <c r="E46" s="546">
        <v>18000</v>
      </c>
    </row>
    <row r="47" spans="1:5" x14ac:dyDescent="0.25">
      <c r="A47" s="545" t="s">
        <v>62</v>
      </c>
      <c r="B47" s="547"/>
      <c r="C47" s="547"/>
      <c r="D47" s="543"/>
      <c r="E47" s="543"/>
    </row>
    <row r="48" spans="1:5" x14ac:dyDescent="0.25">
      <c r="A48" s="544" t="s">
        <v>65</v>
      </c>
      <c r="B48" s="547"/>
      <c r="C48" s="547"/>
      <c r="D48" s="543"/>
      <c r="E48" s="543"/>
    </row>
    <row r="49" spans="1:5" ht="15.75" thickBot="1" x14ac:dyDescent="0.3">
      <c r="A49" s="548" t="s">
        <v>61</v>
      </c>
      <c r="B49" s="549"/>
      <c r="C49" s="549"/>
      <c r="D49" s="550"/>
      <c r="E49" s="550"/>
    </row>
    <row r="50" spans="1:5" ht="15.75" thickBot="1" x14ac:dyDescent="0.3">
      <c r="A50" s="548" t="s">
        <v>62</v>
      </c>
      <c r="B50" s="547"/>
      <c r="C50" s="547"/>
      <c r="D50" s="543"/>
      <c r="E50" s="543"/>
    </row>
    <row r="51" spans="1:5" ht="15.75" thickBot="1" x14ac:dyDescent="0.3">
      <c r="A51" s="551" t="s">
        <v>66</v>
      </c>
      <c r="B51" s="547"/>
      <c r="C51" s="547"/>
      <c r="D51" s="543"/>
      <c r="E51" s="543"/>
    </row>
    <row r="52" spans="1:5" ht="15.75" thickBot="1" x14ac:dyDescent="0.3">
      <c r="A52" s="548" t="s">
        <v>61</v>
      </c>
      <c r="B52" s="547"/>
      <c r="C52" s="547"/>
      <c r="D52" s="543"/>
      <c r="E52" s="543"/>
    </row>
    <row r="53" spans="1:5" ht="15.75" thickBot="1" x14ac:dyDescent="0.3">
      <c r="A53" s="548" t="s">
        <v>62</v>
      </c>
      <c r="B53" s="547"/>
      <c r="C53" s="547"/>
      <c r="D53" s="543"/>
      <c r="E53" s="543"/>
    </row>
    <row r="54" spans="1:5" ht="15.75" thickBot="1" x14ac:dyDescent="0.3">
      <c r="A54" s="551" t="s">
        <v>67</v>
      </c>
      <c r="B54" s="547"/>
      <c r="C54" s="547"/>
      <c r="D54" s="543"/>
      <c r="E54" s="543"/>
    </row>
    <row r="55" spans="1:5" ht="15.75" thickBot="1" x14ac:dyDescent="0.3">
      <c r="A55" s="548" t="s">
        <v>61</v>
      </c>
      <c r="B55" s="547"/>
      <c r="C55" s="547"/>
      <c r="D55" s="543"/>
      <c r="E55" s="543"/>
    </row>
    <row r="56" spans="1:5" ht="15.75" thickBot="1" x14ac:dyDescent="0.3">
      <c r="A56" s="548" t="s">
        <v>62</v>
      </c>
      <c r="B56" s="547"/>
      <c r="C56" s="547"/>
      <c r="D56" s="543"/>
      <c r="E56" s="543"/>
    </row>
    <row r="57" spans="1:5" ht="24.75" thickBot="1" x14ac:dyDescent="0.3">
      <c r="A57" s="551" t="s">
        <v>68</v>
      </c>
      <c r="B57" s="353">
        <v>0</v>
      </c>
      <c r="C57" s="353">
        <f>B57*1.03*0.99</f>
        <v>0</v>
      </c>
      <c r="D57" s="546">
        <f>C57*1.03*0.99</f>
        <v>0</v>
      </c>
      <c r="E57" s="546">
        <f>D57*1.03*0.99</f>
        <v>0</v>
      </c>
    </row>
    <row r="58" spans="1:5" ht="15.75" thickBot="1" x14ac:dyDescent="0.3">
      <c r="A58" s="548" t="s">
        <v>61</v>
      </c>
      <c r="B58" s="552"/>
      <c r="C58" s="552"/>
      <c r="D58" s="371"/>
      <c r="E58" s="371"/>
    </row>
    <row r="59" spans="1:5" ht="15.75" thickBot="1" x14ac:dyDescent="0.3">
      <c r="A59" s="548" t="s">
        <v>62</v>
      </c>
      <c r="B59" s="553"/>
      <c r="C59" s="552"/>
      <c r="D59" s="371"/>
      <c r="E59" s="371"/>
    </row>
    <row r="60" spans="1:5" ht="15.75" thickBot="1" x14ac:dyDescent="0.3">
      <c r="A60" s="554" t="s">
        <v>69</v>
      </c>
      <c r="B60" s="541">
        <f>B39+B42+B45+B48+B51+B54+B57</f>
        <v>77138</v>
      </c>
      <c r="C60" s="541">
        <f>C39+C42+C45+C48+C51+C54+C57</f>
        <v>98100</v>
      </c>
      <c r="D60" s="555">
        <f>D39+D42+D45+D48+D51+D54+D57</f>
        <v>96000</v>
      </c>
      <c r="E60" s="555">
        <f>E39+E42+E45+E48+E51+E54+E57</f>
        <v>96000</v>
      </c>
    </row>
    <row r="61" spans="1:5" ht="15.75" thickBot="1" x14ac:dyDescent="0.3">
      <c r="A61" s="556" t="s">
        <v>70</v>
      </c>
      <c r="B61" s="557">
        <f>IF(B60-B31=0,0,"Error")</f>
        <v>0</v>
      </c>
      <c r="C61" s="557">
        <f>IF(C60-C31=0,0,"Error")</f>
        <v>0</v>
      </c>
      <c r="D61" s="557">
        <f>IF(D60-D31=0,0,"Error")</f>
        <v>0</v>
      </c>
      <c r="E61" s="557">
        <f>IF(E60-E31=0,0,"Error")</f>
        <v>0</v>
      </c>
    </row>
    <row r="62" spans="1:5" ht="15.75" thickBot="1" x14ac:dyDescent="0.3">
      <c r="A62" s="321" t="s">
        <v>71</v>
      </c>
      <c r="B62" s="787" t="s">
        <v>703</v>
      </c>
      <c r="C62" s="788"/>
      <c r="D62" s="788"/>
      <c r="E62" s="789"/>
    </row>
    <row r="63" spans="1:5" ht="39" customHeight="1" thickBot="1" x14ac:dyDescent="0.3">
      <c r="A63" s="19" t="s">
        <v>48</v>
      </c>
      <c r="B63" s="630" t="s">
        <v>704</v>
      </c>
      <c r="C63" s="600"/>
      <c r="D63" s="600"/>
      <c r="E63" s="601"/>
    </row>
    <row r="64" spans="1:5" ht="15.75" thickBot="1" x14ac:dyDescent="0.3">
      <c r="A64" s="19" t="s">
        <v>50</v>
      </c>
      <c r="B64" s="602" t="s">
        <v>75</v>
      </c>
      <c r="C64" s="603"/>
      <c r="D64" s="603"/>
      <c r="E64" s="604"/>
    </row>
    <row r="65" spans="1:5" ht="15.75" customHeight="1" x14ac:dyDescent="0.25">
      <c r="A65" s="591"/>
      <c r="B65" s="30">
        <v>2020</v>
      </c>
      <c r="C65" s="30">
        <v>2021</v>
      </c>
      <c r="D65" s="30">
        <v>2022</v>
      </c>
      <c r="E65" s="30">
        <v>2023</v>
      </c>
    </row>
    <row r="66" spans="1:5" ht="12.75" customHeight="1" thickBot="1" x14ac:dyDescent="0.3">
      <c r="A66" s="592"/>
      <c r="B66" s="30" t="s">
        <v>26</v>
      </c>
      <c r="C66" s="30" t="s">
        <v>26</v>
      </c>
      <c r="D66" s="30" t="s">
        <v>26</v>
      </c>
      <c r="E66" s="30" t="s">
        <v>26</v>
      </c>
    </row>
    <row r="67" spans="1:5" ht="12.75" customHeight="1" thickBot="1" x14ac:dyDescent="0.3">
      <c r="A67" s="347" t="s">
        <v>52</v>
      </c>
      <c r="B67" s="348">
        <v>2050</v>
      </c>
      <c r="C67" s="348">
        <v>2050</v>
      </c>
      <c r="D67" s="349">
        <v>2050</v>
      </c>
      <c r="E67" s="349">
        <v>2050</v>
      </c>
    </row>
    <row r="68" spans="1:5" ht="15.75" thickBot="1" x14ac:dyDescent="0.3">
      <c r="A68" s="19" t="s">
        <v>53</v>
      </c>
      <c r="B68" s="350">
        <f>B97</f>
        <v>12700</v>
      </c>
      <c r="C68" s="67">
        <f>C97</f>
        <v>12600</v>
      </c>
      <c r="D68" s="350">
        <f>D97</f>
        <v>11600</v>
      </c>
      <c r="E68" s="350">
        <f>E97</f>
        <v>11500</v>
      </c>
    </row>
    <row r="69" spans="1:5" ht="15.75" thickBot="1" x14ac:dyDescent="0.3">
      <c r="A69" s="347" t="s">
        <v>54</v>
      </c>
      <c r="B69" s="350">
        <f>B68/B67</f>
        <v>6.1951219512195124</v>
      </c>
      <c r="C69" s="350">
        <f>C68/C67</f>
        <v>6.1463414634146343</v>
      </c>
      <c r="D69" s="351">
        <v>6</v>
      </c>
      <c r="E69" s="351">
        <v>6</v>
      </c>
    </row>
    <row r="70" spans="1:5" ht="15.75" thickBot="1" x14ac:dyDescent="0.3">
      <c r="A70" s="19" t="s">
        <v>55</v>
      </c>
      <c r="B70" s="35" t="e">
        <f>#REF!/B67-1</f>
        <v>#REF!</v>
      </c>
      <c r="C70" s="35">
        <f>B67/C67-1</f>
        <v>0</v>
      </c>
      <c r="D70" s="35">
        <f>C67/D67-1</f>
        <v>0</v>
      </c>
      <c r="E70" s="35">
        <f>D67/E67-1</f>
        <v>0</v>
      </c>
    </row>
    <row r="71" spans="1:5" ht="15.75" thickBot="1" x14ac:dyDescent="0.3">
      <c r="A71" s="19" t="s">
        <v>57</v>
      </c>
      <c r="B71" s="35" t="e">
        <f>#REF!/B68-1</f>
        <v>#REF!</v>
      </c>
      <c r="C71" s="35" t="e">
        <f>B68/#REF!-1</f>
        <v>#REF!</v>
      </c>
      <c r="D71" s="35">
        <f>C68/B68-1</f>
        <v>-7.8740157480314821E-3</v>
      </c>
      <c r="E71" s="35">
        <f>D68/C68-1</f>
        <v>-7.9365079365079416E-2</v>
      </c>
    </row>
    <row r="72" spans="1:5" ht="15.75" thickBot="1" x14ac:dyDescent="0.3">
      <c r="A72" s="19" t="s">
        <v>58</v>
      </c>
      <c r="B72" s="35" t="e">
        <f>#REF!/B69-1</f>
        <v>#REF!</v>
      </c>
      <c r="C72" s="35" t="e">
        <f>B69/#REF!-1</f>
        <v>#REF!</v>
      </c>
      <c r="D72" s="35">
        <f>C69/B69-1</f>
        <v>-7.8740157480314821E-3</v>
      </c>
      <c r="E72" s="35">
        <f>D69/C69-1</f>
        <v>-2.3809523809523836E-2</v>
      </c>
    </row>
    <row r="73" spans="1:5" ht="15" customHeight="1" thickBot="1" x14ac:dyDescent="0.3">
      <c r="A73" s="588" t="s">
        <v>604</v>
      </c>
      <c r="B73" s="589"/>
      <c r="C73" s="589"/>
      <c r="D73" s="589"/>
      <c r="E73" s="590"/>
    </row>
    <row r="74" spans="1:5" x14ac:dyDescent="0.25">
      <c r="A74" s="591"/>
      <c r="B74" s="30">
        <v>2020</v>
      </c>
      <c r="C74" s="30">
        <v>2021</v>
      </c>
      <c r="D74" s="30">
        <v>2022</v>
      </c>
      <c r="E74" s="30">
        <v>2023</v>
      </c>
    </row>
    <row r="75" spans="1:5" ht="15.75" thickBot="1" x14ac:dyDescent="0.3">
      <c r="A75" s="592"/>
      <c r="B75" s="32" t="s">
        <v>1</v>
      </c>
      <c r="C75" s="32" t="s">
        <v>26</v>
      </c>
      <c r="D75" s="32" t="s">
        <v>26</v>
      </c>
      <c r="E75" s="32" t="s">
        <v>26</v>
      </c>
    </row>
    <row r="76" spans="1:5" ht="15.75" thickBot="1" x14ac:dyDescent="0.3">
      <c r="A76" s="43" t="s">
        <v>60</v>
      </c>
      <c r="B76" s="58"/>
      <c r="C76" s="58"/>
      <c r="D76" s="58"/>
      <c r="E76" s="58"/>
    </row>
    <row r="77" spans="1:5" ht="15.75" thickBot="1" x14ac:dyDescent="0.3">
      <c r="A77" s="44" t="s">
        <v>61</v>
      </c>
      <c r="B77" s="344"/>
      <c r="C77" s="344"/>
      <c r="D77" s="344"/>
      <c r="E77" s="344"/>
    </row>
    <row r="78" spans="1:5" ht="15.75" thickBot="1" x14ac:dyDescent="0.3">
      <c r="A78" s="44" t="s">
        <v>62</v>
      </c>
      <c r="B78" s="344"/>
      <c r="C78" s="344"/>
      <c r="D78" s="344"/>
      <c r="E78" s="344"/>
    </row>
    <row r="79" spans="1:5" ht="24.75" thickBot="1" x14ac:dyDescent="0.3">
      <c r="A79" s="43" t="s">
        <v>63</v>
      </c>
      <c r="B79" s="58"/>
      <c r="C79" s="58"/>
      <c r="D79" s="58"/>
      <c r="E79" s="58"/>
    </row>
    <row r="80" spans="1:5" ht="15.75" thickBot="1" x14ac:dyDescent="0.3">
      <c r="A80" s="44" t="s">
        <v>61</v>
      </c>
      <c r="B80" s="58"/>
      <c r="C80" s="58"/>
      <c r="D80" s="58"/>
      <c r="E80" s="58"/>
    </row>
    <row r="81" spans="1:5" ht="15.75" thickBot="1" x14ac:dyDescent="0.3">
      <c r="A81" s="44" t="s">
        <v>62</v>
      </c>
      <c r="B81" s="58"/>
      <c r="C81" s="58"/>
      <c r="D81" s="58"/>
      <c r="E81" s="58"/>
    </row>
    <row r="82" spans="1:5" ht="15.75" thickBot="1" x14ac:dyDescent="0.3">
      <c r="A82" s="37" t="s">
        <v>64</v>
      </c>
      <c r="B82" s="114">
        <f>B83</f>
        <v>12700</v>
      </c>
      <c r="C82" s="114">
        <f>C83</f>
        <v>12600</v>
      </c>
      <c r="D82" s="114">
        <f>D83</f>
        <v>11600</v>
      </c>
      <c r="E82" s="114">
        <f>E83</f>
        <v>11500</v>
      </c>
    </row>
    <row r="83" spans="1:5" ht="15.75" thickBot="1" x14ac:dyDescent="0.3">
      <c r="A83" s="38" t="s">
        <v>61</v>
      </c>
      <c r="B83" s="58">
        <v>12700</v>
      </c>
      <c r="C83" s="58">
        <v>12600</v>
      </c>
      <c r="D83" s="58">
        <v>11600</v>
      </c>
      <c r="E83" s="58">
        <v>11500</v>
      </c>
    </row>
    <row r="84" spans="1:5" ht="15" customHeight="1" thickBot="1" x14ac:dyDescent="0.3">
      <c r="A84" s="38" t="s">
        <v>62</v>
      </c>
      <c r="B84" s="58"/>
      <c r="C84" s="58"/>
      <c r="D84" s="58"/>
      <c r="E84" s="58"/>
    </row>
    <row r="85" spans="1:5" ht="15.75" thickBot="1" x14ac:dyDescent="0.3">
      <c r="A85" s="37" t="s">
        <v>65</v>
      </c>
      <c r="B85" s="58"/>
      <c r="C85" s="58"/>
      <c r="D85" s="58"/>
      <c r="E85" s="58"/>
    </row>
    <row r="86" spans="1:5" ht="15.75" thickBot="1" x14ac:dyDescent="0.3">
      <c r="A86" s="38" t="s">
        <v>61</v>
      </c>
      <c r="B86" s="58"/>
      <c r="C86" s="58"/>
      <c r="D86" s="58"/>
      <c r="E86" s="58"/>
    </row>
    <row r="87" spans="1:5" ht="15.75" thickBot="1" x14ac:dyDescent="0.3">
      <c r="A87" s="38" t="s">
        <v>62</v>
      </c>
      <c r="B87" s="58"/>
      <c r="C87" s="58"/>
      <c r="D87" s="58"/>
      <c r="E87" s="58"/>
    </row>
    <row r="88" spans="1:5" ht="15.75" thickBot="1" x14ac:dyDescent="0.3">
      <c r="A88" s="37" t="s">
        <v>66</v>
      </c>
      <c r="B88" s="58"/>
      <c r="C88" s="58"/>
      <c r="D88" s="58"/>
      <c r="E88" s="58"/>
    </row>
    <row r="89" spans="1:5" ht="15.75" thickBot="1" x14ac:dyDescent="0.3">
      <c r="A89" s="38" t="s">
        <v>61</v>
      </c>
      <c r="B89" s="58"/>
      <c r="C89" s="58"/>
      <c r="D89" s="58"/>
      <c r="E89" s="58"/>
    </row>
    <row r="90" spans="1:5" ht="17.25" customHeight="1" thickBot="1" x14ac:dyDescent="0.3">
      <c r="A90" s="38" t="s">
        <v>62</v>
      </c>
      <c r="B90" s="58"/>
      <c r="C90" s="58"/>
      <c r="D90" s="58"/>
      <c r="E90" s="58"/>
    </row>
    <row r="91" spans="1:5" ht="15.75" thickBot="1" x14ac:dyDescent="0.3">
      <c r="A91" s="37" t="s">
        <v>67</v>
      </c>
      <c r="B91" s="58"/>
      <c r="C91" s="58"/>
      <c r="D91" s="58"/>
      <c r="E91" s="58"/>
    </row>
    <row r="92" spans="1:5" ht="15.75" thickBot="1" x14ac:dyDescent="0.3">
      <c r="A92" s="38" t="s">
        <v>61</v>
      </c>
      <c r="B92" s="58"/>
      <c r="C92" s="58"/>
      <c r="D92" s="58"/>
      <c r="E92" s="58"/>
    </row>
    <row r="93" spans="1:5" ht="15.75" thickBot="1" x14ac:dyDescent="0.3">
      <c r="A93" s="38" t="s">
        <v>62</v>
      </c>
      <c r="B93" s="58"/>
      <c r="C93" s="58"/>
      <c r="D93" s="58"/>
      <c r="E93" s="58"/>
    </row>
    <row r="94" spans="1:5" ht="25.5" customHeight="1" thickBot="1" x14ac:dyDescent="0.3">
      <c r="A94" s="37" t="s">
        <v>68</v>
      </c>
      <c r="B94" s="58"/>
      <c r="C94" s="58"/>
      <c r="D94" s="58"/>
      <c r="E94" s="58"/>
    </row>
    <row r="95" spans="1:5" ht="15.75" thickBot="1" x14ac:dyDescent="0.3">
      <c r="A95" s="38" t="s">
        <v>61</v>
      </c>
      <c r="B95" s="58"/>
      <c r="C95" s="58"/>
      <c r="D95" s="58"/>
      <c r="E95" s="58"/>
    </row>
    <row r="96" spans="1:5" ht="15.75" thickBot="1" x14ac:dyDescent="0.3">
      <c r="A96" s="38" t="s">
        <v>62</v>
      </c>
      <c r="B96" s="58"/>
      <c r="C96" s="58"/>
      <c r="D96" s="58"/>
      <c r="E96" s="58"/>
    </row>
    <row r="97" spans="1:5" ht="15.75" thickBot="1" x14ac:dyDescent="0.3">
      <c r="A97" s="59" t="s">
        <v>77</v>
      </c>
      <c r="B97" s="57">
        <f>B94+B91+B88+B85+B82+B79+B76</f>
        <v>12700</v>
      </c>
      <c r="C97" s="57">
        <f>C94+C91+C88+C85+C82+C79+C76</f>
        <v>12600</v>
      </c>
      <c r="D97" s="57">
        <f>D94+D91+D88+D85+D82+D79+D76</f>
        <v>11600</v>
      </c>
      <c r="E97" s="57">
        <f>E94+E91+E88+E85+E82+E79+E76</f>
        <v>11500</v>
      </c>
    </row>
    <row r="98" spans="1:5" ht="15.75" thickBot="1" x14ac:dyDescent="0.3">
      <c r="A98" s="61" t="s">
        <v>70</v>
      </c>
      <c r="B98" s="52">
        <f>IF(B97-B68=0,0,"Error")</f>
        <v>0</v>
      </c>
      <c r="C98" s="52">
        <f>IF(C97-C68=0,0,"Error")</f>
        <v>0</v>
      </c>
      <c r="D98" s="52">
        <f>IF(D97-D68=0,0,"Error")</f>
        <v>0</v>
      </c>
      <c r="E98" s="52">
        <f>IF(E97-E68=0,0,"Error")</f>
        <v>0</v>
      </c>
    </row>
    <row r="99" spans="1:5" ht="25.5" customHeight="1" thickBot="1" x14ac:dyDescent="0.3">
      <c r="A99" s="321" t="s">
        <v>78</v>
      </c>
      <c r="B99" s="779" t="s">
        <v>705</v>
      </c>
      <c r="C99" s="780"/>
      <c r="D99" s="780"/>
      <c r="E99" s="781"/>
    </row>
    <row r="100" spans="1:5" ht="25.5" customHeight="1" thickBot="1" x14ac:dyDescent="0.3">
      <c r="A100" s="19" t="s">
        <v>48</v>
      </c>
      <c r="B100" s="630" t="s">
        <v>706</v>
      </c>
      <c r="C100" s="600"/>
      <c r="D100" s="600"/>
      <c r="E100" s="601"/>
    </row>
    <row r="101" spans="1:5" ht="15.75" thickBot="1" x14ac:dyDescent="0.3">
      <c r="A101" s="19" t="s">
        <v>50</v>
      </c>
      <c r="B101" s="602" t="s">
        <v>707</v>
      </c>
      <c r="C101" s="603"/>
      <c r="D101" s="603"/>
      <c r="E101" s="604"/>
    </row>
    <row r="102" spans="1:5" x14ac:dyDescent="0.25">
      <c r="A102" s="591"/>
      <c r="B102" s="30">
        <v>2020</v>
      </c>
      <c r="C102" s="30">
        <v>2021</v>
      </c>
      <c r="D102" s="30">
        <v>2022</v>
      </c>
      <c r="E102" s="30">
        <v>2023</v>
      </c>
    </row>
    <row r="103" spans="1:5" ht="15.75" thickBot="1" x14ac:dyDescent="0.3">
      <c r="A103" s="592"/>
      <c r="B103" s="32" t="s">
        <v>26</v>
      </c>
      <c r="C103" s="32" t="s">
        <v>26</v>
      </c>
      <c r="D103" s="32" t="s">
        <v>26</v>
      </c>
      <c r="E103" s="32" t="s">
        <v>26</v>
      </c>
    </row>
    <row r="104" spans="1:5" ht="15.75" thickBot="1" x14ac:dyDescent="0.3">
      <c r="A104" s="19" t="s">
        <v>52</v>
      </c>
      <c r="B104" s="113">
        <v>1</v>
      </c>
      <c r="C104" s="113">
        <v>1</v>
      </c>
      <c r="D104" s="113">
        <v>1</v>
      </c>
      <c r="E104" s="113">
        <v>1</v>
      </c>
    </row>
    <row r="105" spans="1:5" ht="15.75" thickBot="1" x14ac:dyDescent="0.3">
      <c r="A105" s="19" t="s">
        <v>53</v>
      </c>
      <c r="B105" s="33">
        <f>B134</f>
        <v>5500</v>
      </c>
      <c r="C105" s="33">
        <f>C134</f>
        <v>5500</v>
      </c>
      <c r="D105" s="33">
        <f>D134</f>
        <v>5500</v>
      </c>
      <c r="E105" s="33">
        <f>E134</f>
        <v>5500</v>
      </c>
    </row>
    <row r="106" spans="1:5" ht="15.75" thickBot="1" x14ac:dyDescent="0.3">
      <c r="A106" s="19" t="s">
        <v>54</v>
      </c>
      <c r="B106" s="33">
        <f>B105/B104</f>
        <v>5500</v>
      </c>
      <c r="C106" s="33">
        <f>C105/C104</f>
        <v>5500</v>
      </c>
      <c r="D106" s="33">
        <f>D105/D104</f>
        <v>5500</v>
      </c>
      <c r="E106" s="33">
        <f>E105/E104</f>
        <v>5500</v>
      </c>
    </row>
    <row r="107" spans="1:5" ht="15.75" thickBot="1" x14ac:dyDescent="0.3">
      <c r="A107" s="19" t="s">
        <v>55</v>
      </c>
      <c r="B107" s="35" t="e">
        <f>B104/#REF!-1</f>
        <v>#REF!</v>
      </c>
      <c r="C107" s="35">
        <f t="shared" ref="C107:E109" si="1">C104/B104-1</f>
        <v>0</v>
      </c>
      <c r="D107" s="35">
        <f t="shared" si="1"/>
        <v>0</v>
      </c>
      <c r="E107" s="35">
        <f t="shared" si="1"/>
        <v>0</v>
      </c>
    </row>
    <row r="108" spans="1:5" ht="15.75" thickBot="1" x14ac:dyDescent="0.3">
      <c r="A108" s="19" t="s">
        <v>57</v>
      </c>
      <c r="B108" s="35" t="e">
        <f>B105/#REF!-1</f>
        <v>#REF!</v>
      </c>
      <c r="C108" s="35">
        <f t="shared" si="1"/>
        <v>0</v>
      </c>
      <c r="D108" s="35">
        <f t="shared" si="1"/>
        <v>0</v>
      </c>
      <c r="E108" s="35">
        <f t="shared" si="1"/>
        <v>0</v>
      </c>
    </row>
    <row r="109" spans="1:5" ht="15.75" thickBot="1" x14ac:dyDescent="0.3">
      <c r="A109" s="19" t="s">
        <v>58</v>
      </c>
      <c r="B109" s="35" t="e">
        <f>B106/#REF!-1</f>
        <v>#REF!</v>
      </c>
      <c r="C109" s="35">
        <f t="shared" si="1"/>
        <v>0</v>
      </c>
      <c r="D109" s="35">
        <f t="shared" si="1"/>
        <v>0</v>
      </c>
      <c r="E109" s="35">
        <f t="shared" si="1"/>
        <v>0</v>
      </c>
    </row>
    <row r="110" spans="1:5" ht="15.75" thickBot="1" x14ac:dyDescent="0.3">
      <c r="A110" s="588" t="s">
        <v>608</v>
      </c>
      <c r="B110" s="589"/>
      <c r="C110" s="589"/>
      <c r="D110" s="589"/>
      <c r="E110" s="590"/>
    </row>
    <row r="111" spans="1:5" x14ac:dyDescent="0.25">
      <c r="A111" s="591"/>
      <c r="B111" s="30">
        <v>2020</v>
      </c>
      <c r="C111" s="30">
        <v>2021</v>
      </c>
      <c r="D111" s="30">
        <v>2022</v>
      </c>
      <c r="E111" s="30">
        <v>2023</v>
      </c>
    </row>
    <row r="112" spans="1:5" ht="15.75" thickBot="1" x14ac:dyDescent="0.3">
      <c r="A112" s="592"/>
      <c r="B112" s="32" t="s">
        <v>26</v>
      </c>
      <c r="C112" s="32" t="s">
        <v>26</v>
      </c>
      <c r="D112" s="32" t="s">
        <v>26</v>
      </c>
      <c r="E112" s="32" t="s">
        <v>26</v>
      </c>
    </row>
    <row r="113" spans="1:5" ht="15.75" thickBot="1" x14ac:dyDescent="0.3">
      <c r="A113" s="43" t="s">
        <v>60</v>
      </c>
      <c r="B113" s="58"/>
      <c r="C113" s="58"/>
      <c r="D113" s="58"/>
      <c r="E113" s="58"/>
    </row>
    <row r="114" spans="1:5" ht="15.75" thickBot="1" x14ac:dyDescent="0.3">
      <c r="A114" s="44" t="s">
        <v>61</v>
      </c>
      <c r="B114" s="344"/>
      <c r="C114" s="344"/>
      <c r="D114" s="344"/>
      <c r="E114" s="344"/>
    </row>
    <row r="115" spans="1:5" ht="15.75" thickBot="1" x14ac:dyDescent="0.3">
      <c r="A115" s="44" t="s">
        <v>62</v>
      </c>
      <c r="B115" s="344"/>
      <c r="C115" s="344"/>
      <c r="D115" s="344"/>
      <c r="E115" s="344"/>
    </row>
    <row r="116" spans="1:5" ht="24.75" thickBot="1" x14ac:dyDescent="0.3">
      <c r="A116" s="37" t="s">
        <v>63</v>
      </c>
      <c r="B116" s="58"/>
      <c r="C116" s="58"/>
      <c r="D116" s="58"/>
      <c r="E116" s="58"/>
    </row>
    <row r="117" spans="1:5" ht="18" customHeight="1" thickBot="1" x14ac:dyDescent="0.3">
      <c r="A117" s="38" t="s">
        <v>61</v>
      </c>
      <c r="B117" s="58"/>
      <c r="C117" s="58"/>
      <c r="D117" s="58"/>
      <c r="E117" s="58"/>
    </row>
    <row r="118" spans="1:5" ht="19.5" customHeight="1" thickBot="1" x14ac:dyDescent="0.3">
      <c r="A118" s="38" t="s">
        <v>62</v>
      </c>
      <c r="B118" s="58"/>
      <c r="C118" s="58"/>
      <c r="D118" s="58"/>
      <c r="E118" s="58"/>
    </row>
    <row r="119" spans="1:5" ht="15" customHeight="1" thickBot="1" x14ac:dyDescent="0.3">
      <c r="A119" s="37" t="s">
        <v>64</v>
      </c>
      <c r="B119" s="58">
        <v>5500</v>
      </c>
      <c r="C119" s="58">
        <v>5500</v>
      </c>
      <c r="D119" s="58">
        <v>5500</v>
      </c>
      <c r="E119" s="58">
        <v>5500</v>
      </c>
    </row>
    <row r="120" spans="1:5" ht="15.75" thickBot="1" x14ac:dyDescent="0.3">
      <c r="A120" s="38" t="s">
        <v>61</v>
      </c>
      <c r="B120" s="58">
        <v>5500</v>
      </c>
      <c r="C120" s="58">
        <v>5500</v>
      </c>
      <c r="D120" s="58">
        <v>5500</v>
      </c>
      <c r="E120" s="58">
        <v>5500</v>
      </c>
    </row>
    <row r="121" spans="1:5" ht="15.75" thickBot="1" x14ac:dyDescent="0.3">
      <c r="A121" s="38" t="s">
        <v>62</v>
      </c>
      <c r="B121" s="58"/>
      <c r="C121" s="58"/>
      <c r="D121" s="58"/>
      <c r="E121" s="58"/>
    </row>
    <row r="122" spans="1:5" ht="15.75" thickBot="1" x14ac:dyDescent="0.3">
      <c r="A122" s="37" t="s">
        <v>65</v>
      </c>
      <c r="B122" s="58"/>
      <c r="C122" s="58"/>
      <c r="D122" s="58"/>
      <c r="E122" s="58"/>
    </row>
    <row r="123" spans="1:5" ht="15.75" thickBot="1" x14ac:dyDescent="0.3">
      <c r="A123" s="38" t="s">
        <v>61</v>
      </c>
      <c r="B123" s="58"/>
      <c r="C123" s="58"/>
      <c r="D123" s="58"/>
      <c r="E123" s="58"/>
    </row>
    <row r="124" spans="1:5" ht="15.75" thickBot="1" x14ac:dyDescent="0.3">
      <c r="A124" s="38" t="s">
        <v>62</v>
      </c>
      <c r="B124" s="58"/>
      <c r="C124" s="58"/>
      <c r="D124" s="58"/>
      <c r="E124" s="58"/>
    </row>
    <row r="125" spans="1:5" ht="15.75" thickBot="1" x14ac:dyDescent="0.3">
      <c r="A125" s="37" t="s">
        <v>66</v>
      </c>
      <c r="B125" s="58"/>
      <c r="C125" s="58"/>
      <c r="D125" s="58"/>
      <c r="E125" s="58"/>
    </row>
    <row r="126" spans="1:5" ht="15.75" thickBot="1" x14ac:dyDescent="0.3">
      <c r="A126" s="38" t="s">
        <v>61</v>
      </c>
      <c r="B126" s="58"/>
      <c r="C126" s="58"/>
      <c r="D126" s="58"/>
      <c r="E126" s="58"/>
    </row>
    <row r="127" spans="1:5" ht="15.75" thickBot="1" x14ac:dyDescent="0.3">
      <c r="A127" s="38" t="s">
        <v>62</v>
      </c>
      <c r="B127" s="58"/>
      <c r="C127" s="58"/>
      <c r="D127" s="58"/>
      <c r="E127" s="58"/>
    </row>
    <row r="128" spans="1:5" ht="15.75" thickBot="1" x14ac:dyDescent="0.3">
      <c r="A128" s="37" t="s">
        <v>67</v>
      </c>
      <c r="B128" s="58">
        <v>0</v>
      </c>
      <c r="C128" s="58">
        <v>0</v>
      </c>
      <c r="D128" s="58">
        <v>0</v>
      </c>
      <c r="E128" s="58">
        <v>0</v>
      </c>
    </row>
    <row r="129" spans="1:5" ht="15.75" thickBot="1" x14ac:dyDescent="0.3">
      <c r="A129" s="38" t="s">
        <v>61</v>
      </c>
      <c r="B129" s="58"/>
      <c r="C129" s="58"/>
      <c r="D129" s="58"/>
      <c r="E129" s="58"/>
    </row>
    <row r="130" spans="1:5" ht="15.75" thickBot="1" x14ac:dyDescent="0.3">
      <c r="A130" s="38" t="s">
        <v>62</v>
      </c>
      <c r="B130" s="58"/>
      <c r="C130" s="58"/>
      <c r="D130" s="58"/>
      <c r="E130" s="58"/>
    </row>
    <row r="131" spans="1:5" ht="25.5" customHeight="1" thickBot="1" x14ac:dyDescent="0.3">
      <c r="A131" s="37" t="s">
        <v>68</v>
      </c>
      <c r="B131" s="58"/>
      <c r="C131" s="58"/>
      <c r="D131" s="58"/>
      <c r="E131" s="58"/>
    </row>
    <row r="132" spans="1:5" ht="15.75" thickBot="1" x14ac:dyDescent="0.3">
      <c r="A132" s="38" t="s">
        <v>61</v>
      </c>
      <c r="B132" s="58"/>
      <c r="C132" s="58"/>
      <c r="D132" s="58"/>
      <c r="E132" s="58"/>
    </row>
    <row r="133" spans="1:5" ht="15.75" thickBot="1" x14ac:dyDescent="0.3">
      <c r="A133" s="38" t="s">
        <v>62</v>
      </c>
      <c r="B133" s="58"/>
      <c r="C133" s="58"/>
      <c r="D133" s="58"/>
      <c r="E133" s="58"/>
    </row>
    <row r="134" spans="1:5" ht="25.5" customHeight="1" thickBot="1" x14ac:dyDescent="0.3">
      <c r="A134" s="59" t="s">
        <v>84</v>
      </c>
      <c r="B134" s="57">
        <f>SUM(B128+B119+B122+B116+B113+B125+B131)</f>
        <v>5500</v>
      </c>
      <c r="C134" s="57">
        <f>SUM(C128+C119+C122+C116+C113+C125+C131)</f>
        <v>5500</v>
      </c>
      <c r="D134" s="57">
        <f>SUM(D128+D119+D122+D116+D113+D125+D131)</f>
        <v>5500</v>
      </c>
      <c r="E134" s="57">
        <f>SUM(E128+E119+E122+E116+E113+E125+E131)</f>
        <v>5500</v>
      </c>
    </row>
    <row r="135" spans="1:5" ht="15.75" thickBot="1" x14ac:dyDescent="0.3">
      <c r="A135" s="61" t="s">
        <v>70</v>
      </c>
      <c r="B135" s="52">
        <f>IF(B134-B105=0,0,"Error")</f>
        <v>0</v>
      </c>
      <c r="C135" s="52">
        <f>IF(B134-B105=0,0,"Error")</f>
        <v>0</v>
      </c>
      <c r="D135" s="52">
        <f>IF(C134-C105=0,0,"Error")</f>
        <v>0</v>
      </c>
      <c r="E135" s="52">
        <f>IF(D134-D105=0,0,"Error")</f>
        <v>0</v>
      </c>
    </row>
    <row r="136" spans="1:5" ht="25.5" customHeight="1" thickBot="1" x14ac:dyDescent="0.3">
      <c r="A136" s="321" t="s">
        <v>85</v>
      </c>
      <c r="B136" s="782" t="s">
        <v>708</v>
      </c>
      <c r="C136" s="783"/>
      <c r="D136" s="783"/>
      <c r="E136" s="637"/>
    </row>
    <row r="137" spans="1:5" ht="25.5" customHeight="1" thickBot="1" x14ac:dyDescent="0.3">
      <c r="A137" s="19" t="s">
        <v>48</v>
      </c>
      <c r="B137" s="630" t="s">
        <v>709</v>
      </c>
      <c r="C137" s="600"/>
      <c r="D137" s="600"/>
      <c r="E137" s="601"/>
    </row>
    <row r="138" spans="1:5" ht="15.75" thickBot="1" x14ac:dyDescent="0.3">
      <c r="A138" s="19" t="s">
        <v>50</v>
      </c>
      <c r="B138" s="607" t="s">
        <v>710</v>
      </c>
      <c r="C138" s="608"/>
      <c r="D138" s="608"/>
      <c r="E138" s="609"/>
    </row>
    <row r="139" spans="1:5" x14ac:dyDescent="0.25">
      <c r="A139" s="784"/>
      <c r="B139" s="354">
        <v>2020</v>
      </c>
      <c r="C139" s="354">
        <v>2021</v>
      </c>
      <c r="D139" s="354">
        <v>2022</v>
      </c>
      <c r="E139" s="155">
        <v>2023</v>
      </c>
    </row>
    <row r="140" spans="1:5" ht="15.75" thickBot="1" x14ac:dyDescent="0.3">
      <c r="A140" s="785"/>
      <c r="B140" s="355" t="s">
        <v>26</v>
      </c>
      <c r="C140" s="355" t="s">
        <v>26</v>
      </c>
      <c r="D140" s="355" t="s">
        <v>26</v>
      </c>
      <c r="E140" s="355" t="s">
        <v>26</v>
      </c>
    </row>
    <row r="141" spans="1:5" ht="15.75" thickBot="1" x14ac:dyDescent="0.3">
      <c r="A141" s="87" t="s">
        <v>52</v>
      </c>
      <c r="B141" s="480">
        <v>3</v>
      </c>
      <c r="C141" s="481">
        <v>2</v>
      </c>
      <c r="D141" s="356">
        <v>2</v>
      </c>
      <c r="E141" s="356">
        <v>3</v>
      </c>
    </row>
    <row r="142" spans="1:5" ht="15.75" thickBot="1" x14ac:dyDescent="0.3">
      <c r="A142" s="357" t="s">
        <v>53</v>
      </c>
      <c r="B142" s="33">
        <f>B171</f>
        <v>7400</v>
      </c>
      <c r="C142" s="33">
        <f>C171</f>
        <v>13300</v>
      </c>
      <c r="D142" s="33">
        <f>D171</f>
        <v>11400</v>
      </c>
      <c r="E142" s="33">
        <f>E171</f>
        <v>12000</v>
      </c>
    </row>
    <row r="143" spans="1:5" ht="17.25" customHeight="1" thickBot="1" x14ac:dyDescent="0.3">
      <c r="A143" s="357" t="s">
        <v>54</v>
      </c>
      <c r="B143" s="33">
        <f>B142/B141</f>
        <v>2466.6666666666665</v>
      </c>
      <c r="C143" s="358">
        <f>C142/C141</f>
        <v>6650</v>
      </c>
      <c r="D143" s="359">
        <v>6950</v>
      </c>
      <c r="E143" s="359">
        <v>5633</v>
      </c>
    </row>
    <row r="144" spans="1:5" ht="15.75" thickBot="1" x14ac:dyDescent="0.3">
      <c r="A144" s="357" t="s">
        <v>55</v>
      </c>
      <c r="B144" s="35" t="e">
        <f>#REF!/B141-1</f>
        <v>#REF!</v>
      </c>
      <c r="C144" s="35">
        <f>B141/C141-1</f>
        <v>0.5</v>
      </c>
      <c r="D144" s="35">
        <f>C141/D141-1</f>
        <v>0</v>
      </c>
      <c r="E144" s="35">
        <f>D141/E141-1</f>
        <v>-0.33333333333333337</v>
      </c>
    </row>
    <row r="145" spans="1:5" ht="15.75" thickBot="1" x14ac:dyDescent="0.3">
      <c r="A145" s="357" t="s">
        <v>57</v>
      </c>
      <c r="B145" s="35" t="e">
        <f>#REF!/B142-1</f>
        <v>#REF!</v>
      </c>
      <c r="C145" s="35" t="e">
        <f>B142/#REF!-1</f>
        <v>#REF!</v>
      </c>
      <c r="D145" s="35">
        <f>C142/B142-1</f>
        <v>0.79729729729729737</v>
      </c>
      <c r="E145" s="35">
        <v>3.6999999999999998E-2</v>
      </c>
    </row>
    <row r="146" spans="1:5" ht="15.75" thickBot="1" x14ac:dyDescent="0.3">
      <c r="A146" s="360" t="s">
        <v>58</v>
      </c>
      <c r="B146" s="35" t="e">
        <f>#REF!/B143-1</f>
        <v>#REF!</v>
      </c>
      <c r="C146" s="35" t="e">
        <f>B143/#REF!-1</f>
        <v>#REF!</v>
      </c>
      <c r="D146" s="35">
        <f>C143/B143-1</f>
        <v>1.6959459459459461</v>
      </c>
      <c r="E146" s="35">
        <v>3.6999999999999998E-2</v>
      </c>
    </row>
    <row r="147" spans="1:5" ht="15" customHeight="1" thickBot="1" x14ac:dyDescent="0.3">
      <c r="A147" s="786" t="s">
        <v>612</v>
      </c>
      <c r="B147" s="589"/>
      <c r="C147" s="589"/>
      <c r="D147" s="589"/>
      <c r="E147" s="590"/>
    </row>
    <row r="148" spans="1:5" ht="17.25" customHeight="1" x14ac:dyDescent="0.25">
      <c r="A148" s="591"/>
      <c r="B148" s="30">
        <v>2020</v>
      </c>
      <c r="C148" s="30">
        <v>2021</v>
      </c>
      <c r="D148" s="30">
        <v>2022</v>
      </c>
      <c r="E148" s="30">
        <v>2023</v>
      </c>
    </row>
    <row r="149" spans="1:5" ht="15.75" thickBot="1" x14ac:dyDescent="0.3">
      <c r="A149" s="592"/>
      <c r="B149" s="32" t="s">
        <v>1</v>
      </c>
      <c r="C149" s="32" t="s">
        <v>26</v>
      </c>
      <c r="D149" s="32" t="s">
        <v>26</v>
      </c>
      <c r="E149" s="32" t="s">
        <v>26</v>
      </c>
    </row>
    <row r="150" spans="1:5" ht="15.75" thickBot="1" x14ac:dyDescent="0.3">
      <c r="A150" s="43" t="s">
        <v>60</v>
      </c>
      <c r="B150" s="58">
        <v>0</v>
      </c>
      <c r="C150" s="58">
        <v>0</v>
      </c>
      <c r="D150" s="58">
        <v>0</v>
      </c>
      <c r="E150" s="58">
        <v>0</v>
      </c>
    </row>
    <row r="151" spans="1:5" ht="15.75" thickBot="1" x14ac:dyDescent="0.3">
      <c r="A151" s="44" t="s">
        <v>61</v>
      </c>
      <c r="B151" s="344"/>
      <c r="C151" s="344"/>
      <c r="D151" s="344"/>
      <c r="E151" s="344"/>
    </row>
    <row r="152" spans="1:5" ht="25.5" customHeight="1" thickBot="1" x14ac:dyDescent="0.3">
      <c r="A152" s="44" t="s">
        <v>62</v>
      </c>
      <c r="B152" s="344"/>
      <c r="C152" s="344"/>
      <c r="D152" s="344"/>
      <c r="E152" s="344"/>
    </row>
    <row r="153" spans="1:5" ht="25.5" customHeight="1" thickBot="1" x14ac:dyDescent="0.3">
      <c r="A153" s="37" t="s">
        <v>63</v>
      </c>
      <c r="B153" s="58">
        <v>0</v>
      </c>
      <c r="C153" s="58">
        <v>0</v>
      </c>
      <c r="D153" s="58">
        <v>0</v>
      </c>
      <c r="E153" s="58">
        <v>0</v>
      </c>
    </row>
    <row r="154" spans="1:5" ht="28.5" customHeight="1" thickBot="1" x14ac:dyDescent="0.3">
      <c r="A154" s="38" t="s">
        <v>61</v>
      </c>
      <c r="B154" s="58"/>
      <c r="C154" s="58"/>
      <c r="D154" s="58"/>
      <c r="E154" s="58"/>
    </row>
    <row r="155" spans="1:5" ht="31.5" customHeight="1" thickBot="1" x14ac:dyDescent="0.3">
      <c r="A155" s="38" t="s">
        <v>62</v>
      </c>
      <c r="B155" s="58"/>
      <c r="C155" s="58"/>
      <c r="D155" s="58"/>
      <c r="E155" s="58"/>
    </row>
    <row r="156" spans="1:5" ht="15.75" thickBot="1" x14ac:dyDescent="0.3">
      <c r="A156" s="37" t="s">
        <v>64</v>
      </c>
      <c r="B156" s="114">
        <f>B157+B158</f>
        <v>7400</v>
      </c>
      <c r="C156" s="114">
        <f>C157+C158</f>
        <v>13300</v>
      </c>
      <c r="D156" s="114">
        <f>D157+D158</f>
        <v>11400</v>
      </c>
      <c r="E156" s="114">
        <f>E157+E158</f>
        <v>12000</v>
      </c>
    </row>
    <row r="157" spans="1:5" ht="18" customHeight="1" thickBot="1" x14ac:dyDescent="0.3">
      <c r="A157" s="38" t="s">
        <v>61</v>
      </c>
      <c r="B157" s="114">
        <v>7400</v>
      </c>
      <c r="C157" s="361">
        <v>13300</v>
      </c>
      <c r="D157" s="362">
        <v>11400</v>
      </c>
      <c r="E157" s="362">
        <v>12000</v>
      </c>
    </row>
    <row r="158" spans="1:5" ht="19.5" customHeight="1" thickBot="1" x14ac:dyDescent="0.3">
      <c r="A158" s="38" t="s">
        <v>62</v>
      </c>
      <c r="B158" s="114"/>
      <c r="C158" s="114"/>
      <c r="D158" s="114"/>
      <c r="E158" s="114"/>
    </row>
    <row r="159" spans="1:5" ht="15" customHeight="1" thickBot="1" x14ac:dyDescent="0.3">
      <c r="A159" s="37" t="s">
        <v>65</v>
      </c>
      <c r="B159" s="58"/>
      <c r="C159" s="58"/>
      <c r="D159" s="58"/>
      <c r="E159" s="58"/>
    </row>
    <row r="160" spans="1:5" ht="15.75" thickBot="1" x14ac:dyDescent="0.3">
      <c r="A160" s="38" t="s">
        <v>61</v>
      </c>
      <c r="B160" s="58"/>
      <c r="C160" s="58"/>
      <c r="D160" s="58"/>
      <c r="E160" s="58"/>
    </row>
    <row r="161" spans="1:5" ht="15.75" thickBot="1" x14ac:dyDescent="0.3">
      <c r="A161" s="38" t="s">
        <v>62</v>
      </c>
      <c r="B161" s="58"/>
      <c r="C161" s="58"/>
      <c r="D161" s="58"/>
      <c r="E161" s="58"/>
    </row>
    <row r="162" spans="1:5" ht="15.75" thickBot="1" x14ac:dyDescent="0.3">
      <c r="A162" s="37" t="s">
        <v>66</v>
      </c>
      <c r="B162" s="58"/>
      <c r="C162" s="58"/>
      <c r="D162" s="58"/>
      <c r="E162" s="58"/>
    </row>
    <row r="163" spans="1:5" ht="15.75" thickBot="1" x14ac:dyDescent="0.3">
      <c r="A163" s="38" t="s">
        <v>61</v>
      </c>
      <c r="B163" s="58"/>
      <c r="C163" s="58"/>
      <c r="D163" s="58"/>
      <c r="E163" s="58"/>
    </row>
    <row r="164" spans="1:5" ht="25.5" customHeight="1" thickBot="1" x14ac:dyDescent="0.3">
      <c r="A164" s="38" t="s">
        <v>62</v>
      </c>
      <c r="B164" s="58"/>
      <c r="C164" s="58"/>
      <c r="D164" s="58"/>
      <c r="E164" s="58"/>
    </row>
    <row r="165" spans="1:5" ht="25.5" customHeight="1" thickBot="1" x14ac:dyDescent="0.3">
      <c r="A165" s="37" t="s">
        <v>67</v>
      </c>
      <c r="B165" s="58"/>
      <c r="C165" s="58"/>
      <c r="D165" s="58"/>
      <c r="E165" s="58"/>
    </row>
    <row r="166" spans="1:5" ht="25.5" customHeight="1" thickBot="1" x14ac:dyDescent="0.3">
      <c r="A166" s="38" t="s">
        <v>61</v>
      </c>
      <c r="B166" s="58"/>
      <c r="C166" s="58"/>
      <c r="D166" s="58"/>
      <c r="E166" s="58"/>
    </row>
    <row r="167" spans="1:5" ht="25.5" customHeight="1" thickBot="1" x14ac:dyDescent="0.3">
      <c r="A167" s="38" t="s">
        <v>62</v>
      </c>
      <c r="B167" s="58"/>
      <c r="C167" s="58"/>
      <c r="D167" s="58"/>
      <c r="E167" s="58"/>
    </row>
    <row r="168" spans="1:5" ht="25.5" customHeight="1" thickBot="1" x14ac:dyDescent="0.3">
      <c r="A168" s="37" t="s">
        <v>68</v>
      </c>
      <c r="B168" s="58"/>
      <c r="C168" s="58"/>
      <c r="D168" s="58"/>
      <c r="E168" s="58"/>
    </row>
    <row r="169" spans="1:5" ht="25.5" customHeight="1" thickBot="1" x14ac:dyDescent="0.3">
      <c r="A169" s="38" t="s">
        <v>61</v>
      </c>
      <c r="B169" s="58"/>
      <c r="C169" s="58"/>
      <c r="D169" s="58"/>
      <c r="E169" s="58"/>
    </row>
    <row r="170" spans="1:5" ht="25.5" customHeight="1" thickBot="1" x14ac:dyDescent="0.3">
      <c r="A170" s="38" t="s">
        <v>62</v>
      </c>
      <c r="B170" s="58"/>
      <c r="C170" s="58"/>
      <c r="D170" s="58"/>
      <c r="E170" s="58"/>
    </row>
    <row r="171" spans="1:5" ht="15.75" thickBot="1" x14ac:dyDescent="0.3">
      <c r="A171" s="59" t="s">
        <v>91</v>
      </c>
      <c r="B171" s="57">
        <f>SUM(B168+B165+B162+B159+B156+B153+B150)</f>
        <v>7400</v>
      </c>
      <c r="C171" s="57">
        <f>SUM(C168+C165+C162+C159+C156+C153+C150)</f>
        <v>13300</v>
      </c>
      <c r="D171" s="57">
        <f>SUM(D168+D165+D162+D159+D156+D153+D150)</f>
        <v>11400</v>
      </c>
      <c r="E171" s="57">
        <f>SUM(E168+E165+E162+E159+E156+E153+E150)</f>
        <v>12000</v>
      </c>
    </row>
    <row r="172" spans="1:5" ht="25.5" customHeight="1" thickBot="1" x14ac:dyDescent="0.3">
      <c r="A172" s="61" t="s">
        <v>70</v>
      </c>
      <c r="B172" s="52">
        <f>IF(B171-B142=0,0,"Error")</f>
        <v>0</v>
      </c>
      <c r="C172" s="52">
        <f>IF(C171-C142=0,0,"Error")</f>
        <v>0</v>
      </c>
      <c r="D172" s="52">
        <f>IF(D171-D142=0,0,"Error")</f>
        <v>0</v>
      </c>
      <c r="E172" s="52">
        <f>IF(E171-E142=0,0,"Error")</f>
        <v>0</v>
      </c>
    </row>
    <row r="173" spans="1:5" ht="25.5" customHeight="1" thickBot="1" x14ac:dyDescent="0.3">
      <c r="A173" s="321" t="s">
        <v>162</v>
      </c>
      <c r="B173" s="782" t="s">
        <v>711</v>
      </c>
      <c r="C173" s="783"/>
      <c r="D173" s="783"/>
      <c r="E173" s="637"/>
    </row>
    <row r="174" spans="1:5" ht="57.75" customHeight="1" thickBot="1" x14ac:dyDescent="0.3">
      <c r="A174" s="19" t="s">
        <v>48</v>
      </c>
      <c r="B174" s="630" t="s">
        <v>712</v>
      </c>
      <c r="C174" s="600"/>
      <c r="D174" s="600"/>
      <c r="E174" s="601"/>
    </row>
    <row r="175" spans="1:5" ht="15.75" thickBot="1" x14ac:dyDescent="0.3">
      <c r="A175" s="19" t="s">
        <v>50</v>
      </c>
      <c r="B175" s="607" t="s">
        <v>713</v>
      </c>
      <c r="C175" s="608"/>
      <c r="D175" s="608"/>
      <c r="E175" s="609"/>
    </row>
    <row r="176" spans="1:5" x14ac:dyDescent="0.25">
      <c r="A176" s="784"/>
      <c r="B176" s="354">
        <v>2020</v>
      </c>
      <c r="C176" s="354">
        <v>2021</v>
      </c>
      <c r="D176" s="354">
        <v>2022</v>
      </c>
      <c r="E176" s="155">
        <v>2023</v>
      </c>
    </row>
    <row r="177" spans="1:5" ht="15.75" thickBot="1" x14ac:dyDescent="0.3">
      <c r="A177" s="785"/>
      <c r="B177" s="355" t="s">
        <v>26</v>
      </c>
      <c r="C177" s="355" t="s">
        <v>26</v>
      </c>
      <c r="D177" s="355" t="s">
        <v>26</v>
      </c>
      <c r="E177" s="355" t="s">
        <v>26</v>
      </c>
    </row>
    <row r="178" spans="1:5" ht="15.75" thickBot="1" x14ac:dyDescent="0.3">
      <c r="A178" s="87" t="s">
        <v>52</v>
      </c>
      <c r="B178" s="480">
        <v>0</v>
      </c>
      <c r="C178" s="481">
        <v>5000</v>
      </c>
      <c r="D178" s="356">
        <v>5000</v>
      </c>
      <c r="E178" s="356">
        <v>5000</v>
      </c>
    </row>
    <row r="179" spans="1:5" ht="15.75" thickBot="1" x14ac:dyDescent="0.3">
      <c r="A179" s="357" t="s">
        <v>53</v>
      </c>
      <c r="B179" s="33">
        <f>B208</f>
        <v>5000</v>
      </c>
      <c r="C179" s="33">
        <f>C208</f>
        <v>5000</v>
      </c>
      <c r="D179" s="33">
        <f>D208</f>
        <v>5000</v>
      </c>
      <c r="E179" s="33">
        <f>E208</f>
        <v>5000</v>
      </c>
    </row>
    <row r="180" spans="1:5" ht="17.25" customHeight="1" thickBot="1" x14ac:dyDescent="0.3">
      <c r="A180" s="357" t="s">
        <v>54</v>
      </c>
      <c r="B180" s="33" t="e">
        <f>B179/B178</f>
        <v>#DIV/0!</v>
      </c>
      <c r="C180" s="358">
        <f>C179/C178</f>
        <v>1</v>
      </c>
      <c r="D180" s="359">
        <v>1</v>
      </c>
      <c r="E180" s="359">
        <v>5633</v>
      </c>
    </row>
    <row r="181" spans="1:5" ht="15.75" thickBot="1" x14ac:dyDescent="0.3">
      <c r="A181" s="357" t="s">
        <v>55</v>
      </c>
      <c r="B181" s="33" t="e">
        <f>B180/B179</f>
        <v>#DIV/0!</v>
      </c>
      <c r="C181" s="35">
        <f>B178/C178-1</f>
        <v>-1</v>
      </c>
      <c r="D181" s="35">
        <f>C178/D178-1</f>
        <v>0</v>
      </c>
      <c r="E181" s="35">
        <f>D178/E178-1</f>
        <v>0</v>
      </c>
    </row>
    <row r="182" spans="1:5" ht="15.75" thickBot="1" x14ac:dyDescent="0.3">
      <c r="A182" s="357" t="s">
        <v>57</v>
      </c>
      <c r="B182" s="33" t="e">
        <f>B181/B180</f>
        <v>#DIV/0!</v>
      </c>
      <c r="C182" s="35" t="e">
        <f>B179/#REF!-1</f>
        <v>#REF!</v>
      </c>
      <c r="D182" s="35">
        <f>C179/B179-1</f>
        <v>0</v>
      </c>
      <c r="E182" s="35">
        <f>D179/C179-1</f>
        <v>0</v>
      </c>
    </row>
    <row r="183" spans="1:5" ht="15.75" thickBot="1" x14ac:dyDescent="0.3">
      <c r="A183" s="360" t="s">
        <v>58</v>
      </c>
      <c r="B183" s="33" t="e">
        <f>B182/B181</f>
        <v>#DIV/0!</v>
      </c>
      <c r="C183" s="35" t="e">
        <f>B180/#REF!-1</f>
        <v>#DIV/0!</v>
      </c>
      <c r="D183" s="35" t="e">
        <f>C180/B180-1</f>
        <v>#DIV/0!</v>
      </c>
      <c r="E183" s="35"/>
    </row>
    <row r="184" spans="1:5" ht="15" customHeight="1" thickBot="1" x14ac:dyDescent="0.3">
      <c r="A184" s="786" t="s">
        <v>612</v>
      </c>
      <c r="B184" s="589"/>
      <c r="C184" s="589"/>
      <c r="D184" s="589"/>
      <c r="E184" s="590"/>
    </row>
    <row r="185" spans="1:5" ht="17.25" customHeight="1" x14ac:dyDescent="0.25">
      <c r="A185" s="591"/>
      <c r="B185" s="30">
        <v>2020</v>
      </c>
      <c r="C185" s="30">
        <v>2021</v>
      </c>
      <c r="D185" s="30">
        <v>2022</v>
      </c>
      <c r="E185" s="30">
        <v>2023</v>
      </c>
    </row>
    <row r="186" spans="1:5" ht="15.75" thickBot="1" x14ac:dyDescent="0.3">
      <c r="A186" s="592"/>
      <c r="B186" s="32" t="s">
        <v>1</v>
      </c>
      <c r="C186" s="32" t="s">
        <v>26</v>
      </c>
      <c r="D186" s="32" t="s">
        <v>26</v>
      </c>
      <c r="E186" s="32" t="s">
        <v>26</v>
      </c>
    </row>
    <row r="187" spans="1:5" ht="15.75" thickBot="1" x14ac:dyDescent="0.3">
      <c r="A187" s="43" t="s">
        <v>60</v>
      </c>
      <c r="B187" s="58">
        <v>0</v>
      </c>
      <c r="C187" s="58">
        <v>0</v>
      </c>
      <c r="D187" s="58">
        <v>0</v>
      </c>
      <c r="E187" s="58">
        <v>0</v>
      </c>
    </row>
    <row r="188" spans="1:5" ht="15.75" thickBot="1" x14ac:dyDescent="0.3">
      <c r="A188" s="44" t="s">
        <v>61</v>
      </c>
      <c r="B188" s="344"/>
      <c r="C188" s="344"/>
      <c r="D188" s="344"/>
      <c r="E188" s="344"/>
    </row>
    <row r="189" spans="1:5" ht="25.5" customHeight="1" thickBot="1" x14ac:dyDescent="0.3">
      <c r="A189" s="44" t="s">
        <v>62</v>
      </c>
      <c r="B189" s="344"/>
      <c r="C189" s="344"/>
      <c r="D189" s="344"/>
      <c r="E189" s="344"/>
    </row>
    <row r="190" spans="1:5" ht="25.5" customHeight="1" thickBot="1" x14ac:dyDescent="0.3">
      <c r="A190" s="37" t="s">
        <v>63</v>
      </c>
      <c r="B190" s="58">
        <v>0</v>
      </c>
      <c r="C190" s="58">
        <v>0</v>
      </c>
      <c r="D190" s="58">
        <v>0</v>
      </c>
      <c r="E190" s="58">
        <v>0</v>
      </c>
    </row>
    <row r="191" spans="1:5" ht="28.5" customHeight="1" thickBot="1" x14ac:dyDescent="0.3">
      <c r="A191" s="38" t="s">
        <v>61</v>
      </c>
      <c r="B191" s="58"/>
      <c r="C191" s="58"/>
      <c r="D191" s="58"/>
      <c r="E191" s="58"/>
    </row>
    <row r="192" spans="1:5" ht="31.5" customHeight="1" thickBot="1" x14ac:dyDescent="0.3">
      <c r="A192" s="38" t="s">
        <v>62</v>
      </c>
      <c r="B192" s="58"/>
      <c r="C192" s="58"/>
      <c r="D192" s="58"/>
      <c r="E192" s="58"/>
    </row>
    <row r="193" spans="1:5" ht="15.75" thickBot="1" x14ac:dyDescent="0.3">
      <c r="A193" s="37" t="s">
        <v>64</v>
      </c>
      <c r="B193" s="114">
        <f>B194</f>
        <v>5000</v>
      </c>
      <c r="C193" s="114">
        <f>C194</f>
        <v>5000</v>
      </c>
      <c r="D193" s="114">
        <f>D194</f>
        <v>5000</v>
      </c>
      <c r="E193" s="114">
        <f>E194</f>
        <v>5000</v>
      </c>
    </row>
    <row r="194" spans="1:5" ht="18" customHeight="1" thickBot="1" x14ac:dyDescent="0.3">
      <c r="A194" s="38" t="s">
        <v>61</v>
      </c>
      <c r="B194" s="114">
        <v>5000</v>
      </c>
      <c r="C194" s="361">
        <v>5000</v>
      </c>
      <c r="D194" s="362">
        <v>5000</v>
      </c>
      <c r="E194" s="362">
        <v>5000</v>
      </c>
    </row>
    <row r="195" spans="1:5" ht="19.5" customHeight="1" thickBot="1" x14ac:dyDescent="0.3">
      <c r="A195" s="38" t="s">
        <v>62</v>
      </c>
      <c r="B195" s="114"/>
      <c r="C195" s="114"/>
      <c r="D195" s="114"/>
      <c r="E195" s="114"/>
    </row>
    <row r="196" spans="1:5" ht="15" customHeight="1" thickBot="1" x14ac:dyDescent="0.3">
      <c r="A196" s="37" t="s">
        <v>65</v>
      </c>
      <c r="B196" s="58"/>
      <c r="C196" s="58"/>
      <c r="D196" s="58"/>
      <c r="E196" s="58"/>
    </row>
    <row r="197" spans="1:5" ht="15.75" thickBot="1" x14ac:dyDescent="0.3">
      <c r="A197" s="38" t="s">
        <v>61</v>
      </c>
      <c r="B197" s="58"/>
      <c r="C197" s="58"/>
      <c r="D197" s="58"/>
      <c r="E197" s="58"/>
    </row>
    <row r="198" spans="1:5" ht="15.75" thickBot="1" x14ac:dyDescent="0.3">
      <c r="A198" s="38" t="s">
        <v>62</v>
      </c>
      <c r="B198" s="58"/>
      <c r="C198" s="58"/>
      <c r="D198" s="58"/>
      <c r="E198" s="58"/>
    </row>
    <row r="199" spans="1:5" ht="15.75" thickBot="1" x14ac:dyDescent="0.3">
      <c r="A199" s="37" t="s">
        <v>66</v>
      </c>
      <c r="B199" s="58"/>
      <c r="C199" s="58"/>
      <c r="D199" s="58"/>
      <c r="E199" s="58"/>
    </row>
    <row r="200" spans="1:5" ht="15.75" thickBot="1" x14ac:dyDescent="0.3">
      <c r="A200" s="38" t="s">
        <v>61</v>
      </c>
      <c r="B200" s="58"/>
      <c r="C200" s="58"/>
      <c r="D200" s="58"/>
      <c r="E200" s="58"/>
    </row>
    <row r="201" spans="1:5" ht="25.5" customHeight="1" thickBot="1" x14ac:dyDescent="0.3">
      <c r="A201" s="38" t="s">
        <v>62</v>
      </c>
      <c r="B201" s="58"/>
      <c r="C201" s="58"/>
      <c r="D201" s="58"/>
      <c r="E201" s="58"/>
    </row>
    <row r="202" spans="1:5" ht="25.5" customHeight="1" thickBot="1" x14ac:dyDescent="0.3">
      <c r="A202" s="37" t="s">
        <v>67</v>
      </c>
      <c r="B202" s="58"/>
      <c r="C202" s="58"/>
      <c r="D202" s="58"/>
      <c r="E202" s="58"/>
    </row>
    <row r="203" spans="1:5" ht="25.5" customHeight="1" thickBot="1" x14ac:dyDescent="0.3">
      <c r="A203" s="38" t="s">
        <v>61</v>
      </c>
      <c r="B203" s="58"/>
      <c r="C203" s="58"/>
      <c r="D203" s="58"/>
      <c r="E203" s="58"/>
    </row>
    <row r="204" spans="1:5" ht="25.5" customHeight="1" thickBot="1" x14ac:dyDescent="0.3">
      <c r="A204" s="38" t="s">
        <v>62</v>
      </c>
      <c r="B204" s="58"/>
      <c r="C204" s="58"/>
      <c r="D204" s="58"/>
      <c r="E204" s="58"/>
    </row>
    <row r="205" spans="1:5" ht="25.5" customHeight="1" thickBot="1" x14ac:dyDescent="0.3">
      <c r="A205" s="37" t="s">
        <v>68</v>
      </c>
      <c r="B205" s="58"/>
      <c r="C205" s="58"/>
      <c r="D205" s="58"/>
      <c r="E205" s="58"/>
    </row>
    <row r="206" spans="1:5" ht="25.5" customHeight="1" thickBot="1" x14ac:dyDescent="0.3">
      <c r="A206" s="38" t="s">
        <v>61</v>
      </c>
      <c r="B206" s="58"/>
      <c r="C206" s="58"/>
      <c r="D206" s="58"/>
      <c r="E206" s="58"/>
    </row>
    <row r="207" spans="1:5" ht="25.5" customHeight="1" thickBot="1" x14ac:dyDescent="0.3">
      <c r="A207" s="38" t="s">
        <v>62</v>
      </c>
      <c r="B207" s="58"/>
      <c r="C207" s="58"/>
      <c r="D207" s="58"/>
      <c r="E207" s="58"/>
    </row>
    <row r="208" spans="1:5" ht="15.75" thickBot="1" x14ac:dyDescent="0.3">
      <c r="A208" s="59" t="s">
        <v>91</v>
      </c>
      <c r="B208" s="57">
        <f>SUM(B205+B202+B199+B196+B193+B190+B187)</f>
        <v>5000</v>
      </c>
      <c r="C208" s="57">
        <f>SUM(C205+C202+C199+C196+C193+C190+C187)</f>
        <v>5000</v>
      </c>
      <c r="D208" s="57">
        <f>SUM(D205+D202+D199+D196+D193+D190+D187)</f>
        <v>5000</v>
      </c>
      <c r="E208" s="57">
        <f>SUM(E205+E202+E199+E196+E193+E190+E187)</f>
        <v>5000</v>
      </c>
    </row>
    <row r="209" spans="1:5" ht="25.5" customHeight="1" thickBot="1" x14ac:dyDescent="0.3">
      <c r="A209" s="61" t="s">
        <v>70</v>
      </c>
      <c r="B209" s="52">
        <f>IF(B208-B179=0,0,"Error")</f>
        <v>0</v>
      </c>
      <c r="C209" s="52">
        <f>IF(C208-C179=0,0,"Error")</f>
        <v>0</v>
      </c>
      <c r="D209" s="52">
        <f>IF(D208-D179=0,0,"Error")</f>
        <v>0</v>
      </c>
      <c r="E209" s="52">
        <f>IF(E208-E179=0,0,"Error")</f>
        <v>0</v>
      </c>
    </row>
    <row r="210" spans="1:5" ht="25.5" customHeight="1" thickBot="1" x14ac:dyDescent="0.3">
      <c r="A210" s="778" t="s">
        <v>104</v>
      </c>
      <c r="B210" s="614"/>
      <c r="C210" s="614"/>
      <c r="D210" s="614"/>
      <c r="E210" s="615"/>
    </row>
    <row r="211" spans="1:5" ht="25.5" customHeight="1" thickBot="1" x14ac:dyDescent="0.3">
      <c r="A211" s="613" t="s">
        <v>149</v>
      </c>
      <c r="B211" s="614"/>
      <c r="C211" s="614"/>
      <c r="D211" s="614"/>
      <c r="E211" s="615"/>
    </row>
    <row r="212" spans="1:5" ht="25.5" customHeight="1" thickBot="1" x14ac:dyDescent="0.3">
      <c r="A212" s="83" t="s">
        <v>106</v>
      </c>
      <c r="B212" s="779" t="s">
        <v>714</v>
      </c>
      <c r="C212" s="780"/>
      <c r="D212" s="780"/>
      <c r="E212" s="781"/>
    </row>
    <row r="213" spans="1:5" ht="47.25" customHeight="1" thickBot="1" x14ac:dyDescent="0.3">
      <c r="A213" s="83" t="s">
        <v>107</v>
      </c>
      <c r="B213" s="363" t="s">
        <v>715</v>
      </c>
      <c r="C213" s="86" t="s">
        <v>109</v>
      </c>
      <c r="D213" s="618"/>
      <c r="E213" s="619"/>
    </row>
    <row r="214" spans="1:5" ht="46.5" customHeight="1" thickBot="1" x14ac:dyDescent="0.3">
      <c r="A214" s="19" t="s">
        <v>48</v>
      </c>
      <c r="B214" s="630" t="s">
        <v>716</v>
      </c>
      <c r="C214" s="600"/>
      <c r="D214" s="600"/>
      <c r="E214" s="601"/>
    </row>
    <row r="215" spans="1:5" ht="25.5" customHeight="1" thickBot="1" x14ac:dyDescent="0.3">
      <c r="A215" s="19" t="s">
        <v>50</v>
      </c>
      <c r="B215" s="602" t="s">
        <v>717</v>
      </c>
      <c r="C215" s="603"/>
      <c r="D215" s="603"/>
      <c r="E215" s="604"/>
    </row>
    <row r="216" spans="1:5" x14ac:dyDescent="0.25">
      <c r="A216" s="591"/>
      <c r="B216" s="30">
        <v>2020</v>
      </c>
      <c r="C216" s="30">
        <v>2021</v>
      </c>
      <c r="D216" s="30">
        <v>2022</v>
      </c>
      <c r="E216" s="30">
        <v>2023</v>
      </c>
    </row>
    <row r="217" spans="1:5" ht="15.75" thickBot="1" x14ac:dyDescent="0.3">
      <c r="A217" s="592"/>
      <c r="B217" s="32" t="s">
        <v>1</v>
      </c>
      <c r="C217" s="32" t="s">
        <v>26</v>
      </c>
      <c r="D217" s="32" t="s">
        <v>26</v>
      </c>
      <c r="E217" s="32" t="s">
        <v>26</v>
      </c>
    </row>
    <row r="218" spans="1:5" ht="15.75" thickBot="1" x14ac:dyDescent="0.3">
      <c r="A218" s="19" t="s">
        <v>52</v>
      </c>
      <c r="B218" s="33">
        <v>1</v>
      </c>
      <c r="C218" s="33">
        <v>1</v>
      </c>
      <c r="D218" s="33">
        <v>0</v>
      </c>
      <c r="E218" s="33">
        <v>0</v>
      </c>
    </row>
    <row r="219" spans="1:5" ht="15.75" thickBot="1" x14ac:dyDescent="0.3">
      <c r="A219" s="19" t="s">
        <v>53</v>
      </c>
      <c r="B219" s="113">
        <f>B237</f>
        <v>70000</v>
      </c>
      <c r="C219" s="113">
        <f>C237</f>
        <v>52000</v>
      </c>
      <c r="D219" s="113">
        <f>D237</f>
        <v>0</v>
      </c>
      <c r="E219" s="113">
        <f>E237</f>
        <v>0</v>
      </c>
    </row>
    <row r="220" spans="1:5" ht="17.25" customHeight="1" thickBot="1" x14ac:dyDescent="0.3">
      <c r="A220" s="19" t="s">
        <v>54</v>
      </c>
      <c r="B220" s="113">
        <f>B219/B218</f>
        <v>70000</v>
      </c>
      <c r="C220" s="33">
        <v>52000</v>
      </c>
      <c r="D220" s="33" t="e">
        <f>D219/D218</f>
        <v>#DIV/0!</v>
      </c>
      <c r="E220" s="33" t="e">
        <f>E219/E218</f>
        <v>#DIV/0!</v>
      </c>
    </row>
    <row r="221" spans="1:5" ht="15.75" thickBot="1" x14ac:dyDescent="0.3">
      <c r="A221" s="19" t="s">
        <v>55</v>
      </c>
      <c r="B221" s="35" t="e">
        <f>B218/#REF!-1</f>
        <v>#REF!</v>
      </c>
      <c r="C221" s="35">
        <f t="shared" ref="C221:E223" si="2">C218/B218-1</f>
        <v>0</v>
      </c>
      <c r="D221" s="35">
        <f>D218/C218-1</f>
        <v>-1</v>
      </c>
      <c r="E221" s="35" t="e">
        <f>E218/D218-1</f>
        <v>#DIV/0!</v>
      </c>
    </row>
    <row r="222" spans="1:5" ht="15.75" thickBot="1" x14ac:dyDescent="0.3">
      <c r="A222" s="19" t="s">
        <v>57</v>
      </c>
      <c r="B222" s="35" t="e">
        <f>B219/#REF!-1</f>
        <v>#REF!</v>
      </c>
      <c r="C222" s="35">
        <f t="shared" si="2"/>
        <v>-0.25714285714285712</v>
      </c>
      <c r="D222" s="35">
        <f t="shared" si="2"/>
        <v>-1</v>
      </c>
      <c r="E222" s="35" t="e">
        <f t="shared" si="2"/>
        <v>#DIV/0!</v>
      </c>
    </row>
    <row r="223" spans="1:5" ht="15.75" thickBot="1" x14ac:dyDescent="0.3">
      <c r="A223" s="19" t="s">
        <v>58</v>
      </c>
      <c r="B223" s="35" t="e">
        <f>B220/#REF!-1</f>
        <v>#REF!</v>
      </c>
      <c r="C223" s="35">
        <f t="shared" si="2"/>
        <v>-0.25714285714285712</v>
      </c>
      <c r="D223" s="35" t="e">
        <f t="shared" si="2"/>
        <v>#DIV/0!</v>
      </c>
      <c r="E223" s="35" t="e">
        <f t="shared" si="2"/>
        <v>#DIV/0!</v>
      </c>
    </row>
    <row r="224" spans="1:5" ht="15" customHeight="1" thickBot="1" x14ac:dyDescent="0.3">
      <c r="A224" s="588" t="s">
        <v>718</v>
      </c>
      <c r="B224" s="589"/>
      <c r="C224" s="589"/>
      <c r="D224" s="589"/>
      <c r="E224" s="590"/>
    </row>
    <row r="225" spans="1:5" ht="17.25" customHeight="1" x14ac:dyDescent="0.25">
      <c r="A225" s="591"/>
      <c r="B225" s="30">
        <v>2020</v>
      </c>
      <c r="C225" s="30">
        <v>2020</v>
      </c>
      <c r="D225" s="30">
        <v>2021</v>
      </c>
      <c r="E225" s="30">
        <v>2022</v>
      </c>
    </row>
    <row r="226" spans="1:5" ht="15" customHeight="1" thickBot="1" x14ac:dyDescent="0.3">
      <c r="A226" s="592"/>
      <c r="B226" s="32" t="s">
        <v>1</v>
      </c>
      <c r="C226" s="32" t="s">
        <v>26</v>
      </c>
      <c r="D226" s="32" t="s">
        <v>26</v>
      </c>
      <c r="E226" s="32" t="s">
        <v>26</v>
      </c>
    </row>
    <row r="227" spans="1:5" ht="15.75" thickBot="1" x14ac:dyDescent="0.3">
      <c r="A227" s="37" t="s">
        <v>114</v>
      </c>
      <c r="B227" s="58">
        <f>B228+B229+B230+B231</f>
        <v>0</v>
      </c>
      <c r="C227" s="58">
        <f>C228+C229+C230+C231</f>
        <v>0</v>
      </c>
      <c r="D227" s="58">
        <f>D228+D229+D230+D231</f>
        <v>0</v>
      </c>
      <c r="E227" s="58">
        <f>E228+E229+E230+E231</f>
        <v>0</v>
      </c>
    </row>
    <row r="228" spans="1:5" ht="15.75" thickBot="1" x14ac:dyDescent="0.3">
      <c r="A228" s="38" t="s">
        <v>61</v>
      </c>
      <c r="B228" s="58">
        <v>0</v>
      </c>
      <c r="C228" s="58">
        <v>0</v>
      </c>
      <c r="D228" s="58">
        <v>0</v>
      </c>
      <c r="E228" s="58">
        <v>0</v>
      </c>
    </row>
    <row r="229" spans="1:5" ht="15.75" thickBot="1" x14ac:dyDescent="0.3">
      <c r="A229" s="38" t="s">
        <v>115</v>
      </c>
      <c r="B229" s="58"/>
      <c r="C229" s="58"/>
      <c r="D229" s="58"/>
      <c r="E229" s="58"/>
    </row>
    <row r="230" spans="1:5" ht="15.75" customHeight="1" thickBot="1" x14ac:dyDescent="0.3">
      <c r="A230" s="38" t="s">
        <v>116</v>
      </c>
      <c r="B230" s="58"/>
      <c r="C230" s="58"/>
      <c r="D230" s="58"/>
      <c r="E230" s="58"/>
    </row>
    <row r="231" spans="1:5" ht="15.75" thickBot="1" x14ac:dyDescent="0.3">
      <c r="A231" s="38" t="s">
        <v>117</v>
      </c>
      <c r="B231" s="58"/>
      <c r="C231" s="58"/>
      <c r="D231" s="58"/>
      <c r="E231" s="58"/>
    </row>
    <row r="232" spans="1:5" ht="15.75" thickBot="1" x14ac:dyDescent="0.3">
      <c r="A232" s="37" t="s">
        <v>118</v>
      </c>
      <c r="B232" s="114">
        <f>B233+B234+B235+B236</f>
        <v>70000</v>
      </c>
      <c r="C232" s="114">
        <f>C233+C234+C235+C236</f>
        <v>52000</v>
      </c>
      <c r="D232" s="114">
        <v>0</v>
      </c>
      <c r="E232" s="114">
        <v>0</v>
      </c>
    </row>
    <row r="233" spans="1:5" ht="15.75" thickBot="1" x14ac:dyDescent="0.3">
      <c r="A233" s="38" t="s">
        <v>61</v>
      </c>
      <c r="B233" s="114">
        <v>70000</v>
      </c>
      <c r="C233" s="114">
        <v>52000</v>
      </c>
      <c r="D233" s="114">
        <v>0</v>
      </c>
      <c r="E233" s="114">
        <v>0</v>
      </c>
    </row>
    <row r="234" spans="1:5" ht="15.75" thickBot="1" x14ac:dyDescent="0.3">
      <c r="A234" s="38" t="s">
        <v>115</v>
      </c>
      <c r="B234" s="114"/>
      <c r="C234" s="114"/>
      <c r="D234" s="114"/>
      <c r="E234" s="114"/>
    </row>
    <row r="235" spans="1:5" ht="15.75" thickBot="1" x14ac:dyDescent="0.3">
      <c r="A235" s="38" t="s">
        <v>116</v>
      </c>
      <c r="B235" s="114"/>
      <c r="C235" s="114"/>
      <c r="D235" s="114"/>
      <c r="E235" s="114"/>
    </row>
    <row r="236" spans="1:5" ht="18" customHeight="1" thickBot="1" x14ac:dyDescent="0.3">
      <c r="A236" s="38" t="s">
        <v>117</v>
      </c>
      <c r="B236" s="114"/>
      <c r="C236" s="114"/>
      <c r="D236" s="114"/>
      <c r="E236" s="114"/>
    </row>
    <row r="237" spans="1:5" ht="15.75" customHeight="1" thickBot="1" x14ac:dyDescent="0.3">
      <c r="A237" s="89" t="s">
        <v>69</v>
      </c>
      <c r="B237" s="114">
        <f>B227+B232</f>
        <v>70000</v>
      </c>
      <c r="C237" s="114">
        <f>C227+C232</f>
        <v>52000</v>
      </c>
      <c r="D237" s="114">
        <f>D227+D232</f>
        <v>0</v>
      </c>
      <c r="E237" s="114">
        <f>E227+E232</f>
        <v>0</v>
      </c>
    </row>
    <row r="238" spans="1:5" ht="15.75" thickBot="1" x14ac:dyDescent="0.3">
      <c r="A238" s="50" t="s">
        <v>70</v>
      </c>
      <c r="B238" s="52">
        <f>IF(B237-B219=0,0,"Error")</f>
        <v>0</v>
      </c>
      <c r="C238" s="52">
        <f>IF(C237-C219=0,0,"Error")</f>
        <v>0</v>
      </c>
      <c r="D238" s="52">
        <f>IF(D237-D219=0,0,"Error")</f>
        <v>0</v>
      </c>
      <c r="E238" s="52">
        <f>IF(E237-E219=0,0,"Error")</f>
        <v>0</v>
      </c>
    </row>
    <row r="239" spans="1:5" ht="34.5" thickBot="1" x14ac:dyDescent="0.3">
      <c r="A239" s="364" t="s">
        <v>71</v>
      </c>
      <c r="B239" s="365" t="s">
        <v>719</v>
      </c>
      <c r="C239" s="366" t="s">
        <v>109</v>
      </c>
      <c r="D239" s="367" t="s">
        <v>720</v>
      </c>
      <c r="E239" s="368"/>
    </row>
    <row r="240" spans="1:5" ht="15" customHeight="1" thickBot="1" x14ac:dyDescent="0.3">
      <c r="A240" s="19" t="s">
        <v>48</v>
      </c>
      <c r="B240" s="630" t="s">
        <v>719</v>
      </c>
      <c r="C240" s="600"/>
      <c r="D240" s="600"/>
      <c r="E240" s="601"/>
    </row>
    <row r="241" spans="1:5" ht="15.75" thickBot="1" x14ac:dyDescent="0.3">
      <c r="A241" s="19" t="s">
        <v>50</v>
      </c>
      <c r="B241" s="775" t="s">
        <v>721</v>
      </c>
      <c r="C241" s="776"/>
      <c r="D241" s="776"/>
      <c r="E241" s="777"/>
    </row>
    <row r="242" spans="1:5" x14ac:dyDescent="0.25">
      <c r="A242" s="591"/>
      <c r="B242" s="30">
        <v>2020</v>
      </c>
      <c r="C242" s="30">
        <v>2021</v>
      </c>
      <c r="D242" s="30">
        <v>2022</v>
      </c>
      <c r="E242" s="30">
        <v>2023</v>
      </c>
    </row>
    <row r="243" spans="1:5" ht="15.75" thickBot="1" x14ac:dyDescent="0.3">
      <c r="A243" s="592"/>
      <c r="B243" s="32" t="s">
        <v>1</v>
      </c>
      <c r="C243" s="32" t="s">
        <v>26</v>
      </c>
      <c r="D243" s="32" t="s">
        <v>26</v>
      </c>
      <c r="E243" s="32" t="s">
        <v>26</v>
      </c>
    </row>
    <row r="244" spans="1:5" ht="15.75" customHeight="1" thickBot="1" x14ac:dyDescent="0.3">
      <c r="A244" s="19" t="s">
        <v>52</v>
      </c>
      <c r="B244" s="33">
        <v>1</v>
      </c>
      <c r="C244" s="33">
        <v>0</v>
      </c>
      <c r="D244" s="33">
        <v>0</v>
      </c>
      <c r="E244" s="33">
        <v>0</v>
      </c>
    </row>
    <row r="245" spans="1:5" ht="12.75" customHeight="1" thickBot="1" x14ac:dyDescent="0.3">
      <c r="A245" s="19" t="s">
        <v>53</v>
      </c>
      <c r="B245" s="33">
        <f>B263</f>
        <v>12145</v>
      </c>
      <c r="C245" s="33">
        <f>C263</f>
        <v>0</v>
      </c>
      <c r="D245" s="33">
        <f>D263</f>
        <v>0</v>
      </c>
      <c r="E245" s="33">
        <f>E263</f>
        <v>0</v>
      </c>
    </row>
    <row r="246" spans="1:5" ht="20.25" customHeight="1" thickBot="1" x14ac:dyDescent="0.3">
      <c r="A246" s="19" t="s">
        <v>54</v>
      </c>
      <c r="B246" s="33">
        <f>B245/B244</f>
        <v>12145</v>
      </c>
      <c r="C246" s="33" t="e">
        <f>C245/C244</f>
        <v>#DIV/0!</v>
      </c>
      <c r="D246" s="33" t="e">
        <f>D245/D244</f>
        <v>#DIV/0!</v>
      </c>
      <c r="E246" s="33" t="e">
        <f>E245/E244</f>
        <v>#DIV/0!</v>
      </c>
    </row>
    <row r="247" spans="1:5" ht="15.75" thickBot="1" x14ac:dyDescent="0.3">
      <c r="A247" s="19" t="s">
        <v>55</v>
      </c>
      <c r="B247" s="35"/>
      <c r="C247" s="35"/>
      <c r="D247" s="35"/>
      <c r="E247" s="35"/>
    </row>
    <row r="248" spans="1:5" ht="15.75" thickBot="1" x14ac:dyDescent="0.3">
      <c r="A248" s="19" t="s">
        <v>57</v>
      </c>
      <c r="B248" s="35"/>
      <c r="C248" s="35"/>
      <c r="D248" s="35"/>
      <c r="E248" s="35"/>
    </row>
    <row r="249" spans="1:5" ht="15.75" customHeight="1" thickBot="1" x14ac:dyDescent="0.3">
      <c r="A249" s="19" t="s">
        <v>58</v>
      </c>
      <c r="B249" s="35"/>
      <c r="C249" s="35"/>
      <c r="D249" s="35"/>
      <c r="E249" s="35"/>
    </row>
    <row r="250" spans="1:5" ht="15.75" customHeight="1" thickBot="1" x14ac:dyDescent="0.3">
      <c r="A250" s="588" t="s">
        <v>718</v>
      </c>
      <c r="B250" s="589"/>
      <c r="C250" s="589"/>
      <c r="D250" s="589"/>
      <c r="E250" s="590"/>
    </row>
    <row r="251" spans="1:5" x14ac:dyDescent="0.25">
      <c r="A251" s="591"/>
      <c r="B251" s="30">
        <v>2020</v>
      </c>
      <c r="C251" s="30">
        <v>2021</v>
      </c>
      <c r="D251" s="30">
        <v>2022</v>
      </c>
      <c r="E251" s="30">
        <v>2023</v>
      </c>
    </row>
    <row r="252" spans="1:5" ht="15.75" thickBot="1" x14ac:dyDescent="0.3">
      <c r="A252" s="592"/>
      <c r="B252" s="32" t="s">
        <v>1</v>
      </c>
      <c r="C252" s="32" t="s">
        <v>26</v>
      </c>
      <c r="D252" s="32" t="s">
        <v>26</v>
      </c>
      <c r="E252" s="32" t="s">
        <v>26</v>
      </c>
    </row>
    <row r="253" spans="1:5" ht="15.75" thickBot="1" x14ac:dyDescent="0.3">
      <c r="A253" s="37" t="s">
        <v>114</v>
      </c>
      <c r="B253" s="58">
        <f t="shared" ref="B253:E259" si="3">B254+B255+B256+B257</f>
        <v>0</v>
      </c>
      <c r="C253" s="58">
        <f t="shared" si="3"/>
        <v>0</v>
      </c>
      <c r="D253" s="58">
        <f t="shared" si="3"/>
        <v>0</v>
      </c>
      <c r="E253" s="58">
        <f t="shared" si="3"/>
        <v>0</v>
      </c>
    </row>
    <row r="254" spans="1:5" ht="15" customHeight="1" thickBot="1" x14ac:dyDescent="0.3">
      <c r="A254" s="38" t="s">
        <v>61</v>
      </c>
      <c r="B254" s="58"/>
      <c r="C254" s="58">
        <f t="shared" si="3"/>
        <v>0</v>
      </c>
      <c r="D254" s="58">
        <f t="shared" si="3"/>
        <v>0</v>
      </c>
      <c r="E254" s="58">
        <f t="shared" si="3"/>
        <v>0</v>
      </c>
    </row>
    <row r="255" spans="1:5" ht="12.75" customHeight="1" thickBot="1" x14ac:dyDescent="0.3">
      <c r="A255" s="38" t="s">
        <v>115</v>
      </c>
      <c r="B255" s="58"/>
      <c r="C255" s="58">
        <f t="shared" si="3"/>
        <v>0</v>
      </c>
      <c r="D255" s="58">
        <f t="shared" si="3"/>
        <v>0</v>
      </c>
      <c r="E255" s="58">
        <f t="shared" si="3"/>
        <v>0</v>
      </c>
    </row>
    <row r="256" spans="1:5" ht="13.5" customHeight="1" thickBot="1" x14ac:dyDescent="0.3">
      <c r="A256" s="38" t="s">
        <v>116</v>
      </c>
      <c r="B256" s="58"/>
      <c r="C256" s="58">
        <f t="shared" si="3"/>
        <v>0</v>
      </c>
      <c r="D256" s="58">
        <f t="shared" si="3"/>
        <v>0</v>
      </c>
      <c r="E256" s="58">
        <f t="shared" si="3"/>
        <v>0</v>
      </c>
    </row>
    <row r="257" spans="1:5" ht="15.75" customHeight="1" thickBot="1" x14ac:dyDescent="0.3">
      <c r="A257" s="38" t="s">
        <v>117</v>
      </c>
      <c r="B257" s="58"/>
      <c r="C257" s="58">
        <f t="shared" si="3"/>
        <v>0</v>
      </c>
      <c r="D257" s="58">
        <f t="shared" si="3"/>
        <v>0</v>
      </c>
      <c r="E257" s="58">
        <f t="shared" si="3"/>
        <v>0</v>
      </c>
    </row>
    <row r="258" spans="1:5" ht="12.75" customHeight="1" thickBot="1" x14ac:dyDescent="0.3">
      <c r="A258" s="37" t="s">
        <v>118</v>
      </c>
      <c r="B258" s="114">
        <f>B259+B260+B261+B262</f>
        <v>12145</v>
      </c>
      <c r="C258" s="114">
        <f>C259+C260+C261+C262</f>
        <v>0</v>
      </c>
      <c r="D258" s="114">
        <f t="shared" si="3"/>
        <v>0</v>
      </c>
      <c r="E258" s="114">
        <f t="shared" si="3"/>
        <v>0</v>
      </c>
    </row>
    <row r="259" spans="1:5" ht="12.75" customHeight="1" thickBot="1" x14ac:dyDescent="0.3">
      <c r="A259" s="38" t="s">
        <v>61</v>
      </c>
      <c r="B259" s="114">
        <v>2145</v>
      </c>
      <c r="C259" s="114">
        <f>C260+C261+C262+C263</f>
        <v>0</v>
      </c>
      <c r="D259" s="114">
        <f t="shared" si="3"/>
        <v>0</v>
      </c>
      <c r="E259" s="114">
        <f t="shared" si="3"/>
        <v>0</v>
      </c>
    </row>
    <row r="260" spans="1:5" ht="15.75" thickBot="1" x14ac:dyDescent="0.3">
      <c r="A260" s="38" t="s">
        <v>115</v>
      </c>
      <c r="B260" s="114"/>
      <c r="C260" s="114">
        <f>C261+C262+C263+D270</f>
        <v>0</v>
      </c>
      <c r="D260" s="114">
        <f>D261+D262+D263+E270</f>
        <v>0</v>
      </c>
      <c r="E260" s="114">
        <f>E261+E262+E263+F270</f>
        <v>0</v>
      </c>
    </row>
    <row r="261" spans="1:5" ht="15.75" thickBot="1" x14ac:dyDescent="0.3">
      <c r="A261" s="38" t="s">
        <v>116</v>
      </c>
      <c r="B261" s="114"/>
      <c r="C261" s="114">
        <f>C262+C263+D270+D271</f>
        <v>0</v>
      </c>
      <c r="D261" s="114">
        <f>D262+D263+E270+E271</f>
        <v>0</v>
      </c>
      <c r="E261" s="114">
        <f>E262+E263+F270+F271</f>
        <v>0</v>
      </c>
    </row>
    <row r="262" spans="1:5" ht="15.75" thickBot="1" x14ac:dyDescent="0.3">
      <c r="A262" s="38" t="s">
        <v>117</v>
      </c>
      <c r="B262" s="114">
        <v>10000</v>
      </c>
      <c r="C262" s="114">
        <f>C263+D270+D271+D272</f>
        <v>0</v>
      </c>
      <c r="D262" s="114">
        <f>D263+E270+E271+E272</f>
        <v>0</v>
      </c>
      <c r="E262" s="114">
        <f>E263+F270+F271+F272</f>
        <v>0</v>
      </c>
    </row>
    <row r="263" spans="1:5" ht="15.75" thickBot="1" x14ac:dyDescent="0.3">
      <c r="A263" s="89" t="s">
        <v>69</v>
      </c>
      <c r="B263" s="114">
        <f>B253+B258</f>
        <v>12145</v>
      </c>
      <c r="C263" s="114">
        <f>D270+D271+D272+D273</f>
        <v>0</v>
      </c>
      <c r="D263" s="114">
        <f>E270+E271+E272+E273</f>
        <v>0</v>
      </c>
      <c r="E263" s="114">
        <f>F270+F271+F272+F273</f>
        <v>0</v>
      </c>
    </row>
    <row r="264" spans="1:5" ht="15" customHeight="1" thickBot="1" x14ac:dyDescent="0.3">
      <c r="A264" s="50" t="s">
        <v>70</v>
      </c>
      <c r="B264" s="52">
        <f>IF(B263-B245=0,0,"Error")</f>
        <v>0</v>
      </c>
      <c r="C264" s="52">
        <f>IF(C263-C245=0,0,"Error")</f>
        <v>0</v>
      </c>
      <c r="D264" s="52">
        <f>IF(D263-D245=0,0,"Error")</f>
        <v>0</v>
      </c>
      <c r="E264" s="52">
        <f>IF(E263-E245=0,0,"Error")</f>
        <v>0</v>
      </c>
    </row>
    <row r="265" spans="1:5" ht="31.5" customHeight="1" x14ac:dyDescent="0.25">
      <c r="A265" s="369" t="s">
        <v>92</v>
      </c>
      <c r="B265" s="770" t="s">
        <v>722</v>
      </c>
      <c r="C265" s="770"/>
      <c r="D265" s="770"/>
      <c r="E265" s="770"/>
    </row>
    <row r="266" spans="1:5" x14ac:dyDescent="0.25">
      <c r="A266" s="771" t="s">
        <v>94</v>
      </c>
      <c r="B266" s="771"/>
      <c r="C266" s="771"/>
      <c r="D266" s="771"/>
      <c r="E266" s="771"/>
    </row>
    <row r="267" spans="1:5" x14ac:dyDescent="0.25">
      <c r="A267" s="327" t="s">
        <v>723</v>
      </c>
      <c r="B267" s="370">
        <v>3</v>
      </c>
      <c r="C267" s="370">
        <v>4</v>
      </c>
      <c r="D267" s="370">
        <v>5</v>
      </c>
      <c r="E267" s="370">
        <v>6</v>
      </c>
    </row>
    <row r="268" spans="1:5" ht="33.75" x14ac:dyDescent="0.25">
      <c r="A268" s="341" t="s">
        <v>724</v>
      </c>
      <c r="B268" s="371">
        <v>0.93</v>
      </c>
      <c r="C268" s="371">
        <v>0.95</v>
      </c>
      <c r="D268" s="371">
        <v>0.97</v>
      </c>
      <c r="E268" s="371">
        <v>1</v>
      </c>
    </row>
    <row r="269" spans="1:5" ht="23.25" thickBot="1" x14ac:dyDescent="0.3">
      <c r="A269" s="341" t="s">
        <v>725</v>
      </c>
      <c r="B269" s="372" t="s">
        <v>726</v>
      </c>
      <c r="C269" s="372" t="s">
        <v>727</v>
      </c>
      <c r="D269" s="372" t="s">
        <v>727</v>
      </c>
      <c r="E269" s="372" t="s">
        <v>727</v>
      </c>
    </row>
    <row r="270" spans="1:5" ht="15.75" thickBot="1" x14ac:dyDescent="0.3">
      <c r="A270" s="772" t="s">
        <v>99</v>
      </c>
      <c r="B270" s="773"/>
      <c r="C270" s="773"/>
      <c r="D270" s="773"/>
      <c r="E270" s="774"/>
    </row>
    <row r="271" spans="1:5" ht="15.75" thickBot="1" x14ac:dyDescent="0.3">
      <c r="A271" s="613" t="s">
        <v>44</v>
      </c>
      <c r="B271" s="614"/>
      <c r="C271" s="614"/>
      <c r="D271" s="614"/>
      <c r="E271" s="615"/>
    </row>
    <row r="272" spans="1:5" ht="15" customHeight="1" thickBot="1" x14ac:dyDescent="0.3">
      <c r="A272" s="83" t="s">
        <v>45</v>
      </c>
      <c r="B272" s="765" t="s">
        <v>728</v>
      </c>
      <c r="C272" s="766"/>
      <c r="D272" s="766"/>
      <c r="E272" s="767"/>
    </row>
    <row r="273" spans="1:5" ht="51" customHeight="1" thickBot="1" x14ac:dyDescent="0.3">
      <c r="A273" s="19" t="s">
        <v>48</v>
      </c>
      <c r="B273" s="768" t="s">
        <v>729</v>
      </c>
      <c r="C273" s="769"/>
      <c r="D273" s="769"/>
      <c r="E273" s="612"/>
    </row>
    <row r="274" spans="1:5" ht="15.75" thickBot="1" x14ac:dyDescent="0.3">
      <c r="A274" s="19" t="s">
        <v>50</v>
      </c>
      <c r="B274" s="602" t="s">
        <v>730</v>
      </c>
      <c r="C274" s="603"/>
      <c r="D274" s="603"/>
      <c r="E274" s="604"/>
    </row>
    <row r="275" spans="1:5" x14ac:dyDescent="0.25">
      <c r="A275" s="591"/>
      <c r="B275" s="30">
        <v>2020</v>
      </c>
      <c r="C275" s="30">
        <v>2021</v>
      </c>
      <c r="D275" s="30">
        <v>2022</v>
      </c>
      <c r="E275" s="30">
        <v>2023</v>
      </c>
    </row>
    <row r="276" spans="1:5" ht="15.75" thickBot="1" x14ac:dyDescent="0.3">
      <c r="A276" s="592"/>
      <c r="B276" s="32" t="s">
        <v>1</v>
      </c>
      <c r="C276" s="32" t="s">
        <v>26</v>
      </c>
      <c r="D276" s="32" t="s">
        <v>26</v>
      </c>
      <c r="E276" s="32" t="s">
        <v>26</v>
      </c>
    </row>
    <row r="277" spans="1:5" ht="15.75" thickBot="1" x14ac:dyDescent="0.3">
      <c r="A277" s="19" t="s">
        <v>52</v>
      </c>
      <c r="B277" s="33">
        <v>17</v>
      </c>
      <c r="C277" s="33">
        <v>20</v>
      </c>
      <c r="D277" s="33">
        <v>20</v>
      </c>
      <c r="E277" s="33">
        <v>20</v>
      </c>
    </row>
    <row r="278" spans="1:5" ht="15.75" thickBot="1" x14ac:dyDescent="0.3">
      <c r="A278" s="19" t="s">
        <v>53</v>
      </c>
      <c r="B278" s="33">
        <f>B307</f>
        <v>3000</v>
      </c>
      <c r="C278" s="33">
        <f>C307</f>
        <v>3500</v>
      </c>
      <c r="D278" s="33">
        <f>D307</f>
        <v>3500</v>
      </c>
      <c r="E278" s="33">
        <f>E307</f>
        <v>3500</v>
      </c>
    </row>
    <row r="279" spans="1:5" ht="15.75" thickBot="1" x14ac:dyDescent="0.3">
      <c r="A279" s="19" t="s">
        <v>54</v>
      </c>
      <c r="B279" s="33">
        <f>B278/B277</f>
        <v>176.47058823529412</v>
      </c>
      <c r="C279" s="33">
        <f>C278/C277</f>
        <v>175</v>
      </c>
      <c r="D279" s="33">
        <f>D278/D277</f>
        <v>175</v>
      </c>
      <c r="E279" s="33">
        <f>E278/E277</f>
        <v>175</v>
      </c>
    </row>
    <row r="280" spans="1:5" ht="15.75" thickBot="1" x14ac:dyDescent="0.3">
      <c r="A280" s="19" t="s">
        <v>55</v>
      </c>
      <c r="B280" s="35" t="e">
        <f>B277/#REF!-1</f>
        <v>#REF!</v>
      </c>
      <c r="C280" s="35">
        <f t="shared" ref="C280:E282" si="4">C277/B277-1</f>
        <v>0.17647058823529416</v>
      </c>
      <c r="D280" s="35">
        <f t="shared" si="4"/>
        <v>0</v>
      </c>
      <c r="E280" s="35">
        <f t="shared" si="4"/>
        <v>0</v>
      </c>
    </row>
    <row r="281" spans="1:5" ht="15.75" customHeight="1" thickBot="1" x14ac:dyDescent="0.3">
      <c r="A281" s="19" t="s">
        <v>57</v>
      </c>
      <c r="B281" s="35" t="e">
        <f>B278/#REF!-1</f>
        <v>#REF!</v>
      </c>
      <c r="C281" s="35">
        <f t="shared" si="4"/>
        <v>0.16666666666666674</v>
      </c>
      <c r="D281" s="35">
        <f t="shared" si="4"/>
        <v>0</v>
      </c>
      <c r="E281" s="35">
        <f t="shared" si="4"/>
        <v>0</v>
      </c>
    </row>
    <row r="282" spans="1:5" ht="15" customHeight="1" thickBot="1" x14ac:dyDescent="0.3">
      <c r="A282" s="19" t="s">
        <v>58</v>
      </c>
      <c r="B282" s="35" t="e">
        <f>B279/#REF!-1</f>
        <v>#REF!</v>
      </c>
      <c r="C282" s="35">
        <f t="shared" si="4"/>
        <v>-8.3333333333333037E-3</v>
      </c>
      <c r="D282" s="35">
        <f t="shared" si="4"/>
        <v>0</v>
      </c>
      <c r="E282" s="35">
        <f t="shared" si="4"/>
        <v>0</v>
      </c>
    </row>
    <row r="283" spans="1:5" ht="15" customHeight="1" thickBot="1" x14ac:dyDescent="0.3">
      <c r="A283" s="588" t="s">
        <v>600</v>
      </c>
      <c r="B283" s="589"/>
      <c r="C283" s="589"/>
      <c r="D283" s="589"/>
      <c r="E283" s="590"/>
    </row>
    <row r="284" spans="1:5" x14ac:dyDescent="0.25">
      <c r="A284" s="591"/>
      <c r="B284" s="30">
        <v>2020</v>
      </c>
      <c r="C284" s="30">
        <v>2021</v>
      </c>
      <c r="D284" s="30">
        <v>2022</v>
      </c>
      <c r="E284" s="30">
        <v>2023</v>
      </c>
    </row>
    <row r="285" spans="1:5" ht="15.75" thickBot="1" x14ac:dyDescent="0.3">
      <c r="A285" s="592"/>
      <c r="B285" s="32" t="s">
        <v>1</v>
      </c>
      <c r="C285" s="32" t="s">
        <v>26</v>
      </c>
      <c r="D285" s="32" t="s">
        <v>26</v>
      </c>
      <c r="E285" s="32" t="s">
        <v>26</v>
      </c>
    </row>
    <row r="286" spans="1:5" ht="15.75" thickBot="1" x14ac:dyDescent="0.3">
      <c r="A286" s="37" t="s">
        <v>60</v>
      </c>
      <c r="B286" s="33"/>
      <c r="C286" s="33"/>
      <c r="D286" s="33"/>
      <c r="E286" s="33"/>
    </row>
    <row r="287" spans="1:5" ht="15.75" thickBot="1" x14ac:dyDescent="0.3">
      <c r="A287" s="38" t="s">
        <v>61</v>
      </c>
      <c r="B287" s="33"/>
      <c r="C287" s="33"/>
      <c r="D287" s="33"/>
      <c r="E287" s="33"/>
    </row>
    <row r="288" spans="1:5" ht="15.75" thickBot="1" x14ac:dyDescent="0.3">
      <c r="A288" s="38" t="s">
        <v>62</v>
      </c>
      <c r="B288" s="33"/>
      <c r="C288" s="33"/>
      <c r="D288" s="33"/>
      <c r="E288" s="33"/>
    </row>
    <row r="289" spans="1:5" ht="24.75" thickBot="1" x14ac:dyDescent="0.3">
      <c r="A289" s="37" t="s">
        <v>63</v>
      </c>
      <c r="B289" s="35"/>
      <c r="C289" s="35"/>
      <c r="D289" s="35"/>
      <c r="E289" s="35"/>
    </row>
    <row r="290" spans="1:5" ht="17.25" customHeight="1" thickBot="1" x14ac:dyDescent="0.3">
      <c r="A290" s="38" t="s">
        <v>61</v>
      </c>
      <c r="B290" s="35"/>
      <c r="C290" s="35"/>
      <c r="D290" s="35"/>
      <c r="E290" s="35"/>
    </row>
    <row r="291" spans="1:5" ht="15.75" customHeight="1" thickBot="1" x14ac:dyDescent="0.3">
      <c r="A291" s="38" t="s">
        <v>62</v>
      </c>
      <c r="B291" s="35"/>
      <c r="C291" s="35"/>
      <c r="D291" s="35"/>
      <c r="E291" s="35"/>
    </row>
    <row r="292" spans="1:5" ht="12.75" customHeight="1" thickBot="1" x14ac:dyDescent="0.3">
      <c r="A292" s="43" t="s">
        <v>64</v>
      </c>
      <c r="B292" s="33">
        <f>B293</f>
        <v>3000</v>
      </c>
      <c r="C292" s="33">
        <f>C293</f>
        <v>3500</v>
      </c>
      <c r="D292" s="33">
        <f>D293</f>
        <v>3500</v>
      </c>
      <c r="E292" s="33">
        <f>E293</f>
        <v>3500</v>
      </c>
    </row>
    <row r="293" spans="1:5" ht="12.75" customHeight="1" thickBot="1" x14ac:dyDescent="0.3">
      <c r="A293" s="44" t="s">
        <v>61</v>
      </c>
      <c r="B293" s="33">
        <v>3000</v>
      </c>
      <c r="C293" s="33">
        <v>3500</v>
      </c>
      <c r="D293" s="33">
        <v>3500</v>
      </c>
      <c r="E293" s="33">
        <v>3500</v>
      </c>
    </row>
    <row r="294" spans="1:5" ht="15.75" thickBot="1" x14ac:dyDescent="0.3">
      <c r="A294" s="44" t="s">
        <v>62</v>
      </c>
      <c r="B294" s="58"/>
      <c r="C294" s="58"/>
      <c r="D294" s="58"/>
      <c r="E294" s="58"/>
    </row>
    <row r="295" spans="1:5" ht="15.75" thickBot="1" x14ac:dyDescent="0.3">
      <c r="A295" s="43" t="s">
        <v>65</v>
      </c>
      <c r="B295" s="58"/>
      <c r="C295" s="58"/>
      <c r="D295" s="58"/>
      <c r="E295" s="58"/>
    </row>
    <row r="296" spans="1:5" ht="15.75" thickBot="1" x14ac:dyDescent="0.3">
      <c r="A296" s="44" t="s">
        <v>61</v>
      </c>
      <c r="B296" s="58"/>
      <c r="C296" s="58"/>
      <c r="D296" s="58"/>
      <c r="E296" s="58"/>
    </row>
    <row r="297" spans="1:5" ht="15.75" thickBot="1" x14ac:dyDescent="0.3">
      <c r="A297" s="44" t="s">
        <v>62</v>
      </c>
      <c r="B297" s="58"/>
      <c r="C297" s="58"/>
      <c r="D297" s="58"/>
      <c r="E297" s="58"/>
    </row>
    <row r="298" spans="1:5" ht="15.75" thickBot="1" x14ac:dyDescent="0.3">
      <c r="A298" s="43" t="s">
        <v>66</v>
      </c>
      <c r="B298" s="58"/>
      <c r="C298" s="58"/>
      <c r="D298" s="58"/>
      <c r="E298" s="58"/>
    </row>
    <row r="299" spans="1:5" ht="15.75" thickBot="1" x14ac:dyDescent="0.3">
      <c r="A299" s="44" t="s">
        <v>61</v>
      </c>
      <c r="B299" s="58"/>
      <c r="C299" s="58"/>
      <c r="D299" s="58"/>
      <c r="E299" s="58"/>
    </row>
    <row r="300" spans="1:5" ht="15.75" customHeight="1" thickBot="1" x14ac:dyDescent="0.3">
      <c r="A300" s="44" t="s">
        <v>62</v>
      </c>
      <c r="B300" s="58"/>
      <c r="C300" s="58"/>
      <c r="D300" s="58"/>
      <c r="E300" s="58"/>
    </row>
    <row r="301" spans="1:5" ht="12.75" customHeight="1" thickBot="1" x14ac:dyDescent="0.3">
      <c r="A301" s="43" t="s">
        <v>67</v>
      </c>
      <c r="B301" s="58"/>
      <c r="C301" s="58"/>
      <c r="D301" s="58"/>
      <c r="E301" s="58"/>
    </row>
    <row r="302" spans="1:5" ht="15.75" thickBot="1" x14ac:dyDescent="0.3">
      <c r="A302" s="44" t="s">
        <v>61</v>
      </c>
      <c r="B302" s="58"/>
      <c r="C302" s="58"/>
      <c r="D302" s="58"/>
      <c r="E302" s="58"/>
    </row>
    <row r="303" spans="1:5" ht="15.75" thickBot="1" x14ac:dyDescent="0.3">
      <c r="A303" s="44" t="s">
        <v>62</v>
      </c>
      <c r="B303" s="58"/>
      <c r="C303" s="58"/>
      <c r="D303" s="58"/>
      <c r="E303" s="58"/>
    </row>
    <row r="304" spans="1:5" ht="24.75" thickBot="1" x14ac:dyDescent="0.3">
      <c r="A304" s="43" t="s">
        <v>68</v>
      </c>
      <c r="B304" s="58">
        <v>0</v>
      </c>
      <c r="C304" s="58">
        <f>B304*1.03*0.99</f>
        <v>0</v>
      </c>
      <c r="D304" s="58">
        <f>C304*1.03*0.99</f>
        <v>0</v>
      </c>
      <c r="E304" s="58">
        <f>D304*1.03*0.99</f>
        <v>0</v>
      </c>
    </row>
    <row r="305" spans="1:5" ht="27" customHeight="1" thickBot="1" x14ac:dyDescent="0.3">
      <c r="A305" s="44" t="s">
        <v>61</v>
      </c>
      <c r="B305" s="116"/>
      <c r="C305" s="116"/>
      <c r="D305" s="116"/>
      <c r="E305" s="116"/>
    </row>
    <row r="306" spans="1:5" ht="15.75" thickBot="1" x14ac:dyDescent="0.3">
      <c r="A306" s="44" t="s">
        <v>62</v>
      </c>
      <c r="B306" s="346"/>
      <c r="C306" s="116"/>
      <c r="D306" s="116"/>
      <c r="E306" s="116"/>
    </row>
    <row r="307" spans="1:5" ht="15.75" thickBot="1" x14ac:dyDescent="0.3">
      <c r="A307" s="49" t="s">
        <v>69</v>
      </c>
      <c r="B307" s="114">
        <f>B304+B301+B298+B295+B292+B289+B286</f>
        <v>3000</v>
      </c>
      <c r="C307" s="114">
        <f>C304+C301+C298+C295+C292+C289+C286</f>
        <v>3500</v>
      </c>
      <c r="D307" s="114">
        <f>D304+D301+D298+D295+D292+D289+D286</f>
        <v>3500</v>
      </c>
      <c r="E307" s="114">
        <f>E304+E301+E298+E295+E292+E289+E286</f>
        <v>3500</v>
      </c>
    </row>
    <row r="308" spans="1:5" ht="15.75" thickBot="1" x14ac:dyDescent="0.3">
      <c r="A308" s="61" t="s">
        <v>70</v>
      </c>
      <c r="B308" s="52">
        <f>IF(B307-B278=0,0,"Error")</f>
        <v>0</v>
      </c>
      <c r="C308" s="52">
        <f>IF(C307-C278=0,0,"Error")</f>
        <v>0</v>
      </c>
      <c r="D308" s="52">
        <f>IF(D307-D278=0,0,"Error")</f>
        <v>0</v>
      </c>
      <c r="E308" s="52">
        <f>IF(E307-E278=0,0,"Error")</f>
        <v>0</v>
      </c>
    </row>
    <row r="309" spans="1:5" ht="27" customHeight="1" thickBot="1" x14ac:dyDescent="0.3">
      <c r="A309" s="762" t="s">
        <v>731</v>
      </c>
      <c r="B309" s="632"/>
      <c r="C309" s="632"/>
      <c r="D309" s="632"/>
      <c r="E309" s="633"/>
    </row>
    <row r="310" spans="1:5" ht="15.75" thickBot="1" x14ac:dyDescent="0.3">
      <c r="A310" s="613" t="s">
        <v>148</v>
      </c>
      <c r="B310" s="614"/>
      <c r="C310" s="614"/>
      <c r="D310" s="614"/>
      <c r="E310" s="615"/>
    </row>
    <row r="311" spans="1:5" ht="15.75" thickBot="1" x14ac:dyDescent="0.3">
      <c r="A311" s="613" t="s">
        <v>149</v>
      </c>
      <c r="B311" s="614"/>
      <c r="C311" s="614"/>
      <c r="D311" s="614"/>
      <c r="E311" s="615"/>
    </row>
    <row r="312" spans="1:5" ht="23.25" thickBot="1" x14ac:dyDescent="0.3">
      <c r="A312" s="83" t="s">
        <v>106</v>
      </c>
      <c r="B312" s="616" t="s">
        <v>732</v>
      </c>
      <c r="C312" s="617"/>
      <c r="D312" s="618"/>
      <c r="E312" s="619"/>
    </row>
    <row r="313" spans="1:5" ht="57" thickBot="1" x14ac:dyDescent="0.3">
      <c r="A313" s="83" t="s">
        <v>45</v>
      </c>
      <c r="B313" s="373" t="s">
        <v>733</v>
      </c>
      <c r="C313" s="374" t="s">
        <v>109</v>
      </c>
      <c r="D313" s="763" t="s">
        <v>1102</v>
      </c>
      <c r="E313" s="764"/>
    </row>
    <row r="314" spans="1:5" ht="15" customHeight="1" thickBot="1" x14ac:dyDescent="0.3">
      <c r="A314" s="19" t="s">
        <v>48</v>
      </c>
      <c r="B314" s="630" t="s">
        <v>734</v>
      </c>
      <c r="C314" s="625"/>
      <c r="D314" s="600"/>
      <c r="E314" s="601"/>
    </row>
    <row r="315" spans="1:5" ht="15.75" thickBot="1" x14ac:dyDescent="0.3">
      <c r="A315" s="19" t="s">
        <v>50</v>
      </c>
      <c r="B315" s="602" t="s">
        <v>735</v>
      </c>
      <c r="C315" s="603"/>
      <c r="D315" s="603"/>
      <c r="E315" s="604"/>
    </row>
    <row r="316" spans="1:5" ht="15.75" customHeight="1" x14ac:dyDescent="0.25">
      <c r="A316" s="591"/>
      <c r="B316" s="30">
        <v>2020</v>
      </c>
      <c r="C316" s="30">
        <v>2021</v>
      </c>
      <c r="D316" s="30">
        <v>2022</v>
      </c>
      <c r="E316" s="30">
        <v>2023</v>
      </c>
    </row>
    <row r="317" spans="1:5" ht="15.75" thickBot="1" x14ac:dyDescent="0.3">
      <c r="A317" s="592"/>
      <c r="B317" s="32" t="s">
        <v>1</v>
      </c>
      <c r="C317" s="32" t="s">
        <v>26</v>
      </c>
      <c r="D317" s="32" t="s">
        <v>26</v>
      </c>
      <c r="E317" s="32" t="s">
        <v>26</v>
      </c>
    </row>
    <row r="318" spans="1:5" ht="15.75" thickBot="1" x14ac:dyDescent="0.3">
      <c r="A318" s="19" t="s">
        <v>52</v>
      </c>
      <c r="B318" s="33">
        <v>1</v>
      </c>
      <c r="C318" s="33">
        <v>1</v>
      </c>
      <c r="D318" s="33">
        <v>1</v>
      </c>
      <c r="E318" s="33">
        <v>1</v>
      </c>
    </row>
    <row r="319" spans="1:5" ht="15.75" thickBot="1" x14ac:dyDescent="0.3">
      <c r="A319" s="19" t="s">
        <v>53</v>
      </c>
      <c r="B319" s="33">
        <f>B337</f>
        <v>82100</v>
      </c>
      <c r="C319" s="33">
        <f>C337</f>
        <v>44280</v>
      </c>
      <c r="D319" s="33">
        <f>D337</f>
        <v>61482</v>
      </c>
      <c r="E319" s="33">
        <f>E337</f>
        <v>0</v>
      </c>
    </row>
    <row r="320" spans="1:5" ht="15.75" thickBot="1" x14ac:dyDescent="0.3">
      <c r="A320" s="19" t="s">
        <v>54</v>
      </c>
      <c r="B320" s="33">
        <f>B319/B318</f>
        <v>82100</v>
      </c>
      <c r="C320" s="33">
        <f>C319/C318</f>
        <v>44280</v>
      </c>
      <c r="D320" s="33">
        <f>D319/D318</f>
        <v>61482</v>
      </c>
      <c r="E320" s="33">
        <f>E319/E318</f>
        <v>0</v>
      </c>
    </row>
    <row r="321" spans="1:5" ht="15.75" thickBot="1" x14ac:dyDescent="0.3">
      <c r="A321" s="19" t="s">
        <v>55</v>
      </c>
      <c r="B321" s="35"/>
      <c r="C321" s="35">
        <f t="shared" ref="C321:E323" si="5">C318/B318-1</f>
        <v>0</v>
      </c>
      <c r="D321" s="35">
        <f t="shared" si="5"/>
        <v>0</v>
      </c>
      <c r="E321" s="35">
        <f t="shared" si="5"/>
        <v>0</v>
      </c>
    </row>
    <row r="322" spans="1:5" ht="15.75" thickBot="1" x14ac:dyDescent="0.3">
      <c r="A322" s="19" t="s">
        <v>57</v>
      </c>
      <c r="B322" s="35"/>
      <c r="C322" s="35">
        <f t="shared" si="5"/>
        <v>-0.46065773447015834</v>
      </c>
      <c r="D322" s="35">
        <f t="shared" si="5"/>
        <v>0.38848238482384834</v>
      </c>
      <c r="E322" s="35">
        <f t="shared" si="5"/>
        <v>-1</v>
      </c>
    </row>
    <row r="323" spans="1:5" ht="15.75" thickBot="1" x14ac:dyDescent="0.3">
      <c r="A323" s="19" t="s">
        <v>58</v>
      </c>
      <c r="B323" s="35"/>
      <c r="C323" s="35">
        <f t="shared" si="5"/>
        <v>-0.46065773447015834</v>
      </c>
      <c r="D323" s="35">
        <f t="shared" si="5"/>
        <v>0.38848238482384834</v>
      </c>
      <c r="E323" s="35">
        <f t="shared" si="5"/>
        <v>-1</v>
      </c>
    </row>
    <row r="324" spans="1:5" ht="15" customHeight="1" thickBot="1" x14ac:dyDescent="0.3">
      <c r="A324" s="588" t="s">
        <v>600</v>
      </c>
      <c r="B324" s="589"/>
      <c r="C324" s="589"/>
      <c r="D324" s="589"/>
      <c r="E324" s="590"/>
    </row>
    <row r="325" spans="1:5" x14ac:dyDescent="0.25">
      <c r="A325" s="591"/>
      <c r="B325" s="30">
        <v>2020</v>
      </c>
      <c r="C325" s="30">
        <v>2021</v>
      </c>
      <c r="D325" s="30">
        <v>2022</v>
      </c>
      <c r="E325" s="30">
        <v>2023</v>
      </c>
    </row>
    <row r="326" spans="1:5" ht="15.75" thickBot="1" x14ac:dyDescent="0.3">
      <c r="A326" s="592"/>
      <c r="B326" s="32" t="s">
        <v>1</v>
      </c>
      <c r="C326" s="32" t="s">
        <v>26</v>
      </c>
      <c r="D326" s="32" t="s">
        <v>26</v>
      </c>
      <c r="E326" s="32" t="s">
        <v>26</v>
      </c>
    </row>
    <row r="327" spans="1:5" ht="15.75" thickBot="1" x14ac:dyDescent="0.3">
      <c r="A327" s="37" t="s">
        <v>114</v>
      </c>
      <c r="B327" s="58">
        <f>B328+B329+B330+B331</f>
        <v>0</v>
      </c>
      <c r="C327" s="58">
        <f>C328+C329+C330+C331</f>
        <v>0</v>
      </c>
      <c r="D327" s="58">
        <f>D328+D329+D330+D331</f>
        <v>0</v>
      </c>
      <c r="E327" s="58">
        <f>E328+E330+E331</f>
        <v>0</v>
      </c>
    </row>
    <row r="328" spans="1:5" ht="15.75" thickBot="1" x14ac:dyDescent="0.3">
      <c r="A328" s="38" t="s">
        <v>61</v>
      </c>
      <c r="B328" s="58"/>
      <c r="C328" s="58"/>
      <c r="D328" s="58"/>
      <c r="E328" s="58"/>
    </row>
    <row r="329" spans="1:5" ht="15.75" thickBot="1" x14ac:dyDescent="0.3">
      <c r="A329" s="38" t="s">
        <v>115</v>
      </c>
      <c r="B329" s="58"/>
      <c r="C329" s="58"/>
      <c r="D329" s="58"/>
      <c r="E329" s="58"/>
    </row>
    <row r="330" spans="1:5" ht="15.75" thickBot="1" x14ac:dyDescent="0.3">
      <c r="A330" s="38" t="s">
        <v>116</v>
      </c>
      <c r="B330" s="58"/>
      <c r="C330" s="58"/>
      <c r="D330" s="58"/>
      <c r="E330" s="58"/>
    </row>
    <row r="331" spans="1:5" ht="15.75" thickBot="1" x14ac:dyDescent="0.3">
      <c r="A331" s="38" t="s">
        <v>117</v>
      </c>
      <c r="B331" s="58"/>
      <c r="C331" s="58"/>
      <c r="D331" s="58"/>
      <c r="E331" s="58"/>
    </row>
    <row r="332" spans="1:5" ht="15.75" thickBot="1" x14ac:dyDescent="0.3">
      <c r="A332" s="37" t="s">
        <v>118</v>
      </c>
      <c r="B332" s="114">
        <f>B333+B334+B335+B336</f>
        <v>82100</v>
      </c>
      <c r="C332" s="114">
        <f>C333+C334+C335+C336</f>
        <v>44280</v>
      </c>
      <c r="D332" s="114">
        <f>D333+D334+D335+D336</f>
        <v>61482</v>
      </c>
      <c r="E332" s="114">
        <f>E333+E334+E335+E336</f>
        <v>0</v>
      </c>
    </row>
    <row r="333" spans="1:5" ht="15.75" thickBot="1" x14ac:dyDescent="0.3">
      <c r="A333" s="38" t="s">
        <v>61</v>
      </c>
      <c r="B333" s="114"/>
      <c r="C333" s="114"/>
      <c r="D333" s="114"/>
      <c r="E333" s="114"/>
    </row>
    <row r="334" spans="1:5" ht="15.75" thickBot="1" x14ac:dyDescent="0.3">
      <c r="A334" s="38" t="s">
        <v>115</v>
      </c>
      <c r="B334" s="114">
        <v>74100</v>
      </c>
      <c r="C334" s="114">
        <v>44280</v>
      </c>
      <c r="D334" s="114">
        <v>61482</v>
      </c>
      <c r="E334" s="114"/>
    </row>
    <row r="335" spans="1:5" ht="15.75" thickBot="1" x14ac:dyDescent="0.3">
      <c r="A335" s="38" t="s">
        <v>116</v>
      </c>
      <c r="B335" s="114">
        <v>8000</v>
      </c>
      <c r="C335" s="114"/>
      <c r="D335" s="114"/>
      <c r="E335" s="114"/>
    </row>
    <row r="336" spans="1:5" ht="15.75" thickBot="1" x14ac:dyDescent="0.3">
      <c r="A336" s="38" t="s">
        <v>117</v>
      </c>
      <c r="B336" s="114"/>
      <c r="C336" s="114"/>
      <c r="D336" s="114"/>
      <c r="E336" s="114"/>
    </row>
    <row r="337" spans="1:5" ht="15.75" thickBot="1" x14ac:dyDescent="0.3">
      <c r="A337" s="49" t="s">
        <v>69</v>
      </c>
      <c r="B337" s="114">
        <f>B327+B332</f>
        <v>82100</v>
      </c>
      <c r="C337" s="114">
        <f>C327+C332</f>
        <v>44280</v>
      </c>
      <c r="D337" s="114">
        <f>D327+D332</f>
        <v>61482</v>
      </c>
      <c r="E337" s="114">
        <f>E327+E332</f>
        <v>0</v>
      </c>
    </row>
    <row r="338" spans="1:5" ht="15.75" thickBot="1" x14ac:dyDescent="0.3">
      <c r="A338" s="61" t="s">
        <v>70</v>
      </c>
      <c r="B338" s="378">
        <f>IF(B337-B319=0,0,"Error")</f>
        <v>0</v>
      </c>
      <c r="C338" s="378">
        <f>IF(C337-C319=0,0,"Error")</f>
        <v>0</v>
      </c>
      <c r="D338" s="378">
        <f>IF(D337-D319=0,0,"Error")</f>
        <v>0</v>
      </c>
      <c r="E338" s="378">
        <f>IF(E337-E319=0,0,"Error")</f>
        <v>0</v>
      </c>
    </row>
    <row r="339" spans="1:5" ht="15.75" thickBot="1" x14ac:dyDescent="0.3">
      <c r="A339" s="83" t="s">
        <v>71</v>
      </c>
      <c r="B339" s="758" t="s">
        <v>736</v>
      </c>
      <c r="C339" s="759"/>
      <c r="D339" s="760"/>
      <c r="E339" s="761"/>
    </row>
    <row r="340" spans="1:5" ht="48" customHeight="1" thickBot="1" x14ac:dyDescent="0.3">
      <c r="A340" s="19" t="s">
        <v>48</v>
      </c>
      <c r="B340" s="375" t="s">
        <v>1103</v>
      </c>
      <c r="C340" s="364" t="s">
        <v>109</v>
      </c>
      <c r="D340" s="376"/>
      <c r="E340" s="377"/>
    </row>
    <row r="341" spans="1:5" ht="15.75" thickBot="1" x14ac:dyDescent="0.3">
      <c r="A341" s="19" t="s">
        <v>50</v>
      </c>
      <c r="B341" s="602" t="s">
        <v>735</v>
      </c>
      <c r="C341" s="603"/>
      <c r="D341" s="603"/>
      <c r="E341" s="604"/>
    </row>
    <row r="342" spans="1:5" x14ac:dyDescent="0.25">
      <c r="A342" s="591"/>
      <c r="B342" s="30">
        <v>2020</v>
      </c>
      <c r="C342" s="30">
        <v>2021</v>
      </c>
      <c r="D342" s="30">
        <v>2022</v>
      </c>
      <c r="E342" s="30">
        <v>2023</v>
      </c>
    </row>
    <row r="343" spans="1:5" ht="15.75" thickBot="1" x14ac:dyDescent="0.3">
      <c r="A343" s="592"/>
      <c r="B343" s="32" t="s">
        <v>26</v>
      </c>
      <c r="C343" s="32" t="s">
        <v>26</v>
      </c>
      <c r="D343" s="32" t="s">
        <v>26</v>
      </c>
      <c r="E343" s="32" t="s">
        <v>26</v>
      </c>
    </row>
    <row r="344" spans="1:5" ht="15.75" thickBot="1" x14ac:dyDescent="0.3">
      <c r="A344" s="19" t="s">
        <v>52</v>
      </c>
      <c r="B344" s="33">
        <v>1</v>
      </c>
      <c r="C344" s="33">
        <v>0</v>
      </c>
      <c r="D344" s="33">
        <v>0</v>
      </c>
      <c r="E344" s="33">
        <v>0</v>
      </c>
    </row>
    <row r="345" spans="1:5" ht="15.75" thickBot="1" x14ac:dyDescent="0.3">
      <c r="A345" s="19" t="s">
        <v>53</v>
      </c>
      <c r="B345" s="33">
        <f>B363</f>
        <v>37940</v>
      </c>
      <c r="C345" s="33">
        <f>C363</f>
        <v>23030</v>
      </c>
      <c r="D345" s="33">
        <f>D363</f>
        <v>2214</v>
      </c>
      <c r="E345" s="33">
        <f>E363</f>
        <v>0</v>
      </c>
    </row>
    <row r="346" spans="1:5" ht="15.75" thickBot="1" x14ac:dyDescent="0.3">
      <c r="A346" s="19" t="s">
        <v>54</v>
      </c>
      <c r="B346" s="33">
        <f>B345/B344</f>
        <v>37940</v>
      </c>
      <c r="C346" s="33" t="e">
        <f>C345/C344</f>
        <v>#DIV/0!</v>
      </c>
      <c r="D346" s="33" t="e">
        <f>D345/D344</f>
        <v>#DIV/0!</v>
      </c>
      <c r="E346" s="33" t="e">
        <f>E345/E344</f>
        <v>#DIV/0!</v>
      </c>
    </row>
    <row r="347" spans="1:5" ht="15.75" thickBot="1" x14ac:dyDescent="0.3">
      <c r="A347" s="19" t="s">
        <v>55</v>
      </c>
      <c r="B347" s="35"/>
      <c r="C347" s="35">
        <f>C344/B344-1</f>
        <v>-1</v>
      </c>
      <c r="D347" s="35" t="e">
        <f>D344/C344-1</f>
        <v>#DIV/0!</v>
      </c>
      <c r="E347" s="35" t="e">
        <f>E344/D344-1</f>
        <v>#DIV/0!</v>
      </c>
    </row>
    <row r="348" spans="1:5" ht="15.75" thickBot="1" x14ac:dyDescent="0.3">
      <c r="A348" s="19" t="s">
        <v>57</v>
      </c>
      <c r="B348" s="35"/>
      <c r="C348" s="35"/>
      <c r="D348" s="35"/>
      <c r="E348" s="35"/>
    </row>
    <row r="349" spans="1:5" ht="15.75" thickBot="1" x14ac:dyDescent="0.3">
      <c r="A349" s="19" t="s">
        <v>58</v>
      </c>
      <c r="B349" s="35"/>
      <c r="C349" s="35"/>
      <c r="D349" s="35"/>
      <c r="E349" s="35"/>
    </row>
    <row r="350" spans="1:5" ht="15" customHeight="1" thickBot="1" x14ac:dyDescent="0.3">
      <c r="A350" s="588" t="s">
        <v>632</v>
      </c>
      <c r="B350" s="589"/>
      <c r="C350" s="589"/>
      <c r="D350" s="589"/>
      <c r="E350" s="590"/>
    </row>
    <row r="351" spans="1:5" x14ac:dyDescent="0.25">
      <c r="A351" s="591"/>
      <c r="B351" s="30">
        <v>2020</v>
      </c>
      <c r="C351" s="30">
        <v>2021</v>
      </c>
      <c r="D351" s="30">
        <v>2022</v>
      </c>
      <c r="E351" s="30">
        <v>2023</v>
      </c>
    </row>
    <row r="352" spans="1:5" ht="15.75" thickBot="1" x14ac:dyDescent="0.3">
      <c r="A352" s="592"/>
      <c r="B352" s="32" t="s">
        <v>1</v>
      </c>
      <c r="C352" s="32" t="s">
        <v>26</v>
      </c>
      <c r="D352" s="32" t="s">
        <v>26</v>
      </c>
      <c r="E352" s="32" t="s">
        <v>26</v>
      </c>
    </row>
    <row r="353" spans="1:5" ht="15.75" thickBot="1" x14ac:dyDescent="0.3">
      <c r="A353" s="37" t="s">
        <v>114</v>
      </c>
      <c r="B353" s="58">
        <f>B354+B355+B356+B357</f>
        <v>0</v>
      </c>
      <c r="C353" s="58">
        <f>C354+C355+C356+C357</f>
        <v>0</v>
      </c>
      <c r="D353" s="58">
        <f>D354+D355+D356+D357</f>
        <v>0</v>
      </c>
      <c r="E353" s="58">
        <f>E354+E355+E356+E357</f>
        <v>0</v>
      </c>
    </row>
    <row r="354" spans="1:5" ht="15.75" thickBot="1" x14ac:dyDescent="0.3">
      <c r="A354" s="38" t="s">
        <v>61</v>
      </c>
      <c r="B354" s="58"/>
      <c r="C354" s="58"/>
      <c r="D354" s="58"/>
      <c r="E354" s="58"/>
    </row>
    <row r="355" spans="1:5" ht="15.75" thickBot="1" x14ac:dyDescent="0.3">
      <c r="A355" s="38" t="s">
        <v>115</v>
      </c>
      <c r="B355" s="58"/>
      <c r="C355" s="58"/>
      <c r="D355" s="58"/>
      <c r="E355" s="58"/>
    </row>
    <row r="356" spans="1:5" ht="15.75" thickBot="1" x14ac:dyDescent="0.3">
      <c r="A356" s="38" t="s">
        <v>116</v>
      </c>
      <c r="B356" s="58"/>
      <c r="C356" s="58"/>
      <c r="D356" s="58"/>
      <c r="E356" s="58"/>
    </row>
    <row r="357" spans="1:5" ht="15.75" thickBot="1" x14ac:dyDescent="0.3">
      <c r="A357" s="38" t="s">
        <v>117</v>
      </c>
      <c r="B357" s="58"/>
      <c r="C357" s="58"/>
      <c r="D357" s="58"/>
      <c r="E357" s="58"/>
    </row>
    <row r="358" spans="1:5" ht="15.75" thickBot="1" x14ac:dyDescent="0.3">
      <c r="A358" s="37" t="s">
        <v>118</v>
      </c>
      <c r="B358" s="114">
        <v>37940</v>
      </c>
      <c r="C358" s="114">
        <f>C359+C360+C361+C362</f>
        <v>23030</v>
      </c>
      <c r="D358" s="114">
        <f>D359+D360+D361+D362</f>
        <v>2214</v>
      </c>
      <c r="E358" s="114">
        <f>E359+E360+E361+E362</f>
        <v>0</v>
      </c>
    </row>
    <row r="359" spans="1:5" ht="15.75" thickBot="1" x14ac:dyDescent="0.3">
      <c r="A359" s="38" t="s">
        <v>61</v>
      </c>
      <c r="B359" s="114"/>
      <c r="C359" s="114"/>
      <c r="D359" s="114"/>
      <c r="E359" s="114"/>
    </row>
    <row r="360" spans="1:5" ht="15.75" thickBot="1" x14ac:dyDescent="0.3">
      <c r="A360" s="38" t="s">
        <v>115</v>
      </c>
      <c r="B360" s="114">
        <v>37050</v>
      </c>
      <c r="C360" s="114">
        <v>22140</v>
      </c>
      <c r="D360" s="114"/>
      <c r="E360" s="114"/>
    </row>
    <row r="361" spans="1:5" ht="15.75" thickBot="1" x14ac:dyDescent="0.3">
      <c r="A361" s="38" t="s">
        <v>116</v>
      </c>
      <c r="B361" s="114">
        <v>0</v>
      </c>
      <c r="C361" s="114">
        <v>0</v>
      </c>
      <c r="D361" s="114">
        <v>0</v>
      </c>
      <c r="E361" s="114">
        <v>0</v>
      </c>
    </row>
    <row r="362" spans="1:5" ht="15.75" thickBot="1" x14ac:dyDescent="0.3">
      <c r="A362" s="38" t="s">
        <v>117</v>
      </c>
      <c r="B362" s="114">
        <v>890</v>
      </c>
      <c r="C362" s="114">
        <v>890</v>
      </c>
      <c r="D362" s="114">
        <v>2214</v>
      </c>
      <c r="E362" s="114"/>
    </row>
    <row r="363" spans="1:5" ht="15.75" thickBot="1" x14ac:dyDescent="0.3">
      <c r="A363" s="49" t="s">
        <v>77</v>
      </c>
      <c r="B363" s="114">
        <f>B353+B358</f>
        <v>37940</v>
      </c>
      <c r="C363" s="114">
        <f>C353+C358</f>
        <v>23030</v>
      </c>
      <c r="D363" s="114">
        <f>D353+D358</f>
        <v>2214</v>
      </c>
      <c r="E363" s="114">
        <f>E353+E358</f>
        <v>0</v>
      </c>
    </row>
    <row r="364" spans="1:5" ht="15.75" thickBot="1" x14ac:dyDescent="0.3">
      <c r="A364" s="61" t="s">
        <v>70</v>
      </c>
      <c r="B364" s="378">
        <f>IF(B363-B345=0,0,"Error")</f>
        <v>0</v>
      </c>
      <c r="C364" s="378">
        <f>IF(C363-C345=0,0,"Error")</f>
        <v>0</v>
      </c>
      <c r="D364" s="378">
        <f>IF(D363-D345=0,0,"Error")</f>
        <v>0</v>
      </c>
      <c r="E364" s="378">
        <f>IF(E363-E345=0,0,"Error")</f>
        <v>0</v>
      </c>
    </row>
    <row r="365" spans="1:5" ht="15.75" thickBot="1" x14ac:dyDescent="0.3">
      <c r="A365" s="83" t="s">
        <v>78</v>
      </c>
      <c r="B365" s="751" t="s">
        <v>737</v>
      </c>
      <c r="C365" s="752"/>
      <c r="D365" s="753"/>
      <c r="E365" s="754"/>
    </row>
    <row r="366" spans="1:5" ht="57" thickBot="1" x14ac:dyDescent="0.3">
      <c r="A366" s="379" t="s">
        <v>78</v>
      </c>
      <c r="B366" s="380" t="s">
        <v>738</v>
      </c>
      <c r="C366" s="381" t="s">
        <v>109</v>
      </c>
      <c r="D366" s="382"/>
      <c r="E366" s="383"/>
    </row>
    <row r="367" spans="1:5" ht="15.75" thickBot="1" x14ac:dyDescent="0.3">
      <c r="A367" s="19" t="s">
        <v>50</v>
      </c>
      <c r="B367" s="755" t="s">
        <v>739</v>
      </c>
      <c r="C367" s="756"/>
      <c r="D367" s="756"/>
      <c r="E367" s="757"/>
    </row>
    <row r="368" spans="1:5" ht="15.75" customHeight="1" x14ac:dyDescent="0.25">
      <c r="A368" s="591"/>
      <c r="B368" s="384">
        <v>2020</v>
      </c>
      <c r="C368" s="384">
        <v>2021</v>
      </c>
      <c r="D368" s="384">
        <v>2022</v>
      </c>
      <c r="E368" s="384">
        <v>2023</v>
      </c>
    </row>
    <row r="369" spans="1:5" ht="15.75" thickBot="1" x14ac:dyDescent="0.3">
      <c r="A369" s="592"/>
      <c r="B369" s="32" t="s">
        <v>1</v>
      </c>
      <c r="C369" s="32" t="s">
        <v>26</v>
      </c>
      <c r="D369" s="32" t="s">
        <v>26</v>
      </c>
      <c r="E369" s="32" t="s">
        <v>26</v>
      </c>
    </row>
    <row r="370" spans="1:5" ht="15.75" thickBot="1" x14ac:dyDescent="0.3">
      <c r="A370" s="19" t="s">
        <v>52</v>
      </c>
      <c r="B370" s="33">
        <v>1</v>
      </c>
      <c r="C370" s="33">
        <v>1</v>
      </c>
      <c r="D370" s="33">
        <v>1</v>
      </c>
      <c r="E370" s="33">
        <v>1</v>
      </c>
    </row>
    <row r="371" spans="1:5" ht="15.75" thickBot="1" x14ac:dyDescent="0.3">
      <c r="A371" s="19" t="s">
        <v>53</v>
      </c>
      <c r="B371" s="33">
        <f>B389</f>
        <v>561450</v>
      </c>
      <c r="C371" s="33">
        <f>C389</f>
        <v>613550</v>
      </c>
      <c r="D371" s="33">
        <f>D389</f>
        <v>820000</v>
      </c>
      <c r="E371" s="33">
        <f>E389</f>
        <v>803308</v>
      </c>
    </row>
    <row r="372" spans="1:5" ht="15.75" thickBot="1" x14ac:dyDescent="0.3">
      <c r="A372" s="19" t="s">
        <v>54</v>
      </c>
      <c r="B372" s="33">
        <f>B371/B370</f>
        <v>561450</v>
      </c>
      <c r="C372" s="33">
        <f>C371/C370</f>
        <v>613550</v>
      </c>
      <c r="D372" s="33">
        <f>D371/D370</f>
        <v>820000</v>
      </c>
      <c r="E372" s="33">
        <f>E371/E370</f>
        <v>803308</v>
      </c>
    </row>
    <row r="373" spans="1:5" ht="15.75" thickBot="1" x14ac:dyDescent="0.3">
      <c r="A373" s="19" t="s">
        <v>55</v>
      </c>
      <c r="B373" s="35" t="e">
        <f>B370/#REF!-1</f>
        <v>#REF!</v>
      </c>
      <c r="C373" s="35">
        <f t="shared" ref="C373:E375" si="6">C370/B370-1</f>
        <v>0</v>
      </c>
      <c r="D373" s="35">
        <f t="shared" si="6"/>
        <v>0</v>
      </c>
      <c r="E373" s="35">
        <f t="shared" si="6"/>
        <v>0</v>
      </c>
    </row>
    <row r="374" spans="1:5" ht="15.75" thickBot="1" x14ac:dyDescent="0.3">
      <c r="A374" s="19" t="s">
        <v>57</v>
      </c>
      <c r="B374" s="35"/>
      <c r="C374" s="35">
        <f t="shared" si="6"/>
        <v>9.2795440377593685E-2</v>
      </c>
      <c r="D374" s="35">
        <f t="shared" si="6"/>
        <v>0.33648439409991027</v>
      </c>
      <c r="E374" s="35">
        <v>0.14499999999999999</v>
      </c>
    </row>
    <row r="375" spans="1:5" ht="15.75" thickBot="1" x14ac:dyDescent="0.3">
      <c r="A375" s="19" t="s">
        <v>58</v>
      </c>
      <c r="B375" s="35"/>
      <c r="C375" s="35">
        <f t="shared" si="6"/>
        <v>9.2795440377593685E-2</v>
      </c>
      <c r="D375" s="35">
        <f t="shared" si="6"/>
        <v>0.33648439409991027</v>
      </c>
      <c r="E375" s="35">
        <v>0.14499999999999999</v>
      </c>
    </row>
    <row r="376" spans="1:5" ht="15" customHeight="1" thickBot="1" x14ac:dyDescent="0.3">
      <c r="A376" s="588" t="s">
        <v>600</v>
      </c>
      <c r="B376" s="589"/>
      <c r="C376" s="589"/>
      <c r="D376" s="589"/>
      <c r="E376" s="590"/>
    </row>
    <row r="377" spans="1:5" x14ac:dyDescent="0.25">
      <c r="A377" s="591"/>
      <c r="B377" s="30">
        <v>2020</v>
      </c>
      <c r="C377" s="30">
        <v>2021</v>
      </c>
      <c r="D377" s="30">
        <v>2022</v>
      </c>
      <c r="E377" s="30">
        <v>2023</v>
      </c>
    </row>
    <row r="378" spans="1:5" ht="15.75" thickBot="1" x14ac:dyDescent="0.3">
      <c r="A378" s="592"/>
      <c r="B378" s="32" t="s">
        <v>1</v>
      </c>
      <c r="C378" s="32" t="s">
        <v>26</v>
      </c>
      <c r="D378" s="32" t="s">
        <v>26</v>
      </c>
      <c r="E378" s="32" t="s">
        <v>26</v>
      </c>
    </row>
    <row r="379" spans="1:5" ht="15.75" thickBot="1" x14ac:dyDescent="0.3">
      <c r="A379" s="37" t="s">
        <v>114</v>
      </c>
      <c r="B379" s="58">
        <f>B380+B381+B382+B383</f>
        <v>0</v>
      </c>
      <c r="C379" s="58">
        <f>C380+C381+C382+C383</f>
        <v>0</v>
      </c>
      <c r="D379" s="58">
        <f>D380+D381+D382+D383</f>
        <v>0</v>
      </c>
      <c r="E379" s="58">
        <f>E380+E381+E382+E383</f>
        <v>0</v>
      </c>
    </row>
    <row r="380" spans="1:5" ht="15.75" thickBot="1" x14ac:dyDescent="0.3">
      <c r="A380" s="38" t="s">
        <v>61</v>
      </c>
      <c r="B380" s="58"/>
      <c r="C380" s="58"/>
      <c r="D380" s="58"/>
      <c r="E380" s="58"/>
    </row>
    <row r="381" spans="1:5" ht="15.75" thickBot="1" x14ac:dyDescent="0.3">
      <c r="A381" s="38" t="s">
        <v>115</v>
      </c>
      <c r="B381" s="58"/>
      <c r="C381" s="58"/>
      <c r="D381" s="58"/>
      <c r="E381" s="58"/>
    </row>
    <row r="382" spans="1:5" ht="15.75" thickBot="1" x14ac:dyDescent="0.3">
      <c r="A382" s="38" t="s">
        <v>116</v>
      </c>
      <c r="B382" s="58"/>
      <c r="C382" s="58"/>
      <c r="D382" s="58"/>
      <c r="E382" s="58"/>
    </row>
    <row r="383" spans="1:5" ht="15.75" thickBot="1" x14ac:dyDescent="0.3">
      <c r="A383" s="38" t="s">
        <v>117</v>
      </c>
      <c r="B383" s="58"/>
      <c r="C383" s="58"/>
      <c r="D383" s="58"/>
      <c r="E383" s="58"/>
    </row>
    <row r="384" spans="1:5" ht="15.75" thickBot="1" x14ac:dyDescent="0.3">
      <c r="A384" s="37" t="s">
        <v>118</v>
      </c>
      <c r="B384" s="57">
        <f>B385+B386+B387+B388</f>
        <v>561450</v>
      </c>
      <c r="C384" s="57">
        <f>C385+C386+C387+C388</f>
        <v>613550</v>
      </c>
      <c r="D384" s="57">
        <f>D385+D386+D387+D388</f>
        <v>820000</v>
      </c>
      <c r="E384" s="57">
        <f>E385+E386+E387+E388</f>
        <v>803308</v>
      </c>
    </row>
    <row r="385" spans="1:6" ht="15.75" thickBot="1" x14ac:dyDescent="0.3">
      <c r="A385" s="38" t="s">
        <v>61</v>
      </c>
      <c r="B385" s="57"/>
      <c r="C385" s="57"/>
      <c r="D385" s="57"/>
      <c r="E385" s="57"/>
    </row>
    <row r="386" spans="1:6" ht="15.75" thickBot="1" x14ac:dyDescent="0.3">
      <c r="A386" s="38" t="s">
        <v>115</v>
      </c>
      <c r="B386" s="57">
        <v>561450</v>
      </c>
      <c r="C386" s="57">
        <v>613550</v>
      </c>
      <c r="D386" s="57">
        <v>700000</v>
      </c>
      <c r="E386" s="57">
        <v>669423</v>
      </c>
    </row>
    <row r="387" spans="1:6" ht="15.75" thickBot="1" x14ac:dyDescent="0.3">
      <c r="A387" s="38" t="s">
        <v>116</v>
      </c>
      <c r="B387" s="57"/>
      <c r="C387" s="57"/>
      <c r="D387" s="57"/>
      <c r="E387" s="57"/>
    </row>
    <row r="388" spans="1:6" ht="15.75" thickBot="1" x14ac:dyDescent="0.3">
      <c r="A388" s="38" t="s">
        <v>117</v>
      </c>
      <c r="B388" s="57">
        <v>0</v>
      </c>
      <c r="C388" s="57">
        <v>0</v>
      </c>
      <c r="D388" s="57">
        <v>120000</v>
      </c>
      <c r="E388" s="57">
        <v>133885</v>
      </c>
    </row>
    <row r="389" spans="1:6" ht="15.75" thickBot="1" x14ac:dyDescent="0.3">
      <c r="A389" s="49" t="s">
        <v>69</v>
      </c>
      <c r="B389" s="57">
        <f>B379+B384</f>
        <v>561450</v>
      </c>
      <c r="C389" s="57">
        <f>C379+C384</f>
        <v>613550</v>
      </c>
      <c r="D389" s="57">
        <f>D379+D384</f>
        <v>820000</v>
      </c>
      <c r="E389" s="57">
        <f>E379+E384</f>
        <v>803308</v>
      </c>
    </row>
    <row r="390" spans="1:6" ht="15.75" thickBot="1" x14ac:dyDescent="0.3">
      <c r="A390" s="61" t="s">
        <v>70</v>
      </c>
      <c r="B390" s="52">
        <f>IF(B389-B371=0,0,"Error")</f>
        <v>0</v>
      </c>
      <c r="C390" s="52">
        <f>IF(C389-C371=0,0,"Error")</f>
        <v>0</v>
      </c>
      <c r="D390" s="52">
        <f>IF(D389-D371=0,0,"Error")</f>
        <v>0</v>
      </c>
      <c r="E390" s="52">
        <f>IF(E389-E371=0,0,"Error")</f>
        <v>0</v>
      </c>
    </row>
    <row r="391" spans="1:6" ht="15.75" thickBot="1" x14ac:dyDescent="0.3">
      <c r="A391" s="722" t="s">
        <v>104</v>
      </c>
      <c r="B391" s="746"/>
      <c r="C391" s="746"/>
      <c r="D391" s="746"/>
      <c r="E391" s="747"/>
    </row>
    <row r="392" spans="1:6" ht="15.75" thickBot="1" x14ac:dyDescent="0.3">
      <c r="A392" s="680" t="s">
        <v>105</v>
      </c>
      <c r="B392" s="718"/>
      <c r="C392" s="718"/>
      <c r="D392" s="718"/>
      <c r="E392" s="682"/>
    </row>
    <row r="393" spans="1:6" ht="21.75" thickBot="1" x14ac:dyDescent="0.3">
      <c r="A393" s="289" t="s">
        <v>451</v>
      </c>
      <c r="B393" s="748"/>
      <c r="C393" s="749"/>
      <c r="D393" s="749"/>
      <c r="E393" s="750"/>
    </row>
    <row r="394" spans="1:6" ht="36.75" customHeight="1" thickBot="1" x14ac:dyDescent="0.3">
      <c r="A394" s="258" t="s">
        <v>107</v>
      </c>
      <c r="B394" s="736" t="s">
        <v>1104</v>
      </c>
      <c r="C394" s="737"/>
      <c r="D394" s="298" t="s">
        <v>740</v>
      </c>
      <c r="E394" s="295"/>
    </row>
    <row r="395" spans="1:6" ht="27" customHeight="1" thickBot="1" x14ac:dyDescent="0.3">
      <c r="A395" s="260" t="s">
        <v>48</v>
      </c>
      <c r="B395" s="710" t="s">
        <v>1105</v>
      </c>
      <c r="C395" s="711"/>
      <c r="D395" s="711"/>
      <c r="E395" s="738"/>
    </row>
    <row r="396" spans="1:6" ht="15.75" thickBot="1" x14ac:dyDescent="0.3">
      <c r="A396" s="260" t="s">
        <v>50</v>
      </c>
      <c r="B396" s="673" t="s">
        <v>627</v>
      </c>
      <c r="C396" s="674"/>
      <c r="D396" s="674"/>
      <c r="E396" s="675"/>
    </row>
    <row r="397" spans="1:6" ht="12.75" customHeight="1" x14ac:dyDescent="0.25">
      <c r="A397" s="661"/>
      <c r="B397" s="261">
        <v>2020</v>
      </c>
      <c r="C397" s="261">
        <v>2021</v>
      </c>
      <c r="D397" s="261">
        <v>2022</v>
      </c>
      <c r="E397" s="261">
        <v>2023</v>
      </c>
    </row>
    <row r="398" spans="1:6" ht="12.75" customHeight="1" thickBot="1" x14ac:dyDescent="0.3">
      <c r="A398" s="662"/>
      <c r="B398" s="262" t="s">
        <v>1</v>
      </c>
      <c r="C398" s="262" t="s">
        <v>26</v>
      </c>
      <c r="D398" s="262" t="s">
        <v>26</v>
      </c>
      <c r="E398" s="262" t="s">
        <v>26</v>
      </c>
    </row>
    <row r="399" spans="1:6" ht="15.75" thickBot="1" x14ac:dyDescent="0.3">
      <c r="A399" s="260" t="s">
        <v>52</v>
      </c>
      <c r="B399" s="263">
        <v>1</v>
      </c>
      <c r="C399" s="263">
        <v>1</v>
      </c>
      <c r="D399" s="263">
        <v>1</v>
      </c>
      <c r="E399" s="263"/>
    </row>
    <row r="400" spans="1:6" ht="15.75" thickBot="1" x14ac:dyDescent="0.3">
      <c r="A400" s="260" t="s">
        <v>53</v>
      </c>
      <c r="B400" s="263">
        <f>B413</f>
        <v>36000</v>
      </c>
      <c r="C400" s="263">
        <f>C413</f>
        <v>90000</v>
      </c>
      <c r="D400" s="263">
        <f>D413</f>
        <v>54000</v>
      </c>
      <c r="E400" s="263">
        <f>E413</f>
        <v>0</v>
      </c>
      <c r="F400" s="56"/>
    </row>
    <row r="401" spans="1:7" ht="15.75" thickBot="1" x14ac:dyDescent="0.3">
      <c r="A401" s="260" t="s">
        <v>54</v>
      </c>
      <c r="B401" s="263">
        <f>B400/B399</f>
        <v>36000</v>
      </c>
      <c r="C401" s="263">
        <f>C400/C399</f>
        <v>90000</v>
      </c>
      <c r="D401" s="263">
        <f>D400/D399</f>
        <v>54000</v>
      </c>
      <c r="E401" s="263" t="e">
        <f>E400/E399</f>
        <v>#DIV/0!</v>
      </c>
    </row>
    <row r="402" spans="1:7" ht="15.75" thickBot="1" x14ac:dyDescent="0.3">
      <c r="A402" s="260" t="s">
        <v>55</v>
      </c>
      <c r="B402" s="265"/>
      <c r="C402" s="265">
        <f>C399/B399-1</f>
        <v>0</v>
      </c>
      <c r="D402" s="265"/>
      <c r="E402" s="265"/>
      <c r="G402" s="56"/>
    </row>
    <row r="403" spans="1:7" ht="15.75" thickBot="1" x14ac:dyDescent="0.3">
      <c r="A403" s="260" t="s">
        <v>57</v>
      </c>
      <c r="B403" s="265"/>
      <c r="C403" s="265">
        <f>C400/B400-1</f>
        <v>1.5</v>
      </c>
      <c r="D403" s="265"/>
      <c r="E403" s="265"/>
    </row>
    <row r="404" spans="1:7" ht="15.75" thickBot="1" x14ac:dyDescent="0.3">
      <c r="A404" s="260" t="s">
        <v>58</v>
      </c>
      <c r="B404" s="265"/>
      <c r="C404" s="265"/>
      <c r="D404" s="265"/>
      <c r="E404" s="265"/>
    </row>
    <row r="405" spans="1:7" ht="15.75" customHeight="1" thickBot="1" x14ac:dyDescent="0.3">
      <c r="A405" s="663" t="s">
        <v>741</v>
      </c>
      <c r="B405" s="664"/>
      <c r="C405" s="664"/>
      <c r="D405" s="664"/>
      <c r="E405" s="665"/>
    </row>
    <row r="406" spans="1:7" ht="12.75" customHeight="1" x14ac:dyDescent="0.25">
      <c r="A406" s="661"/>
      <c r="B406" s="261">
        <v>2020</v>
      </c>
      <c r="C406" s="261">
        <v>2021</v>
      </c>
      <c r="D406" s="261">
        <v>2022</v>
      </c>
      <c r="E406" s="261">
        <v>2023</v>
      </c>
    </row>
    <row r="407" spans="1:7" ht="12.75" customHeight="1" thickBot="1" x14ac:dyDescent="0.3">
      <c r="A407" s="662"/>
      <c r="B407" s="262" t="s">
        <v>1</v>
      </c>
      <c r="C407" s="262" t="s">
        <v>26</v>
      </c>
      <c r="D407" s="262" t="s">
        <v>26</v>
      </c>
      <c r="E407" s="262" t="s">
        <v>26</v>
      </c>
    </row>
    <row r="408" spans="1:7" ht="15.75" thickBot="1" x14ac:dyDescent="0.3">
      <c r="A408" s="266" t="s">
        <v>114</v>
      </c>
      <c r="B408" s="267">
        <f>B409+B410+B411+B412</f>
        <v>0</v>
      </c>
      <c r="C408" s="267">
        <f>C409+C410+C411+C412</f>
        <v>0</v>
      </c>
      <c r="D408" s="267">
        <f>D409+D410+D411+D412</f>
        <v>0</v>
      </c>
      <c r="E408" s="267">
        <f>E409+E410+E411+E412</f>
        <v>0</v>
      </c>
    </row>
    <row r="409" spans="1:7" ht="15.75" thickBot="1" x14ac:dyDescent="0.3">
      <c r="A409" s="268" t="s">
        <v>61</v>
      </c>
      <c r="B409" s="558">
        <v>0</v>
      </c>
      <c r="C409" s="558"/>
      <c r="D409" s="558"/>
      <c r="E409" s="267"/>
    </row>
    <row r="410" spans="1:7" ht="15.75" thickBot="1" x14ac:dyDescent="0.3">
      <c r="A410" s="268" t="s">
        <v>115</v>
      </c>
      <c r="B410" s="558"/>
      <c r="C410" s="558"/>
      <c r="D410" s="558"/>
      <c r="E410" s="267"/>
      <c r="G410" s="56"/>
    </row>
    <row r="411" spans="1:7" ht="15.75" thickBot="1" x14ac:dyDescent="0.3">
      <c r="A411" s="268" t="s">
        <v>116</v>
      </c>
      <c r="B411" s="558"/>
      <c r="C411" s="558"/>
      <c r="D411" s="558"/>
      <c r="E411" s="267"/>
    </row>
    <row r="412" spans="1:7" ht="15.75" thickBot="1" x14ac:dyDescent="0.3">
      <c r="A412" s="268" t="s">
        <v>117</v>
      </c>
      <c r="B412" s="558"/>
      <c r="C412" s="558"/>
      <c r="D412" s="558"/>
      <c r="E412" s="267"/>
    </row>
    <row r="413" spans="1:7" ht="15.75" thickBot="1" x14ac:dyDescent="0.3">
      <c r="A413" s="266" t="s">
        <v>118</v>
      </c>
      <c r="B413" s="559">
        <f>B414</f>
        <v>36000</v>
      </c>
      <c r="C413" s="559">
        <f>C414</f>
        <v>90000</v>
      </c>
      <c r="D413" s="559">
        <f>D414</f>
        <v>54000</v>
      </c>
      <c r="E413" s="559">
        <f>E414</f>
        <v>0</v>
      </c>
    </row>
    <row r="414" spans="1:7" ht="15.75" thickBot="1" x14ac:dyDescent="0.3">
      <c r="A414" s="268" t="s">
        <v>61</v>
      </c>
      <c r="B414" s="267">
        <v>36000</v>
      </c>
      <c r="C414" s="267">
        <v>90000</v>
      </c>
      <c r="D414" s="267">
        <v>54000</v>
      </c>
      <c r="E414" s="267">
        <v>0</v>
      </c>
    </row>
    <row r="415" spans="1:7" ht="15.75" thickBot="1" x14ac:dyDescent="0.3">
      <c r="A415" s="268" t="s">
        <v>115</v>
      </c>
      <c r="B415" s="267"/>
      <c r="C415" s="267"/>
      <c r="D415" s="267"/>
      <c r="E415" s="267"/>
    </row>
    <row r="416" spans="1:7" ht="15.75" thickBot="1" x14ac:dyDescent="0.3">
      <c r="A416" s="268" t="s">
        <v>116</v>
      </c>
      <c r="B416" s="267"/>
      <c r="C416" s="267"/>
      <c r="D416" s="267"/>
      <c r="E416" s="267"/>
    </row>
    <row r="417" spans="1:6" ht="15.75" thickBot="1" x14ac:dyDescent="0.3">
      <c r="A417" s="268" t="s">
        <v>117</v>
      </c>
      <c r="B417" s="267"/>
      <c r="C417" s="267"/>
      <c r="D417" s="267"/>
      <c r="E417" s="267"/>
    </row>
    <row r="418" spans="1:6" ht="15.75" thickBot="1" x14ac:dyDescent="0.3">
      <c r="A418" s="292" t="s">
        <v>69</v>
      </c>
      <c r="B418" s="269">
        <f>SUM(B413+B408)</f>
        <v>36000</v>
      </c>
      <c r="C418" s="269">
        <f>SUM(C413+C408)</f>
        <v>90000</v>
      </c>
      <c r="D418" s="269">
        <f>SUM(D413+D408)</f>
        <v>54000</v>
      </c>
      <c r="E418" s="269">
        <f>SUM(E413+E408)</f>
        <v>0</v>
      </c>
    </row>
    <row r="419" spans="1:6" ht="17.25" customHeight="1" thickBot="1" x14ac:dyDescent="0.3">
      <c r="A419" s="293" t="s">
        <v>70</v>
      </c>
      <c r="B419" s="277">
        <f>IF(B418-B400=0,0,"Error")</f>
        <v>0</v>
      </c>
      <c r="C419" s="277">
        <f>IF(C418-C400=0,0,"Error")</f>
        <v>0</v>
      </c>
      <c r="D419" s="277">
        <f>IF(D418-D400=0,0,"Error")</f>
        <v>0</v>
      </c>
      <c r="E419" s="277">
        <f>IF(E418-E400=0,0,"Error")</f>
        <v>0</v>
      </c>
    </row>
    <row r="420" spans="1:6" ht="41.45" customHeight="1" thickBot="1" x14ac:dyDescent="0.3">
      <c r="A420" s="258" t="s">
        <v>71</v>
      </c>
      <c r="B420" s="744" t="s">
        <v>1106</v>
      </c>
      <c r="C420" s="745"/>
      <c r="D420" s="385" t="s">
        <v>151</v>
      </c>
      <c r="E420" s="386"/>
    </row>
    <row r="421" spans="1:6" ht="27" customHeight="1" thickBot="1" x14ac:dyDescent="0.3">
      <c r="A421" s="260" t="s">
        <v>48</v>
      </c>
      <c r="B421" s="710" t="s">
        <v>742</v>
      </c>
      <c r="C421" s="711"/>
      <c r="D421" s="711"/>
      <c r="E421" s="738"/>
    </row>
    <row r="422" spans="1:6" ht="15.75" thickBot="1" x14ac:dyDescent="0.3">
      <c r="A422" s="260" t="s">
        <v>50</v>
      </c>
      <c r="B422" s="673" t="s">
        <v>743</v>
      </c>
      <c r="C422" s="674"/>
      <c r="D422" s="674"/>
      <c r="E422" s="675"/>
    </row>
    <row r="423" spans="1:6" ht="12.75" customHeight="1" x14ac:dyDescent="0.25">
      <c r="A423" s="661"/>
      <c r="B423" s="261">
        <v>2020</v>
      </c>
      <c r="C423" s="261">
        <v>2021</v>
      </c>
      <c r="D423" s="261">
        <v>2022</v>
      </c>
      <c r="E423" s="261">
        <v>2023</v>
      </c>
    </row>
    <row r="424" spans="1:6" ht="12.75" customHeight="1" thickBot="1" x14ac:dyDescent="0.3">
      <c r="A424" s="662"/>
      <c r="B424" s="262" t="s">
        <v>1</v>
      </c>
      <c r="C424" s="262" t="s">
        <v>26</v>
      </c>
      <c r="D424" s="262" t="s">
        <v>26</v>
      </c>
      <c r="E424" s="262" t="s">
        <v>26</v>
      </c>
    </row>
    <row r="425" spans="1:6" ht="15.75" thickBot="1" x14ac:dyDescent="0.3">
      <c r="A425" s="260" t="s">
        <v>52</v>
      </c>
      <c r="B425" s="263">
        <v>0</v>
      </c>
      <c r="C425" s="263">
        <v>0</v>
      </c>
      <c r="D425" s="263">
        <v>0</v>
      </c>
      <c r="E425" s="263">
        <v>0</v>
      </c>
    </row>
    <row r="426" spans="1:6" ht="15.75" thickBot="1" x14ac:dyDescent="0.3">
      <c r="A426" s="260" t="s">
        <v>53</v>
      </c>
      <c r="B426" s="263">
        <v>0</v>
      </c>
      <c r="C426" s="263">
        <f>C444</f>
        <v>37110</v>
      </c>
      <c r="D426" s="263">
        <f>D444</f>
        <v>85786</v>
      </c>
      <c r="E426" s="263">
        <f>E444</f>
        <v>0</v>
      </c>
    </row>
    <row r="427" spans="1:6" ht="15.75" thickBot="1" x14ac:dyDescent="0.3">
      <c r="A427" s="260" t="s">
        <v>54</v>
      </c>
      <c r="B427" s="263">
        <v>0</v>
      </c>
      <c r="C427" s="263"/>
      <c r="D427" s="263"/>
      <c r="E427" s="263"/>
    </row>
    <row r="428" spans="1:6" ht="15.75" thickBot="1" x14ac:dyDescent="0.3">
      <c r="A428" s="260" t="s">
        <v>55</v>
      </c>
      <c r="B428" s="265"/>
      <c r="C428" s="265"/>
      <c r="D428" s="265"/>
      <c r="E428" s="265"/>
    </row>
    <row r="429" spans="1:6" ht="15.75" thickBot="1" x14ac:dyDescent="0.3">
      <c r="A429" s="260" t="s">
        <v>57</v>
      </c>
      <c r="B429" s="265"/>
      <c r="C429" s="265"/>
      <c r="D429" s="265"/>
      <c r="E429" s="265"/>
      <c r="F429" s="56"/>
    </row>
    <row r="430" spans="1:6" ht="15.75" thickBot="1" x14ac:dyDescent="0.3">
      <c r="A430" s="260" t="s">
        <v>58</v>
      </c>
      <c r="B430" s="265"/>
      <c r="C430" s="265"/>
      <c r="D430" s="265"/>
      <c r="E430" s="265"/>
    </row>
    <row r="431" spans="1:6" ht="15.75" customHeight="1" thickBot="1" x14ac:dyDescent="0.3">
      <c r="A431" s="663" t="s">
        <v>744</v>
      </c>
      <c r="B431" s="664"/>
      <c r="C431" s="664"/>
      <c r="D431" s="664"/>
      <c r="E431" s="665"/>
    </row>
    <row r="432" spans="1:6" ht="12.75" customHeight="1" x14ac:dyDescent="0.25">
      <c r="A432" s="661"/>
      <c r="B432" s="261">
        <v>2020</v>
      </c>
      <c r="C432" s="261">
        <v>2021</v>
      </c>
      <c r="D432" s="261">
        <v>2022</v>
      </c>
      <c r="E432" s="261">
        <v>2023</v>
      </c>
    </row>
    <row r="433" spans="1:5" ht="12.75" customHeight="1" thickBot="1" x14ac:dyDescent="0.3">
      <c r="A433" s="662"/>
      <c r="B433" s="262" t="s">
        <v>1</v>
      </c>
      <c r="C433" s="262" t="s">
        <v>26</v>
      </c>
      <c r="D433" s="262" t="s">
        <v>26</v>
      </c>
      <c r="E433" s="262" t="s">
        <v>26</v>
      </c>
    </row>
    <row r="434" spans="1:5" ht="15.75" thickBot="1" x14ac:dyDescent="0.3">
      <c r="A434" s="266" t="s">
        <v>114</v>
      </c>
      <c r="B434" s="267">
        <f>B435+B436+B437+B438</f>
        <v>0</v>
      </c>
      <c r="C434" s="267">
        <f>C435+C436+C437+C438</f>
        <v>1110</v>
      </c>
      <c r="D434" s="267">
        <f>D435+D436+D437+D438</f>
        <v>0</v>
      </c>
      <c r="E434" s="267">
        <f>E435+E436+E437+E438</f>
        <v>0</v>
      </c>
    </row>
    <row r="435" spans="1:5" ht="15.75" thickBot="1" x14ac:dyDescent="0.3">
      <c r="A435" s="268" t="s">
        <v>61</v>
      </c>
      <c r="B435" s="255">
        <v>0</v>
      </c>
      <c r="C435" s="267">
        <v>1110</v>
      </c>
      <c r="D435" s="267"/>
      <c r="E435" s="267"/>
    </row>
    <row r="436" spans="1:5" ht="15.75" thickBot="1" x14ac:dyDescent="0.3">
      <c r="A436" s="268" t="s">
        <v>115</v>
      </c>
      <c r="B436" s="267"/>
      <c r="C436" s="267"/>
      <c r="D436" s="267"/>
      <c r="E436" s="267"/>
    </row>
    <row r="437" spans="1:5" ht="15.75" thickBot="1" x14ac:dyDescent="0.3">
      <c r="A437" s="268" t="s">
        <v>116</v>
      </c>
      <c r="B437" s="267"/>
      <c r="C437" s="267"/>
      <c r="D437" s="267"/>
      <c r="E437" s="267"/>
    </row>
    <row r="438" spans="1:5" ht="15.75" thickBot="1" x14ac:dyDescent="0.3">
      <c r="A438" s="268" t="s">
        <v>117</v>
      </c>
      <c r="B438" s="267"/>
      <c r="C438" s="267"/>
      <c r="D438" s="267"/>
      <c r="E438" s="267"/>
    </row>
    <row r="439" spans="1:5" ht="15.75" thickBot="1" x14ac:dyDescent="0.3">
      <c r="A439" s="266" t="s">
        <v>118</v>
      </c>
      <c r="B439" s="255"/>
      <c r="C439" s="281">
        <f>C440+C441+C442+C443</f>
        <v>36000</v>
      </c>
      <c r="D439" s="281">
        <f>D440+D441+D442+D443</f>
        <v>85786</v>
      </c>
      <c r="E439" s="281">
        <f>E440+E441+E442+E443</f>
        <v>0</v>
      </c>
    </row>
    <row r="440" spans="1:5" ht="15.75" thickBot="1" x14ac:dyDescent="0.3">
      <c r="A440" s="268" t="s">
        <v>61</v>
      </c>
      <c r="B440" s="267"/>
      <c r="C440" s="267">
        <v>36000</v>
      </c>
      <c r="D440" s="267">
        <v>85786</v>
      </c>
      <c r="E440" s="267">
        <v>0</v>
      </c>
    </row>
    <row r="441" spans="1:5" ht="15.75" thickBot="1" x14ac:dyDescent="0.3">
      <c r="A441" s="268" t="s">
        <v>115</v>
      </c>
      <c r="B441" s="267"/>
      <c r="C441" s="267"/>
      <c r="D441" s="267"/>
      <c r="E441" s="267"/>
    </row>
    <row r="442" spans="1:5" ht="15.75" thickBot="1" x14ac:dyDescent="0.3">
      <c r="A442" s="268" t="s">
        <v>116</v>
      </c>
      <c r="B442" s="267"/>
      <c r="C442" s="267"/>
      <c r="D442" s="267"/>
      <c r="E442" s="267"/>
    </row>
    <row r="443" spans="1:5" ht="15.75" thickBot="1" x14ac:dyDescent="0.3">
      <c r="A443" s="268" t="s">
        <v>117</v>
      </c>
      <c r="B443" s="267"/>
      <c r="C443" s="267"/>
      <c r="D443" s="267"/>
      <c r="E443" s="267"/>
    </row>
    <row r="444" spans="1:5" ht="15.75" thickBot="1" x14ac:dyDescent="0.3">
      <c r="A444" s="292" t="s">
        <v>77</v>
      </c>
      <c r="B444" s="267">
        <f>B434+B439</f>
        <v>0</v>
      </c>
      <c r="C444" s="267">
        <f>C434+C439</f>
        <v>37110</v>
      </c>
      <c r="D444" s="267">
        <f>D434+D439</f>
        <v>85786</v>
      </c>
      <c r="E444" s="267">
        <f>E434+E439</f>
        <v>0</v>
      </c>
    </row>
    <row r="445" spans="1:5" ht="17.25" customHeight="1" thickBot="1" x14ac:dyDescent="0.3">
      <c r="A445" s="293" t="s">
        <v>70</v>
      </c>
      <c r="B445" s="277">
        <f>IF(B444-B426=0,0,"Error")</f>
        <v>0</v>
      </c>
      <c r="C445" s="277">
        <f>IF(C444-C426=0,0,"Error")</f>
        <v>0</v>
      </c>
      <c r="D445" s="277">
        <f>IF(D444-D426=0,0,"Error")</f>
        <v>0</v>
      </c>
      <c r="E445" s="277">
        <f>IF(E444-E426=0,0,"Error")</f>
        <v>0</v>
      </c>
    </row>
    <row r="446" spans="1:5" ht="36.75" customHeight="1" thickBot="1" x14ac:dyDescent="0.3">
      <c r="A446" s="258" t="s">
        <v>121</v>
      </c>
      <c r="B446" s="736" t="s">
        <v>745</v>
      </c>
      <c r="C446" s="737"/>
      <c r="D446" s="298" t="s">
        <v>740</v>
      </c>
      <c r="E446" s="295"/>
    </row>
    <row r="447" spans="1:5" ht="27" customHeight="1" thickBot="1" x14ac:dyDescent="0.3">
      <c r="A447" s="260" t="s">
        <v>48</v>
      </c>
      <c r="B447" s="710" t="s">
        <v>745</v>
      </c>
      <c r="C447" s="711"/>
      <c r="D447" s="711"/>
      <c r="E447" s="738"/>
    </row>
    <row r="448" spans="1:5" ht="15.75" thickBot="1" x14ac:dyDescent="0.3">
      <c r="A448" s="260" t="s">
        <v>50</v>
      </c>
      <c r="B448" s="673" t="s">
        <v>627</v>
      </c>
      <c r="C448" s="674"/>
      <c r="D448" s="674"/>
      <c r="E448" s="675"/>
    </row>
    <row r="449" spans="1:7" ht="12.75" customHeight="1" x14ac:dyDescent="0.25">
      <c r="A449" s="661"/>
      <c r="B449" s="261">
        <v>2020</v>
      </c>
      <c r="C449" s="261">
        <v>2021</v>
      </c>
      <c r="D449" s="261">
        <v>2022</v>
      </c>
      <c r="E449" s="261">
        <v>2023</v>
      </c>
    </row>
    <row r="450" spans="1:7" ht="12.75" customHeight="1" thickBot="1" x14ac:dyDescent="0.3">
      <c r="A450" s="662"/>
      <c r="B450" s="262" t="s">
        <v>1</v>
      </c>
      <c r="C450" s="262" t="s">
        <v>26</v>
      </c>
      <c r="D450" s="262" t="s">
        <v>26</v>
      </c>
      <c r="E450" s="262" t="s">
        <v>26</v>
      </c>
    </row>
    <row r="451" spans="1:7" ht="15.75" thickBot="1" x14ac:dyDescent="0.3">
      <c r="A451" s="260" t="s">
        <v>52</v>
      </c>
      <c r="B451" s="263">
        <v>0</v>
      </c>
      <c r="C451" s="263">
        <v>0</v>
      </c>
      <c r="D451" s="263">
        <v>0</v>
      </c>
      <c r="E451" s="263">
        <v>0</v>
      </c>
    </row>
    <row r="452" spans="1:7" ht="15.75" thickBot="1" x14ac:dyDescent="0.3">
      <c r="A452" s="260" t="s">
        <v>53</v>
      </c>
      <c r="B452" s="263"/>
      <c r="C452" s="263">
        <f>C470</f>
        <v>0</v>
      </c>
      <c r="D452" s="263">
        <f>D470</f>
        <v>0</v>
      </c>
      <c r="E452" s="263">
        <f>E470</f>
        <v>0</v>
      </c>
      <c r="F452" s="56"/>
    </row>
    <row r="453" spans="1:7" ht="15.75" thickBot="1" x14ac:dyDescent="0.3">
      <c r="A453" s="260" t="s">
        <v>54</v>
      </c>
      <c r="B453" s="263"/>
      <c r="C453" s="263"/>
      <c r="D453" s="280"/>
      <c r="E453" s="280"/>
    </row>
    <row r="454" spans="1:7" ht="15.75" thickBot="1" x14ac:dyDescent="0.3">
      <c r="A454" s="260" t="s">
        <v>55</v>
      </c>
      <c r="B454" s="265"/>
      <c r="C454" s="265" t="e">
        <f>C451/B451-1</f>
        <v>#DIV/0!</v>
      </c>
      <c r="D454" s="387"/>
      <c r="E454" s="387"/>
      <c r="G454" s="56"/>
    </row>
    <row r="455" spans="1:7" ht="15.75" thickBot="1" x14ac:dyDescent="0.3">
      <c r="A455" s="260" t="s">
        <v>57</v>
      </c>
      <c r="B455" s="265"/>
      <c r="C455" s="265" t="e">
        <f>C452/B452-1</f>
        <v>#DIV/0!</v>
      </c>
      <c r="D455" s="265"/>
      <c r="E455" s="265"/>
    </row>
    <row r="456" spans="1:7" ht="15.75" thickBot="1" x14ac:dyDescent="0.3">
      <c r="A456" s="260" t="s">
        <v>58</v>
      </c>
      <c r="B456" s="265"/>
      <c r="C456" s="265"/>
      <c r="D456" s="265"/>
      <c r="E456" s="265"/>
    </row>
    <row r="457" spans="1:7" ht="15.75" customHeight="1" thickBot="1" x14ac:dyDescent="0.3">
      <c r="A457" s="663" t="s">
        <v>741</v>
      </c>
      <c r="B457" s="664"/>
      <c r="C457" s="664"/>
      <c r="D457" s="664"/>
      <c r="E457" s="665"/>
    </row>
    <row r="458" spans="1:7" ht="12.75" customHeight="1" x14ac:dyDescent="0.25">
      <c r="A458" s="661"/>
      <c r="B458" s="261">
        <v>2020</v>
      </c>
      <c r="C458" s="261">
        <v>2021</v>
      </c>
      <c r="D458" s="261">
        <v>2022</v>
      </c>
      <c r="E458" s="261">
        <v>2023</v>
      </c>
    </row>
    <row r="459" spans="1:7" ht="12.75" customHeight="1" thickBot="1" x14ac:dyDescent="0.3">
      <c r="A459" s="662"/>
      <c r="B459" s="262" t="s">
        <v>1</v>
      </c>
      <c r="C459" s="262" t="s">
        <v>26</v>
      </c>
      <c r="D459" s="262" t="s">
        <v>26</v>
      </c>
      <c r="E459" s="262" t="s">
        <v>26</v>
      </c>
    </row>
    <row r="460" spans="1:7" ht="15.75" thickBot="1" x14ac:dyDescent="0.3">
      <c r="A460" s="266" t="s">
        <v>114</v>
      </c>
      <c r="B460" s="267"/>
      <c r="C460" s="267">
        <f>C461+C462+C463+C464</f>
        <v>0</v>
      </c>
      <c r="D460" s="267">
        <f>D461+D462+D463+D464</f>
        <v>0</v>
      </c>
      <c r="E460" s="267">
        <f>E461+E462+E463+E464</f>
        <v>0</v>
      </c>
    </row>
    <row r="461" spans="1:7" ht="15.75" thickBot="1" x14ac:dyDescent="0.3">
      <c r="A461" s="268" t="s">
        <v>61</v>
      </c>
      <c r="B461" s="267"/>
      <c r="C461" s="267"/>
      <c r="D461" s="267"/>
      <c r="E461" s="267"/>
    </row>
    <row r="462" spans="1:7" ht="15.75" thickBot="1" x14ac:dyDescent="0.3">
      <c r="A462" s="268" t="s">
        <v>115</v>
      </c>
      <c r="B462" s="267"/>
      <c r="C462" s="267"/>
      <c r="D462" s="267"/>
      <c r="E462" s="267"/>
      <c r="G462" s="56"/>
    </row>
    <row r="463" spans="1:7" ht="15.75" thickBot="1" x14ac:dyDescent="0.3">
      <c r="A463" s="268" t="s">
        <v>116</v>
      </c>
      <c r="B463" s="267"/>
      <c r="C463" s="267"/>
      <c r="D463" s="267"/>
      <c r="E463" s="267"/>
    </row>
    <row r="464" spans="1:7" ht="15.75" thickBot="1" x14ac:dyDescent="0.3">
      <c r="A464" s="268" t="s">
        <v>117</v>
      </c>
      <c r="B464" s="267"/>
      <c r="C464" s="267"/>
      <c r="D464" s="267"/>
      <c r="E464" s="267"/>
    </row>
    <row r="465" spans="1:5" ht="15.75" thickBot="1" x14ac:dyDescent="0.3">
      <c r="A465" s="266" t="s">
        <v>118</v>
      </c>
      <c r="B465" s="255">
        <f>B466</f>
        <v>0</v>
      </c>
      <c r="C465" s="255">
        <f>+C467</f>
        <v>0</v>
      </c>
      <c r="D465" s="281">
        <f>+D467</f>
        <v>0</v>
      </c>
      <c r="E465" s="281">
        <f>+E467</f>
        <v>0</v>
      </c>
    </row>
    <row r="466" spans="1:5" ht="15.75" thickBot="1" x14ac:dyDescent="0.3">
      <c r="A466" s="268" t="s">
        <v>61</v>
      </c>
      <c r="B466" s="267"/>
      <c r="C466" s="267">
        <v>0</v>
      </c>
      <c r="D466" s="267"/>
      <c r="E466" s="267"/>
    </row>
    <row r="467" spans="1:5" ht="15.75" thickBot="1" x14ac:dyDescent="0.3">
      <c r="A467" s="268" t="s">
        <v>115</v>
      </c>
      <c r="B467" s="267"/>
      <c r="C467" s="267">
        <v>0</v>
      </c>
      <c r="D467" s="267">
        <v>0</v>
      </c>
      <c r="E467" s="267">
        <v>0</v>
      </c>
    </row>
    <row r="468" spans="1:5" ht="15.75" thickBot="1" x14ac:dyDescent="0.3">
      <c r="A468" s="268" t="s">
        <v>116</v>
      </c>
      <c r="B468" s="267"/>
      <c r="C468" s="267"/>
      <c r="D468" s="267"/>
      <c r="E468" s="267"/>
    </row>
    <row r="469" spans="1:5" ht="15.75" thickBot="1" x14ac:dyDescent="0.3">
      <c r="A469" s="268" t="s">
        <v>117</v>
      </c>
      <c r="B469" s="267"/>
      <c r="C469" s="267"/>
      <c r="D469" s="267"/>
      <c r="E469" s="267"/>
    </row>
    <row r="470" spans="1:5" ht="15.75" thickBot="1" x14ac:dyDescent="0.3">
      <c r="A470" s="292" t="s">
        <v>69</v>
      </c>
      <c r="B470" s="269">
        <f>SUM(B465+B460)</f>
        <v>0</v>
      </c>
      <c r="C470" s="269">
        <f>+C465</f>
        <v>0</v>
      </c>
      <c r="D470" s="269">
        <f>SUM(D465+D460)</f>
        <v>0</v>
      </c>
      <c r="E470" s="269">
        <f>SUM(E465+E460)</f>
        <v>0</v>
      </c>
    </row>
    <row r="471" spans="1:5" ht="17.25" customHeight="1" thickBot="1" x14ac:dyDescent="0.3">
      <c r="A471" s="293" t="s">
        <v>70</v>
      </c>
      <c r="B471" s="277">
        <f>IF(B470-B452=0,0,"Error")</f>
        <v>0</v>
      </c>
      <c r="C471" s="277">
        <f>IF(C470-C452=0,0,"Error")</f>
        <v>0</v>
      </c>
      <c r="D471" s="277">
        <f>IF(D470-D452=0,0,"Error")</f>
        <v>0</v>
      </c>
      <c r="E471" s="277">
        <f>IF(E470-E452=0,0,"Error")</f>
        <v>0</v>
      </c>
    </row>
    <row r="472" spans="1:5" ht="36" customHeight="1" thickBot="1" x14ac:dyDescent="0.3">
      <c r="A472" s="258" t="s">
        <v>398</v>
      </c>
      <c r="B472" s="736" t="s">
        <v>746</v>
      </c>
      <c r="C472" s="737"/>
      <c r="D472" s="298" t="s">
        <v>740</v>
      </c>
      <c r="E472" s="295"/>
    </row>
    <row r="473" spans="1:5" ht="17.25" customHeight="1" thickBot="1" x14ac:dyDescent="0.3">
      <c r="A473" s="260" t="s">
        <v>48</v>
      </c>
      <c r="B473" s="710" t="s">
        <v>1107</v>
      </c>
      <c r="C473" s="711"/>
      <c r="D473" s="711"/>
      <c r="E473" s="738"/>
    </row>
    <row r="474" spans="1:5" ht="17.25" customHeight="1" thickBot="1" x14ac:dyDescent="0.3">
      <c r="A474" s="260" t="s">
        <v>50</v>
      </c>
      <c r="B474" s="673" t="s">
        <v>627</v>
      </c>
      <c r="C474" s="674"/>
      <c r="D474" s="674"/>
      <c r="E474" s="675"/>
    </row>
    <row r="475" spans="1:5" ht="17.25" customHeight="1" x14ac:dyDescent="0.25">
      <c r="A475" s="661"/>
      <c r="B475" s="261">
        <v>2020</v>
      </c>
      <c r="C475" s="261">
        <v>2021</v>
      </c>
      <c r="D475" s="261">
        <v>2022</v>
      </c>
      <c r="E475" s="261">
        <v>2023</v>
      </c>
    </row>
    <row r="476" spans="1:5" ht="17.25" customHeight="1" x14ac:dyDescent="0.25">
      <c r="A476" s="740"/>
      <c r="B476" s="261" t="s">
        <v>1</v>
      </c>
      <c r="C476" s="261" t="s">
        <v>26</v>
      </c>
      <c r="D476" s="261" t="s">
        <v>26</v>
      </c>
      <c r="E476" s="261" t="s">
        <v>26</v>
      </c>
    </row>
    <row r="477" spans="1:5" ht="17.25" customHeight="1" x14ac:dyDescent="0.25">
      <c r="A477" s="560" t="s">
        <v>52</v>
      </c>
      <c r="B477" s="561">
        <v>1</v>
      </c>
      <c r="C477" s="561"/>
      <c r="D477" s="561">
        <v>1</v>
      </c>
      <c r="E477" s="561">
        <v>1</v>
      </c>
    </row>
    <row r="478" spans="1:5" ht="17.25" customHeight="1" x14ac:dyDescent="0.25">
      <c r="A478" s="560" t="s">
        <v>53</v>
      </c>
      <c r="B478" s="561">
        <f>B496</f>
        <v>0</v>
      </c>
      <c r="C478" s="561">
        <f>C496</f>
        <v>0</v>
      </c>
      <c r="D478" s="561">
        <f>D496</f>
        <v>8000</v>
      </c>
      <c r="E478" s="561">
        <f>E496</f>
        <v>36115</v>
      </c>
    </row>
    <row r="479" spans="1:5" ht="17.25" customHeight="1" x14ac:dyDescent="0.25">
      <c r="A479" s="560" t="s">
        <v>54</v>
      </c>
      <c r="B479" s="561"/>
      <c r="C479" s="561"/>
      <c r="D479" s="561"/>
      <c r="E479" s="561"/>
    </row>
    <row r="480" spans="1:5" ht="17.25" customHeight="1" x14ac:dyDescent="0.25">
      <c r="A480" s="560" t="s">
        <v>55</v>
      </c>
      <c r="B480" s="562"/>
      <c r="C480" s="233"/>
      <c r="D480" s="562">
        <f>C477/B477-1</f>
        <v>-1</v>
      </c>
      <c r="E480" s="562"/>
    </row>
    <row r="481" spans="1:6" ht="17.25" customHeight="1" x14ac:dyDescent="0.25">
      <c r="A481" s="560" t="s">
        <v>57</v>
      </c>
      <c r="B481" s="562"/>
      <c r="C481" s="233"/>
      <c r="D481" s="562" t="e">
        <f>C478/B478-1</f>
        <v>#DIV/0!</v>
      </c>
      <c r="E481" s="562"/>
    </row>
    <row r="482" spans="1:6" ht="17.25" customHeight="1" x14ac:dyDescent="0.25">
      <c r="A482" s="560" t="s">
        <v>58</v>
      </c>
      <c r="B482" s="562"/>
      <c r="C482" s="562"/>
      <c r="D482" s="562"/>
      <c r="E482" s="562"/>
    </row>
    <row r="483" spans="1:6" ht="17.25" customHeight="1" thickBot="1" x14ac:dyDescent="0.3">
      <c r="A483" s="741" t="s">
        <v>747</v>
      </c>
      <c r="B483" s="742"/>
      <c r="C483" s="742"/>
      <c r="D483" s="742"/>
      <c r="E483" s="743"/>
    </row>
    <row r="484" spans="1:6" ht="17.25" customHeight="1" x14ac:dyDescent="0.25">
      <c r="A484" s="661"/>
      <c r="B484" s="261">
        <v>2020</v>
      </c>
      <c r="C484" s="261">
        <v>2021</v>
      </c>
      <c r="D484" s="261">
        <v>2022</v>
      </c>
      <c r="E484" s="261">
        <v>2023</v>
      </c>
    </row>
    <row r="485" spans="1:6" ht="17.25" customHeight="1" thickBot="1" x14ac:dyDescent="0.3">
      <c r="A485" s="662"/>
      <c r="B485" s="262" t="s">
        <v>1</v>
      </c>
      <c r="C485" s="262" t="s">
        <v>26</v>
      </c>
      <c r="D485" s="262" t="s">
        <v>26</v>
      </c>
      <c r="E485" s="262" t="s">
        <v>26</v>
      </c>
    </row>
    <row r="486" spans="1:6" ht="17.25" customHeight="1" thickBot="1" x14ac:dyDescent="0.3">
      <c r="A486" s="266" t="s">
        <v>114</v>
      </c>
      <c r="B486" s="267">
        <f>B487+B488+B489+B490</f>
        <v>0</v>
      </c>
      <c r="C486" s="267">
        <f>C487+C488+C489+C490</f>
        <v>0</v>
      </c>
      <c r="D486" s="267">
        <f>D487+D488+D489+D490</f>
        <v>0</v>
      </c>
      <c r="E486" s="267">
        <f>E487+E488+E489+E490</f>
        <v>0</v>
      </c>
    </row>
    <row r="487" spans="1:6" ht="17.25" customHeight="1" thickBot="1" x14ac:dyDescent="0.3">
      <c r="A487" s="268" t="s">
        <v>61</v>
      </c>
      <c r="B487" s="267">
        <v>0</v>
      </c>
      <c r="C487" s="267"/>
      <c r="D487" s="267"/>
      <c r="E487" s="267"/>
    </row>
    <row r="488" spans="1:6" ht="17.25" customHeight="1" thickBot="1" x14ac:dyDescent="0.3">
      <c r="A488" s="268" t="s">
        <v>115</v>
      </c>
      <c r="B488" s="267"/>
      <c r="C488" s="267"/>
      <c r="D488" s="267"/>
      <c r="E488" s="267"/>
    </row>
    <row r="489" spans="1:6" ht="17.25" customHeight="1" thickBot="1" x14ac:dyDescent="0.3">
      <c r="A489" s="268" t="s">
        <v>116</v>
      </c>
      <c r="B489" s="267"/>
      <c r="C489" s="267"/>
      <c r="D489" s="267"/>
      <c r="E489" s="267"/>
    </row>
    <row r="490" spans="1:6" ht="17.25" customHeight="1" thickBot="1" x14ac:dyDescent="0.3">
      <c r="A490" s="268" t="s">
        <v>117</v>
      </c>
      <c r="B490" s="267"/>
      <c r="C490" s="267"/>
      <c r="D490" s="267"/>
      <c r="E490" s="267"/>
    </row>
    <row r="491" spans="1:6" ht="17.25" customHeight="1" thickBot="1" x14ac:dyDescent="0.3">
      <c r="A491" s="266" t="s">
        <v>118</v>
      </c>
      <c r="B491" s="255">
        <f>B492</f>
        <v>0</v>
      </c>
      <c r="C491" s="255">
        <f>+C492+C493</f>
        <v>0</v>
      </c>
      <c r="D491" s="281">
        <f>+D492+D493</f>
        <v>8000</v>
      </c>
      <c r="E491" s="281">
        <f>+E492+E493</f>
        <v>36115</v>
      </c>
    </row>
    <row r="492" spans="1:6" ht="17.25" customHeight="1" thickBot="1" x14ac:dyDescent="0.3">
      <c r="A492" s="268" t="s">
        <v>61</v>
      </c>
      <c r="B492" s="267"/>
      <c r="C492" s="267"/>
      <c r="D492" s="267">
        <v>8000</v>
      </c>
      <c r="E492" s="267">
        <v>36115</v>
      </c>
    </row>
    <row r="493" spans="1:6" ht="17.25" customHeight="1" thickBot="1" x14ac:dyDescent="0.3">
      <c r="A493" s="268" t="s">
        <v>115</v>
      </c>
      <c r="B493" s="267"/>
      <c r="C493" s="267"/>
      <c r="D493" s="267">
        <v>0</v>
      </c>
      <c r="E493" s="267">
        <v>0</v>
      </c>
      <c r="F493" s="56"/>
    </row>
    <row r="494" spans="1:6" ht="17.25" customHeight="1" thickBot="1" x14ac:dyDescent="0.3">
      <c r="A494" s="268" t="s">
        <v>116</v>
      </c>
      <c r="B494" s="267"/>
      <c r="C494" s="267"/>
      <c r="D494" s="267"/>
      <c r="E494" s="267"/>
    </row>
    <row r="495" spans="1:6" ht="17.25" customHeight="1" thickBot="1" x14ac:dyDescent="0.3">
      <c r="A495" s="268" t="s">
        <v>117</v>
      </c>
      <c r="B495" s="267"/>
      <c r="C495" s="267"/>
      <c r="D495" s="267"/>
      <c r="E495" s="267"/>
    </row>
    <row r="496" spans="1:6" ht="17.25" customHeight="1" thickBot="1" x14ac:dyDescent="0.3">
      <c r="A496" s="292" t="s">
        <v>91</v>
      </c>
      <c r="B496" s="269">
        <f>SUM(B491+B486)</f>
        <v>0</v>
      </c>
      <c r="C496" s="269">
        <f>+C493</f>
        <v>0</v>
      </c>
      <c r="D496" s="269">
        <f>SUM(D491+D486)</f>
        <v>8000</v>
      </c>
      <c r="E496" s="269">
        <f>SUM(E491+E486)</f>
        <v>36115</v>
      </c>
    </row>
    <row r="497" spans="1:10" ht="17.25" customHeight="1" thickBot="1" x14ac:dyDescent="0.3">
      <c r="A497" s="293" t="s">
        <v>70</v>
      </c>
      <c r="B497" s="277">
        <f>IF(B496-B478=0,0,"Error")</f>
        <v>0</v>
      </c>
      <c r="C497" s="277">
        <f>IF(C496-C478=0,0,"Error")</f>
        <v>0</v>
      </c>
      <c r="D497" s="277">
        <f>IF(D496-D478=0,0,"Error")</f>
        <v>0</v>
      </c>
      <c r="E497" s="277">
        <f>IF(E496-E478=0,0,"Error")</f>
        <v>0</v>
      </c>
    </row>
    <row r="498" spans="1:10" ht="15.75" thickBot="1" x14ac:dyDescent="0.3">
      <c r="A498" s="90"/>
      <c r="B498" s="388"/>
      <c r="C498" s="91"/>
      <c r="D498" s="91"/>
      <c r="E498" s="91"/>
    </row>
    <row r="499" spans="1:10" ht="36.75" thickBot="1" x14ac:dyDescent="0.3">
      <c r="A499" s="21" t="s">
        <v>126</v>
      </c>
      <c r="B499" s="92">
        <v>912635</v>
      </c>
      <c r="C499" s="92">
        <f>C60+C97+C134+C171+C208+C237+C263+C307+C337+C363+C389+C418+C444+C470+C496</f>
        <v>997970</v>
      </c>
      <c r="D499" s="92">
        <f>D60+D97+D134+D171+D208+D237+D263+D307+D337+D363+D389+D418+D444+D470+D496</f>
        <v>1164482</v>
      </c>
      <c r="E499" s="92">
        <f>E60+E97+E134+E171+E208+E237+E263+E307+E337+E363+E389+E418+E444+E470+E496</f>
        <v>972923</v>
      </c>
      <c r="F499" s="56"/>
      <c r="G499" s="56"/>
      <c r="H499" s="56"/>
      <c r="I499" s="56"/>
      <c r="J499" s="56"/>
    </row>
    <row r="500" spans="1:10" ht="24" customHeight="1" thickBot="1" x14ac:dyDescent="0.3">
      <c r="A500" s="21" t="s">
        <v>127</v>
      </c>
      <c r="B500" s="92">
        <f>B501+B504+B507+B510+B513+B516+B519+B522+B527</f>
        <v>912635</v>
      </c>
      <c r="C500" s="92">
        <f>C501+C504+C507+C510+C513+C516+C519+C522+C527</f>
        <v>997970</v>
      </c>
      <c r="D500" s="92">
        <f>D501+D504+D507+D510+D513+D516+D519+D522+D527</f>
        <v>1164482</v>
      </c>
      <c r="E500" s="92">
        <f>E501+E504+E507+E510+E513+E516+E519+E522+E527</f>
        <v>972923</v>
      </c>
      <c r="F500" s="56"/>
      <c r="G500" s="56"/>
      <c r="H500" s="56"/>
    </row>
    <row r="501" spans="1:10" ht="15.75" thickBot="1" x14ac:dyDescent="0.3">
      <c r="A501" s="37" t="s">
        <v>60</v>
      </c>
      <c r="B501" s="93">
        <f>B502+B503</f>
        <v>50800</v>
      </c>
      <c r="C501" s="93">
        <f>C502+C503</f>
        <v>67000</v>
      </c>
      <c r="D501" s="93">
        <f>D502+D503</f>
        <v>67000</v>
      </c>
      <c r="E501" s="93">
        <f>E502+E503</f>
        <v>67000</v>
      </c>
    </row>
    <row r="502" spans="1:10" ht="15.75" thickBot="1" x14ac:dyDescent="0.3">
      <c r="A502" s="38" t="s">
        <v>61</v>
      </c>
      <c r="B502" s="57">
        <f>B287+B188+B151+B114+B77+B40</f>
        <v>50800</v>
      </c>
      <c r="C502" s="57">
        <f>C287+C188+C151+C114+C77+C40</f>
        <v>67000</v>
      </c>
      <c r="D502" s="57">
        <f>D287+D188+D151+D114+D77+D40</f>
        <v>67000</v>
      </c>
      <c r="E502" s="57">
        <f>E287+E188+E151+E114+E77+E40</f>
        <v>67000</v>
      </c>
      <c r="H502" s="56"/>
    </row>
    <row r="503" spans="1:10" ht="15.75" thickBot="1" x14ac:dyDescent="0.3">
      <c r="A503" s="38" t="s">
        <v>128</v>
      </c>
      <c r="B503" s="57">
        <f>B41+B78+B115</f>
        <v>0</v>
      </c>
      <c r="C503" s="57">
        <f>C41+C78+C115</f>
        <v>0</v>
      </c>
      <c r="D503" s="57">
        <f>D41+D78+D115</f>
        <v>0</v>
      </c>
      <c r="E503" s="57">
        <f>E41+E78+E115</f>
        <v>0</v>
      </c>
    </row>
    <row r="504" spans="1:10" ht="24.75" thickBot="1" x14ac:dyDescent="0.3">
      <c r="A504" s="37" t="s">
        <v>63</v>
      </c>
      <c r="B504" s="93">
        <f>B505+B506</f>
        <v>8200</v>
      </c>
      <c r="C504" s="93">
        <f>C505+C506</f>
        <v>11000</v>
      </c>
      <c r="D504" s="93">
        <f>D505+D506</f>
        <v>11000</v>
      </c>
      <c r="E504" s="93">
        <f>E505+E506</f>
        <v>11000</v>
      </c>
    </row>
    <row r="505" spans="1:10" ht="15.75" thickBot="1" x14ac:dyDescent="0.3">
      <c r="A505" s="38" t="s">
        <v>61</v>
      </c>
      <c r="B505" s="58">
        <f>B290+B191+B154+B117+B80+B43</f>
        <v>8200</v>
      </c>
      <c r="C505" s="58">
        <f>C290+C191+C154+C117+C80+C43</f>
        <v>11000</v>
      </c>
      <c r="D505" s="58">
        <f>D290+D191+D154+D117+D80+D43</f>
        <v>11000</v>
      </c>
      <c r="E505" s="58">
        <f>E290+E191+E154+E117+E80+E43</f>
        <v>11000</v>
      </c>
    </row>
    <row r="506" spans="1:10" ht="15.75" thickBot="1" x14ac:dyDescent="0.3">
      <c r="A506" s="38" t="s">
        <v>128</v>
      </c>
      <c r="B506" s="57">
        <f>B44+B81+B115</f>
        <v>0</v>
      </c>
      <c r="C506" s="57">
        <f>C44+C81+C115</f>
        <v>0</v>
      </c>
      <c r="D506" s="57">
        <f>D44+D81+D115</f>
        <v>0</v>
      </c>
      <c r="E506" s="57">
        <f>E44+E81+E115</f>
        <v>0</v>
      </c>
    </row>
    <row r="507" spans="1:10" ht="15.75" thickBot="1" x14ac:dyDescent="0.3">
      <c r="A507" s="37" t="s">
        <v>64</v>
      </c>
      <c r="B507" s="93">
        <f>B508+B509</f>
        <v>54000</v>
      </c>
      <c r="C507" s="93">
        <f>C508+C509</f>
        <v>60000</v>
      </c>
      <c r="D507" s="93">
        <f>D508+D509</f>
        <v>55000</v>
      </c>
      <c r="E507" s="93">
        <f>E508+E509</f>
        <v>55500</v>
      </c>
    </row>
    <row r="508" spans="1:10" ht="15.75" thickBot="1" x14ac:dyDescent="0.3">
      <c r="A508" s="38" t="s">
        <v>61</v>
      </c>
      <c r="B508" s="57">
        <f>B293+B194+B157+B120+B83+B46</f>
        <v>54000</v>
      </c>
      <c r="C508" s="57">
        <f>C293+C194+C157+C120+C83+C46</f>
        <v>60000</v>
      </c>
      <c r="D508" s="57">
        <f>D293+D194+D157+D120+D83+D46</f>
        <v>55000</v>
      </c>
      <c r="E508" s="57">
        <f>E293+E194+E157+E120+E83+E46</f>
        <v>55500</v>
      </c>
    </row>
    <row r="509" spans="1:10" ht="15.75" thickBot="1" x14ac:dyDescent="0.3">
      <c r="A509" s="38" t="s">
        <v>128</v>
      </c>
      <c r="B509" s="57">
        <f>B47+B84+B121</f>
        <v>0</v>
      </c>
      <c r="C509" s="57">
        <f>C47+C84+C121</f>
        <v>0</v>
      </c>
      <c r="D509" s="57">
        <f>D47+D84+D121</f>
        <v>0</v>
      </c>
      <c r="E509" s="57">
        <f>E47+E84+E121</f>
        <v>0</v>
      </c>
    </row>
    <row r="510" spans="1:10" ht="15.75" thickBot="1" x14ac:dyDescent="0.3">
      <c r="A510" s="37" t="s">
        <v>65</v>
      </c>
      <c r="B510" s="93">
        <f>B511+B512</f>
        <v>0</v>
      </c>
      <c r="C510" s="93">
        <f>C511+C512</f>
        <v>0</v>
      </c>
      <c r="D510" s="93">
        <f>D511+D512</f>
        <v>0</v>
      </c>
      <c r="E510" s="93">
        <f>E511+E512</f>
        <v>0</v>
      </c>
    </row>
    <row r="511" spans="1:10" ht="15.75" thickBot="1" x14ac:dyDescent="0.3">
      <c r="A511" s="38" t="s">
        <v>61</v>
      </c>
      <c r="B511" s="58">
        <f t="shared" ref="B511:E512" si="7">B49+B86+B123</f>
        <v>0</v>
      </c>
      <c r="C511" s="58">
        <f t="shared" si="7"/>
        <v>0</v>
      </c>
      <c r="D511" s="58">
        <f t="shared" si="7"/>
        <v>0</v>
      </c>
      <c r="E511" s="58">
        <f t="shared" si="7"/>
        <v>0</v>
      </c>
    </row>
    <row r="512" spans="1:10" ht="15.75" thickBot="1" x14ac:dyDescent="0.3">
      <c r="A512" s="38" t="s">
        <v>128</v>
      </c>
      <c r="B512" s="57">
        <f t="shared" si="7"/>
        <v>0</v>
      </c>
      <c r="C512" s="57">
        <f t="shared" si="7"/>
        <v>0</v>
      </c>
      <c r="D512" s="57">
        <f t="shared" si="7"/>
        <v>0</v>
      </c>
      <c r="E512" s="57">
        <f t="shared" si="7"/>
        <v>0</v>
      </c>
    </row>
    <row r="513" spans="1:12" ht="15.75" thickBot="1" x14ac:dyDescent="0.3">
      <c r="A513" s="37" t="s">
        <v>66</v>
      </c>
      <c r="B513" s="93">
        <f>B514+B515</f>
        <v>0</v>
      </c>
      <c r="C513" s="93">
        <f>C514+C515</f>
        <v>0</v>
      </c>
      <c r="D513" s="93">
        <f>D514+D515</f>
        <v>0</v>
      </c>
      <c r="E513" s="93">
        <f>E514+E515</f>
        <v>0</v>
      </c>
    </row>
    <row r="514" spans="1:12" ht="15.75" thickBot="1" x14ac:dyDescent="0.3">
      <c r="A514" s="38" t="s">
        <v>61</v>
      </c>
      <c r="B514" s="58">
        <f t="shared" ref="B514:E515" si="8">B52+B89+B126</f>
        <v>0</v>
      </c>
      <c r="C514" s="58">
        <f t="shared" si="8"/>
        <v>0</v>
      </c>
      <c r="D514" s="58">
        <f t="shared" si="8"/>
        <v>0</v>
      </c>
      <c r="E514" s="58">
        <f t="shared" si="8"/>
        <v>0</v>
      </c>
    </row>
    <row r="515" spans="1:12" ht="15.75" thickBot="1" x14ac:dyDescent="0.3">
      <c r="A515" s="38" t="s">
        <v>128</v>
      </c>
      <c r="B515" s="57">
        <f t="shared" si="8"/>
        <v>0</v>
      </c>
      <c r="C515" s="57">
        <f t="shared" si="8"/>
        <v>0</v>
      </c>
      <c r="D515" s="57">
        <f t="shared" si="8"/>
        <v>0</v>
      </c>
      <c r="E515" s="57">
        <f t="shared" si="8"/>
        <v>0</v>
      </c>
    </row>
    <row r="516" spans="1:12" ht="15.75" thickBot="1" x14ac:dyDescent="0.3">
      <c r="A516" s="37" t="s">
        <v>67</v>
      </c>
      <c r="B516" s="93">
        <f>B517+B518</f>
        <v>0</v>
      </c>
      <c r="C516" s="93">
        <f>C517+C518</f>
        <v>0</v>
      </c>
      <c r="D516" s="93">
        <f>D517+D518</f>
        <v>0</v>
      </c>
      <c r="E516" s="93">
        <f>E517+E518</f>
        <v>0</v>
      </c>
    </row>
    <row r="517" spans="1:12" ht="15.75" thickBot="1" x14ac:dyDescent="0.3">
      <c r="A517" s="38" t="s">
        <v>61</v>
      </c>
      <c r="B517" s="58">
        <f>B166</f>
        <v>0</v>
      </c>
      <c r="C517" s="58">
        <f>C166</f>
        <v>0</v>
      </c>
      <c r="D517" s="58">
        <f>D166</f>
        <v>0</v>
      </c>
      <c r="E517" s="58">
        <f>E166</f>
        <v>0</v>
      </c>
    </row>
    <row r="518" spans="1:12" ht="15.75" thickBot="1" x14ac:dyDescent="0.3">
      <c r="A518" s="38" t="s">
        <v>128</v>
      </c>
      <c r="B518" s="57">
        <f>B56+B93+B130</f>
        <v>0</v>
      </c>
      <c r="C518" s="57">
        <f>C56+C93+C130</f>
        <v>0</v>
      </c>
      <c r="D518" s="57">
        <f>D56+D93+D130</f>
        <v>0</v>
      </c>
      <c r="E518" s="57">
        <f>E56+E93+E130</f>
        <v>0</v>
      </c>
    </row>
    <row r="519" spans="1:12" ht="24.75" thickBot="1" x14ac:dyDescent="0.3">
      <c r="A519" s="37" t="s">
        <v>68</v>
      </c>
      <c r="B519" s="93">
        <f>B94+B57</f>
        <v>0</v>
      </c>
      <c r="C519" s="93">
        <f>C94+C57</f>
        <v>0</v>
      </c>
      <c r="D519" s="93">
        <f>D94+D57</f>
        <v>0</v>
      </c>
      <c r="E519" s="93">
        <f>E94+E57</f>
        <v>0</v>
      </c>
    </row>
    <row r="520" spans="1:12" ht="15.75" thickBot="1" x14ac:dyDescent="0.3">
      <c r="A520" s="38" t="s">
        <v>61</v>
      </c>
      <c r="B520" s="58">
        <f t="shared" ref="B520:E521" si="9">B58+B95+B132</f>
        <v>0</v>
      </c>
      <c r="C520" s="58">
        <f t="shared" si="9"/>
        <v>0</v>
      </c>
      <c r="D520" s="58">
        <f t="shared" si="9"/>
        <v>0</v>
      </c>
      <c r="E520" s="58">
        <f t="shared" si="9"/>
        <v>0</v>
      </c>
    </row>
    <row r="521" spans="1:12" ht="15.75" thickBot="1" x14ac:dyDescent="0.3">
      <c r="A521" s="38" t="s">
        <v>128</v>
      </c>
      <c r="B521" s="57">
        <f t="shared" si="9"/>
        <v>0</v>
      </c>
      <c r="C521" s="57">
        <f t="shared" si="9"/>
        <v>0</v>
      </c>
      <c r="D521" s="57">
        <f t="shared" si="9"/>
        <v>0</v>
      </c>
      <c r="E521" s="57">
        <f t="shared" si="9"/>
        <v>0</v>
      </c>
    </row>
    <row r="522" spans="1:12" ht="15.75" thickBot="1" x14ac:dyDescent="0.3">
      <c r="A522" s="37" t="s">
        <v>129</v>
      </c>
      <c r="B522" s="93">
        <f>B523+B524+B525+B526</f>
        <v>0</v>
      </c>
      <c r="C522" s="93">
        <f>C523+C524+C525+C526</f>
        <v>1110</v>
      </c>
      <c r="D522" s="93">
        <f>D523+D524+D525+D526</f>
        <v>0</v>
      </c>
      <c r="E522" s="93">
        <f>E523+E524+E525+E526</f>
        <v>0</v>
      </c>
      <c r="I522" s="56"/>
    </row>
    <row r="523" spans="1:12" ht="15.75" thickBot="1" x14ac:dyDescent="0.3">
      <c r="A523" s="38" t="s">
        <v>61</v>
      </c>
      <c r="B523" s="58">
        <f>B435+B409+B380+B354+C328+B254+B228</f>
        <v>0</v>
      </c>
      <c r="C523" s="58">
        <f>C435+C409+C380+C354+D328+C254+C228</f>
        <v>1110</v>
      </c>
      <c r="D523" s="58">
        <f>D435+D409+D380+D354+E328+D254+D228</f>
        <v>0</v>
      </c>
      <c r="E523" s="58">
        <f>E435+E409+E380+E354+F328+E254+E228</f>
        <v>0</v>
      </c>
      <c r="F523" s="56"/>
      <c r="G523" s="56"/>
      <c r="H523" s="56"/>
      <c r="I523" s="56"/>
      <c r="J523" s="56"/>
    </row>
    <row r="524" spans="1:12" ht="15.75" thickBot="1" x14ac:dyDescent="0.3">
      <c r="A524" s="38" t="s">
        <v>130</v>
      </c>
      <c r="B524" s="58">
        <f t="shared" ref="B524:E526" si="10">B355+C329+B255+B229</f>
        <v>0</v>
      </c>
      <c r="C524" s="58">
        <f t="shared" si="10"/>
        <v>0</v>
      </c>
      <c r="D524" s="58">
        <f t="shared" si="10"/>
        <v>0</v>
      </c>
      <c r="E524" s="58">
        <f t="shared" si="10"/>
        <v>0</v>
      </c>
    </row>
    <row r="525" spans="1:12" ht="15.75" thickBot="1" x14ac:dyDescent="0.3">
      <c r="A525" s="38" t="s">
        <v>116</v>
      </c>
      <c r="B525" s="58">
        <f t="shared" si="10"/>
        <v>0</v>
      </c>
      <c r="C525" s="58">
        <f t="shared" si="10"/>
        <v>0</v>
      </c>
      <c r="D525" s="58">
        <f t="shared" si="10"/>
        <v>0</v>
      </c>
      <c r="E525" s="58">
        <f t="shared" si="10"/>
        <v>0</v>
      </c>
    </row>
    <row r="526" spans="1:12" ht="15.75" thickBot="1" x14ac:dyDescent="0.3">
      <c r="A526" s="38" t="s">
        <v>117</v>
      </c>
      <c r="B526" s="58">
        <f t="shared" si="10"/>
        <v>0</v>
      </c>
      <c r="C526" s="58">
        <f t="shared" si="10"/>
        <v>0</v>
      </c>
      <c r="D526" s="58">
        <f t="shared" si="10"/>
        <v>0</v>
      </c>
      <c r="E526" s="58">
        <f t="shared" si="10"/>
        <v>0</v>
      </c>
      <c r="H526" s="56"/>
      <c r="L526" s="56"/>
    </row>
    <row r="527" spans="1:12" ht="15.75" thickBot="1" x14ac:dyDescent="0.3">
      <c r="A527" s="37" t="s">
        <v>131</v>
      </c>
      <c r="B527" s="93">
        <f>SUM(B528:B531)</f>
        <v>799635</v>
      </c>
      <c r="C527" s="93">
        <f>SUM(C528:C531)</f>
        <v>858860</v>
      </c>
      <c r="D527" s="93">
        <f>SUM(D528:D531)</f>
        <v>1031482</v>
      </c>
      <c r="E527" s="93">
        <f>SUM(E528:E531)</f>
        <v>839423</v>
      </c>
    </row>
    <row r="528" spans="1:12" ht="15.75" thickBot="1" x14ac:dyDescent="0.3">
      <c r="A528" s="38" t="s">
        <v>61</v>
      </c>
      <c r="B528" s="58">
        <f>B440+B414+B385+B359+B333+B259+B233+B466</f>
        <v>108145</v>
      </c>
      <c r="C528" s="58">
        <f>C440+C414+C385+C359+D333+C259+C233+C466</f>
        <v>178000</v>
      </c>
      <c r="D528" s="58">
        <f>D440+D414+D385+D359+E333+D259+D233+D466+D492</f>
        <v>147786</v>
      </c>
      <c r="E528" s="58">
        <f>E440+E414+E385+E359+F333+E259+E233+E466+E492</f>
        <v>36115</v>
      </c>
      <c r="F528" s="56"/>
      <c r="G528" s="304"/>
      <c r="H528" s="304"/>
      <c r="I528" s="4"/>
      <c r="J528" s="4"/>
    </row>
    <row r="529" spans="1:11" ht="15.75" thickBot="1" x14ac:dyDescent="0.3">
      <c r="A529" s="38" t="s">
        <v>130</v>
      </c>
      <c r="B529" s="58">
        <f>B441+B415+B386+B360+B334+B260+B234+B467</f>
        <v>672600</v>
      </c>
      <c r="C529" s="58">
        <f>C441+C415+C386+C360+C334+C260+C234+C493</f>
        <v>679970</v>
      </c>
      <c r="D529" s="58">
        <f>D441+D415+D386+D360+D334+D260+D234</f>
        <v>761482</v>
      </c>
      <c r="E529" s="58">
        <f>E441+E415+E386+E360+E334+E260+E234</f>
        <v>669423</v>
      </c>
      <c r="F529" s="56"/>
      <c r="G529" s="304"/>
      <c r="H529" s="304"/>
      <c r="I529" s="304"/>
      <c r="J529" s="304"/>
    </row>
    <row r="530" spans="1:11" ht="15.75" thickBot="1" x14ac:dyDescent="0.3">
      <c r="A530" s="38" t="s">
        <v>116</v>
      </c>
      <c r="B530" s="58">
        <f>B442+B416+B387+B361+B335+B261+B235+B468</f>
        <v>8000</v>
      </c>
      <c r="C530" s="58">
        <f>C442+C416+C387+C361+D335+C261+C235</f>
        <v>0</v>
      </c>
      <c r="D530" s="58">
        <f>D442+D416+D387+D361+E335+D261+D235</f>
        <v>0</v>
      </c>
      <c r="E530" s="58">
        <v>0</v>
      </c>
      <c r="F530" s="56"/>
      <c r="G530" s="304"/>
      <c r="H530" s="304"/>
      <c r="I530" s="389"/>
      <c r="J530" s="304"/>
      <c r="K530" s="56"/>
    </row>
    <row r="531" spans="1:11" ht="15.75" thickBot="1" x14ac:dyDescent="0.3">
      <c r="A531" s="38" t="s">
        <v>117</v>
      </c>
      <c r="B531" s="58">
        <f>B443+B417+B388+B362+B336+B262+B236+B469</f>
        <v>10890</v>
      </c>
      <c r="C531" s="58">
        <f>C443+C417+C388+C362+D336+C262+C236</f>
        <v>890</v>
      </c>
      <c r="D531" s="58">
        <f>D443+D417+D388+D362+E336+D262+D236</f>
        <v>122214</v>
      </c>
      <c r="E531" s="58">
        <f>E443+E417+E388+E362+F336+E262+E236</f>
        <v>133885</v>
      </c>
      <c r="G531" s="4"/>
      <c r="H531" s="4"/>
      <c r="I531" s="4"/>
      <c r="J531" s="4"/>
    </row>
    <row r="532" spans="1:11" ht="15.75" thickBot="1" x14ac:dyDescent="0.3">
      <c r="A532" s="50" t="s">
        <v>70</v>
      </c>
      <c r="B532" s="52">
        <f>IF(B500-B499=0,0,"Error")</f>
        <v>0</v>
      </c>
      <c r="C532" s="52">
        <f>IF(C500-C499=0,0,"Error")</f>
        <v>0</v>
      </c>
      <c r="D532" s="52">
        <f>IF(D500-D499=0,0,"Error")</f>
        <v>0</v>
      </c>
      <c r="E532" s="52">
        <f>IF(E500-E499=0,0,"Error")</f>
        <v>0</v>
      </c>
      <c r="F532" s="56"/>
      <c r="H532" s="56"/>
    </row>
  </sheetData>
  <mergeCells count="115">
    <mergeCell ref="A1:E1"/>
    <mergeCell ref="A3:E3"/>
    <mergeCell ref="B5:E5"/>
    <mergeCell ref="B6:E6"/>
    <mergeCell ref="B7:E7"/>
    <mergeCell ref="A8:E8"/>
    <mergeCell ref="A24:E24"/>
    <mergeCell ref="B25:E25"/>
    <mergeCell ref="B26:E26"/>
    <mergeCell ref="A2:E2"/>
    <mergeCell ref="B27:E27"/>
    <mergeCell ref="A28:A29"/>
    <mergeCell ref="A36:E36"/>
    <mergeCell ref="A9:E11"/>
    <mergeCell ref="B12:E12"/>
    <mergeCell ref="A13:A14"/>
    <mergeCell ref="B20:E20"/>
    <mergeCell ref="A21:E21"/>
    <mergeCell ref="A23:E23"/>
    <mergeCell ref="A74:A75"/>
    <mergeCell ref="B99:E99"/>
    <mergeCell ref="B100:E100"/>
    <mergeCell ref="B101:E101"/>
    <mergeCell ref="A102:A103"/>
    <mergeCell ref="A110:E110"/>
    <mergeCell ref="A37:A38"/>
    <mergeCell ref="B62:E62"/>
    <mergeCell ref="B63:E63"/>
    <mergeCell ref="B64:E64"/>
    <mergeCell ref="A65:A66"/>
    <mergeCell ref="A73:E73"/>
    <mergeCell ref="A148:A149"/>
    <mergeCell ref="B173:E173"/>
    <mergeCell ref="B174:E174"/>
    <mergeCell ref="B175:E175"/>
    <mergeCell ref="A176:A177"/>
    <mergeCell ref="A184:E184"/>
    <mergeCell ref="A111:A112"/>
    <mergeCell ref="B136:E136"/>
    <mergeCell ref="B137:E137"/>
    <mergeCell ref="B138:E138"/>
    <mergeCell ref="A139:A140"/>
    <mergeCell ref="A147:E147"/>
    <mergeCell ref="B215:E215"/>
    <mergeCell ref="A216:A217"/>
    <mergeCell ref="A224:E224"/>
    <mergeCell ref="A225:A226"/>
    <mergeCell ref="B240:E240"/>
    <mergeCell ref="B241:E241"/>
    <mergeCell ref="A185:A186"/>
    <mergeCell ref="A210:E210"/>
    <mergeCell ref="A211:E211"/>
    <mergeCell ref="B212:E212"/>
    <mergeCell ref="D213:E213"/>
    <mergeCell ref="B214:E214"/>
    <mergeCell ref="A271:E271"/>
    <mergeCell ref="B272:E272"/>
    <mergeCell ref="B273:E273"/>
    <mergeCell ref="B274:E274"/>
    <mergeCell ref="A275:A276"/>
    <mergeCell ref="A283:E283"/>
    <mergeCell ref="A242:A243"/>
    <mergeCell ref="A250:E250"/>
    <mergeCell ref="A251:A252"/>
    <mergeCell ref="B265:E265"/>
    <mergeCell ref="A266:E266"/>
    <mergeCell ref="A270:E270"/>
    <mergeCell ref="B314:E314"/>
    <mergeCell ref="B315:E315"/>
    <mergeCell ref="A316:A317"/>
    <mergeCell ref="A324:E324"/>
    <mergeCell ref="A325:A326"/>
    <mergeCell ref="B339:E339"/>
    <mergeCell ref="A284:A285"/>
    <mergeCell ref="A309:E309"/>
    <mergeCell ref="A310:E310"/>
    <mergeCell ref="A311:E311"/>
    <mergeCell ref="B312:E312"/>
    <mergeCell ref="D313:E313"/>
    <mergeCell ref="A368:A369"/>
    <mergeCell ref="A376:E376"/>
    <mergeCell ref="A377:A378"/>
    <mergeCell ref="A391:E391"/>
    <mergeCell ref="A392:E392"/>
    <mergeCell ref="B393:E393"/>
    <mergeCell ref="B341:E341"/>
    <mergeCell ref="A342:A343"/>
    <mergeCell ref="A350:E350"/>
    <mergeCell ref="A351:A352"/>
    <mergeCell ref="B365:E365"/>
    <mergeCell ref="B367:E367"/>
    <mergeCell ref="B420:C420"/>
    <mergeCell ref="B421:E421"/>
    <mergeCell ref="B422:E422"/>
    <mergeCell ref="A423:A424"/>
    <mergeCell ref="A431:E431"/>
    <mergeCell ref="A432:A433"/>
    <mergeCell ref="B394:C394"/>
    <mergeCell ref="B395:E395"/>
    <mergeCell ref="B396:E396"/>
    <mergeCell ref="A397:A398"/>
    <mergeCell ref="A405:E405"/>
    <mergeCell ref="A406:A407"/>
    <mergeCell ref="B472:C472"/>
    <mergeCell ref="B473:E473"/>
    <mergeCell ref="B474:E474"/>
    <mergeCell ref="A475:A476"/>
    <mergeCell ref="A483:E483"/>
    <mergeCell ref="A484:A485"/>
    <mergeCell ref="B446:C446"/>
    <mergeCell ref="B447:E447"/>
    <mergeCell ref="B448:E448"/>
    <mergeCell ref="A449:A450"/>
    <mergeCell ref="A457:E457"/>
    <mergeCell ref="A458:A459"/>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734"/>
  <sheetViews>
    <sheetView workbookViewId="0">
      <selection sqref="A1:E1"/>
    </sheetView>
  </sheetViews>
  <sheetFormatPr defaultRowHeight="15" x14ac:dyDescent="0.25"/>
  <cols>
    <col min="1" max="1" width="31.42578125" style="439" customWidth="1"/>
    <col min="2" max="2" width="25.28515625" style="439" customWidth="1"/>
    <col min="3" max="3" width="13.7109375" style="439" customWidth="1"/>
    <col min="4" max="4" width="12.28515625" style="439" customWidth="1"/>
    <col min="5" max="5" width="11.85546875" style="439" customWidth="1"/>
    <col min="6" max="6" width="9.7109375" customWidth="1"/>
    <col min="7" max="7" width="22" customWidth="1"/>
    <col min="8" max="8" width="11" customWidth="1"/>
    <col min="9" max="9" width="17.42578125" bestFit="1" customWidth="1"/>
    <col min="255" max="255" width="9.7109375" customWidth="1"/>
    <col min="256" max="256" width="12.5703125" customWidth="1"/>
    <col min="257" max="257" width="31.42578125" customWidth="1"/>
    <col min="258" max="258" width="25.28515625" customWidth="1"/>
    <col min="259" max="259" width="13.7109375" customWidth="1"/>
    <col min="260" max="260" width="12.28515625" customWidth="1"/>
    <col min="261" max="261" width="11.85546875" customWidth="1"/>
    <col min="262" max="262" width="9.7109375" customWidth="1"/>
    <col min="263" max="263" width="22" customWidth="1"/>
    <col min="264" max="264" width="11" customWidth="1"/>
    <col min="265" max="265" width="17.42578125" bestFit="1" customWidth="1"/>
    <col min="511" max="511" width="9.7109375" customWidth="1"/>
    <col min="512" max="512" width="12.5703125" customWidth="1"/>
    <col min="513" max="513" width="31.42578125" customWidth="1"/>
    <col min="514" max="514" width="25.28515625" customWidth="1"/>
    <col min="515" max="515" width="13.7109375" customWidth="1"/>
    <col min="516" max="516" width="12.28515625" customWidth="1"/>
    <col min="517" max="517" width="11.85546875" customWidth="1"/>
    <col min="518" max="518" width="9.7109375" customWidth="1"/>
    <col min="519" max="519" width="22" customWidth="1"/>
    <col min="520" max="520" width="11" customWidth="1"/>
    <col min="521" max="521" width="17.42578125" bestFit="1" customWidth="1"/>
    <col min="767" max="767" width="9.7109375" customWidth="1"/>
    <col min="768" max="768" width="12.5703125" customWidth="1"/>
    <col min="769" max="769" width="31.42578125" customWidth="1"/>
    <col min="770" max="770" width="25.28515625" customWidth="1"/>
    <col min="771" max="771" width="13.7109375" customWidth="1"/>
    <col min="772" max="772" width="12.28515625" customWidth="1"/>
    <col min="773" max="773" width="11.85546875" customWidth="1"/>
    <col min="774" max="774" width="9.7109375" customWidth="1"/>
    <col min="775" max="775" width="22" customWidth="1"/>
    <col min="776" max="776" width="11" customWidth="1"/>
    <col min="777" max="777" width="17.42578125" bestFit="1" customWidth="1"/>
    <col min="1023" max="1023" width="9.7109375" customWidth="1"/>
    <col min="1024" max="1024" width="12.5703125" customWidth="1"/>
    <col min="1025" max="1025" width="31.42578125" customWidth="1"/>
    <col min="1026" max="1026" width="25.28515625" customWidth="1"/>
    <col min="1027" max="1027" width="13.7109375" customWidth="1"/>
    <col min="1028" max="1028" width="12.28515625" customWidth="1"/>
    <col min="1029" max="1029" width="11.85546875" customWidth="1"/>
    <col min="1030" max="1030" width="9.7109375" customWidth="1"/>
    <col min="1031" max="1031" width="22" customWidth="1"/>
    <col min="1032" max="1032" width="11" customWidth="1"/>
    <col min="1033" max="1033" width="17.42578125" bestFit="1" customWidth="1"/>
    <col min="1279" max="1279" width="9.7109375" customWidth="1"/>
    <col min="1280" max="1280" width="12.5703125" customWidth="1"/>
    <col min="1281" max="1281" width="31.42578125" customWidth="1"/>
    <col min="1282" max="1282" width="25.28515625" customWidth="1"/>
    <col min="1283" max="1283" width="13.7109375" customWidth="1"/>
    <col min="1284" max="1284" width="12.28515625" customWidth="1"/>
    <col min="1285" max="1285" width="11.85546875" customWidth="1"/>
    <col min="1286" max="1286" width="9.7109375" customWidth="1"/>
    <col min="1287" max="1287" width="22" customWidth="1"/>
    <col min="1288" max="1288" width="11" customWidth="1"/>
    <col min="1289" max="1289" width="17.42578125" bestFit="1" customWidth="1"/>
    <col min="1535" max="1535" width="9.7109375" customWidth="1"/>
    <col min="1536" max="1536" width="12.5703125" customWidth="1"/>
    <col min="1537" max="1537" width="31.42578125" customWidth="1"/>
    <col min="1538" max="1538" width="25.28515625" customWidth="1"/>
    <col min="1539" max="1539" width="13.7109375" customWidth="1"/>
    <col min="1540" max="1540" width="12.28515625" customWidth="1"/>
    <col min="1541" max="1541" width="11.85546875" customWidth="1"/>
    <col min="1542" max="1542" width="9.7109375" customWidth="1"/>
    <col min="1543" max="1543" width="22" customWidth="1"/>
    <col min="1544" max="1544" width="11" customWidth="1"/>
    <col min="1545" max="1545" width="17.42578125" bestFit="1" customWidth="1"/>
    <col min="1791" max="1791" width="9.7109375" customWidth="1"/>
    <col min="1792" max="1792" width="12.5703125" customWidth="1"/>
    <col min="1793" max="1793" width="31.42578125" customWidth="1"/>
    <col min="1794" max="1794" width="25.28515625" customWidth="1"/>
    <col min="1795" max="1795" width="13.7109375" customWidth="1"/>
    <col min="1796" max="1796" width="12.28515625" customWidth="1"/>
    <col min="1797" max="1797" width="11.85546875" customWidth="1"/>
    <col min="1798" max="1798" width="9.7109375" customWidth="1"/>
    <col min="1799" max="1799" width="22" customWidth="1"/>
    <col min="1800" max="1800" width="11" customWidth="1"/>
    <col min="1801" max="1801" width="17.42578125" bestFit="1" customWidth="1"/>
    <col min="2047" max="2047" width="9.7109375" customWidth="1"/>
    <col min="2048" max="2048" width="12.5703125" customWidth="1"/>
    <col min="2049" max="2049" width="31.42578125" customWidth="1"/>
    <col min="2050" max="2050" width="25.28515625" customWidth="1"/>
    <col min="2051" max="2051" width="13.7109375" customWidth="1"/>
    <col min="2052" max="2052" width="12.28515625" customWidth="1"/>
    <col min="2053" max="2053" width="11.85546875" customWidth="1"/>
    <col min="2054" max="2054" width="9.7109375" customWidth="1"/>
    <col min="2055" max="2055" width="22" customWidth="1"/>
    <col min="2056" max="2056" width="11" customWidth="1"/>
    <col min="2057" max="2057" width="17.42578125" bestFit="1" customWidth="1"/>
    <col min="2303" max="2303" width="9.7109375" customWidth="1"/>
    <col min="2304" max="2304" width="12.5703125" customWidth="1"/>
    <col min="2305" max="2305" width="31.42578125" customWidth="1"/>
    <col min="2306" max="2306" width="25.28515625" customWidth="1"/>
    <col min="2307" max="2307" width="13.7109375" customWidth="1"/>
    <col min="2308" max="2308" width="12.28515625" customWidth="1"/>
    <col min="2309" max="2309" width="11.85546875" customWidth="1"/>
    <col min="2310" max="2310" width="9.7109375" customWidth="1"/>
    <col min="2311" max="2311" width="22" customWidth="1"/>
    <col min="2312" max="2312" width="11" customWidth="1"/>
    <col min="2313" max="2313" width="17.42578125" bestFit="1" customWidth="1"/>
    <col min="2559" max="2559" width="9.7109375" customWidth="1"/>
    <col min="2560" max="2560" width="12.5703125" customWidth="1"/>
    <col min="2561" max="2561" width="31.42578125" customWidth="1"/>
    <col min="2562" max="2562" width="25.28515625" customWidth="1"/>
    <col min="2563" max="2563" width="13.7109375" customWidth="1"/>
    <col min="2564" max="2564" width="12.28515625" customWidth="1"/>
    <col min="2565" max="2565" width="11.85546875" customWidth="1"/>
    <col min="2566" max="2566" width="9.7109375" customWidth="1"/>
    <col min="2567" max="2567" width="22" customWidth="1"/>
    <col min="2568" max="2568" width="11" customWidth="1"/>
    <col min="2569" max="2569" width="17.42578125" bestFit="1" customWidth="1"/>
    <col min="2815" max="2815" width="9.7109375" customWidth="1"/>
    <col min="2816" max="2816" width="12.5703125" customWidth="1"/>
    <col min="2817" max="2817" width="31.42578125" customWidth="1"/>
    <col min="2818" max="2818" width="25.28515625" customWidth="1"/>
    <col min="2819" max="2819" width="13.7109375" customWidth="1"/>
    <col min="2820" max="2820" width="12.28515625" customWidth="1"/>
    <col min="2821" max="2821" width="11.85546875" customWidth="1"/>
    <col min="2822" max="2822" width="9.7109375" customWidth="1"/>
    <col min="2823" max="2823" width="22" customWidth="1"/>
    <col min="2824" max="2824" width="11" customWidth="1"/>
    <col min="2825" max="2825" width="17.42578125" bestFit="1" customWidth="1"/>
    <col min="3071" max="3071" width="9.7109375" customWidth="1"/>
    <col min="3072" max="3072" width="12.5703125" customWidth="1"/>
    <col min="3073" max="3073" width="31.42578125" customWidth="1"/>
    <col min="3074" max="3074" width="25.28515625" customWidth="1"/>
    <col min="3075" max="3075" width="13.7109375" customWidth="1"/>
    <col min="3076" max="3076" width="12.28515625" customWidth="1"/>
    <col min="3077" max="3077" width="11.85546875" customWidth="1"/>
    <col min="3078" max="3078" width="9.7109375" customWidth="1"/>
    <col min="3079" max="3079" width="22" customWidth="1"/>
    <col min="3080" max="3080" width="11" customWidth="1"/>
    <col min="3081" max="3081" width="17.42578125" bestFit="1" customWidth="1"/>
    <col min="3327" max="3327" width="9.7109375" customWidth="1"/>
    <col min="3328" max="3328" width="12.5703125" customWidth="1"/>
    <col min="3329" max="3329" width="31.42578125" customWidth="1"/>
    <col min="3330" max="3330" width="25.28515625" customWidth="1"/>
    <col min="3331" max="3331" width="13.7109375" customWidth="1"/>
    <col min="3332" max="3332" width="12.28515625" customWidth="1"/>
    <col min="3333" max="3333" width="11.85546875" customWidth="1"/>
    <col min="3334" max="3334" width="9.7109375" customWidth="1"/>
    <col min="3335" max="3335" width="22" customWidth="1"/>
    <col min="3336" max="3336" width="11" customWidth="1"/>
    <col min="3337" max="3337" width="17.42578125" bestFit="1" customWidth="1"/>
    <col min="3583" max="3583" width="9.7109375" customWidth="1"/>
    <col min="3584" max="3584" width="12.5703125" customWidth="1"/>
    <col min="3585" max="3585" width="31.42578125" customWidth="1"/>
    <col min="3586" max="3586" width="25.28515625" customWidth="1"/>
    <col min="3587" max="3587" width="13.7109375" customWidth="1"/>
    <col min="3588" max="3588" width="12.28515625" customWidth="1"/>
    <col min="3589" max="3589" width="11.85546875" customWidth="1"/>
    <col min="3590" max="3590" width="9.7109375" customWidth="1"/>
    <col min="3591" max="3591" width="22" customWidth="1"/>
    <col min="3592" max="3592" width="11" customWidth="1"/>
    <col min="3593" max="3593" width="17.42578125" bestFit="1" customWidth="1"/>
    <col min="3839" max="3839" width="9.7109375" customWidth="1"/>
    <col min="3840" max="3840" width="12.5703125" customWidth="1"/>
    <col min="3841" max="3841" width="31.42578125" customWidth="1"/>
    <col min="3842" max="3842" width="25.28515625" customWidth="1"/>
    <col min="3843" max="3843" width="13.7109375" customWidth="1"/>
    <col min="3844" max="3844" width="12.28515625" customWidth="1"/>
    <col min="3845" max="3845" width="11.85546875" customWidth="1"/>
    <col min="3846" max="3846" width="9.7109375" customWidth="1"/>
    <col min="3847" max="3847" width="22" customWidth="1"/>
    <col min="3848" max="3848" width="11" customWidth="1"/>
    <col min="3849" max="3849" width="17.42578125" bestFit="1" customWidth="1"/>
    <col min="4095" max="4095" width="9.7109375" customWidth="1"/>
    <col min="4096" max="4096" width="12.5703125" customWidth="1"/>
    <col min="4097" max="4097" width="31.42578125" customWidth="1"/>
    <col min="4098" max="4098" width="25.28515625" customWidth="1"/>
    <col min="4099" max="4099" width="13.7109375" customWidth="1"/>
    <col min="4100" max="4100" width="12.28515625" customWidth="1"/>
    <col min="4101" max="4101" width="11.85546875" customWidth="1"/>
    <col min="4102" max="4102" width="9.7109375" customWidth="1"/>
    <col min="4103" max="4103" width="22" customWidth="1"/>
    <col min="4104" max="4104" width="11" customWidth="1"/>
    <col min="4105" max="4105" width="17.42578125" bestFit="1" customWidth="1"/>
    <col min="4351" max="4351" width="9.7109375" customWidth="1"/>
    <col min="4352" max="4352" width="12.5703125" customWidth="1"/>
    <col min="4353" max="4353" width="31.42578125" customWidth="1"/>
    <col min="4354" max="4354" width="25.28515625" customWidth="1"/>
    <col min="4355" max="4355" width="13.7109375" customWidth="1"/>
    <col min="4356" max="4356" width="12.28515625" customWidth="1"/>
    <col min="4357" max="4357" width="11.85546875" customWidth="1"/>
    <col min="4358" max="4358" width="9.7109375" customWidth="1"/>
    <col min="4359" max="4359" width="22" customWidth="1"/>
    <col min="4360" max="4360" width="11" customWidth="1"/>
    <col min="4361" max="4361" width="17.42578125" bestFit="1" customWidth="1"/>
    <col min="4607" max="4607" width="9.7109375" customWidth="1"/>
    <col min="4608" max="4608" width="12.5703125" customWidth="1"/>
    <col min="4609" max="4609" width="31.42578125" customWidth="1"/>
    <col min="4610" max="4610" width="25.28515625" customWidth="1"/>
    <col min="4611" max="4611" width="13.7109375" customWidth="1"/>
    <col min="4612" max="4612" width="12.28515625" customWidth="1"/>
    <col min="4613" max="4613" width="11.85546875" customWidth="1"/>
    <col min="4614" max="4614" width="9.7109375" customWidth="1"/>
    <col min="4615" max="4615" width="22" customWidth="1"/>
    <col min="4616" max="4616" width="11" customWidth="1"/>
    <col min="4617" max="4617" width="17.42578125" bestFit="1" customWidth="1"/>
    <col min="4863" max="4863" width="9.7109375" customWidth="1"/>
    <col min="4864" max="4864" width="12.5703125" customWidth="1"/>
    <col min="4865" max="4865" width="31.42578125" customWidth="1"/>
    <col min="4866" max="4866" width="25.28515625" customWidth="1"/>
    <col min="4867" max="4867" width="13.7109375" customWidth="1"/>
    <col min="4868" max="4868" width="12.28515625" customWidth="1"/>
    <col min="4869" max="4869" width="11.85546875" customWidth="1"/>
    <col min="4870" max="4870" width="9.7109375" customWidth="1"/>
    <col min="4871" max="4871" width="22" customWidth="1"/>
    <col min="4872" max="4872" width="11" customWidth="1"/>
    <col min="4873" max="4873" width="17.42578125" bestFit="1" customWidth="1"/>
    <col min="5119" max="5119" width="9.7109375" customWidth="1"/>
    <col min="5120" max="5120" width="12.5703125" customWidth="1"/>
    <col min="5121" max="5121" width="31.42578125" customWidth="1"/>
    <col min="5122" max="5122" width="25.28515625" customWidth="1"/>
    <col min="5123" max="5123" width="13.7109375" customWidth="1"/>
    <col min="5124" max="5124" width="12.28515625" customWidth="1"/>
    <col min="5125" max="5125" width="11.85546875" customWidth="1"/>
    <col min="5126" max="5126" width="9.7109375" customWidth="1"/>
    <col min="5127" max="5127" width="22" customWidth="1"/>
    <col min="5128" max="5128" width="11" customWidth="1"/>
    <col min="5129" max="5129" width="17.42578125" bestFit="1" customWidth="1"/>
    <col min="5375" max="5375" width="9.7109375" customWidth="1"/>
    <col min="5376" max="5376" width="12.5703125" customWidth="1"/>
    <col min="5377" max="5377" width="31.42578125" customWidth="1"/>
    <col min="5378" max="5378" width="25.28515625" customWidth="1"/>
    <col min="5379" max="5379" width="13.7109375" customWidth="1"/>
    <col min="5380" max="5380" width="12.28515625" customWidth="1"/>
    <col min="5381" max="5381" width="11.85546875" customWidth="1"/>
    <col min="5382" max="5382" width="9.7109375" customWidth="1"/>
    <col min="5383" max="5383" width="22" customWidth="1"/>
    <col min="5384" max="5384" width="11" customWidth="1"/>
    <col min="5385" max="5385" width="17.42578125" bestFit="1" customWidth="1"/>
    <col min="5631" max="5631" width="9.7109375" customWidth="1"/>
    <col min="5632" max="5632" width="12.5703125" customWidth="1"/>
    <col min="5633" max="5633" width="31.42578125" customWidth="1"/>
    <col min="5634" max="5634" width="25.28515625" customWidth="1"/>
    <col min="5635" max="5635" width="13.7109375" customWidth="1"/>
    <col min="5636" max="5636" width="12.28515625" customWidth="1"/>
    <col min="5637" max="5637" width="11.85546875" customWidth="1"/>
    <col min="5638" max="5638" width="9.7109375" customWidth="1"/>
    <col min="5639" max="5639" width="22" customWidth="1"/>
    <col min="5640" max="5640" width="11" customWidth="1"/>
    <col min="5641" max="5641" width="17.42578125" bestFit="1" customWidth="1"/>
    <col min="5887" max="5887" width="9.7109375" customWidth="1"/>
    <col min="5888" max="5888" width="12.5703125" customWidth="1"/>
    <col min="5889" max="5889" width="31.42578125" customWidth="1"/>
    <col min="5890" max="5890" width="25.28515625" customWidth="1"/>
    <col min="5891" max="5891" width="13.7109375" customWidth="1"/>
    <col min="5892" max="5892" width="12.28515625" customWidth="1"/>
    <col min="5893" max="5893" width="11.85546875" customWidth="1"/>
    <col min="5894" max="5894" width="9.7109375" customWidth="1"/>
    <col min="5895" max="5895" width="22" customWidth="1"/>
    <col min="5896" max="5896" width="11" customWidth="1"/>
    <col min="5897" max="5897" width="17.42578125" bestFit="1" customWidth="1"/>
    <col min="6143" max="6143" width="9.7109375" customWidth="1"/>
    <col min="6144" max="6144" width="12.5703125" customWidth="1"/>
    <col min="6145" max="6145" width="31.42578125" customWidth="1"/>
    <col min="6146" max="6146" width="25.28515625" customWidth="1"/>
    <col min="6147" max="6147" width="13.7109375" customWidth="1"/>
    <col min="6148" max="6148" width="12.28515625" customWidth="1"/>
    <col min="6149" max="6149" width="11.85546875" customWidth="1"/>
    <col min="6150" max="6150" width="9.7109375" customWidth="1"/>
    <col min="6151" max="6151" width="22" customWidth="1"/>
    <col min="6152" max="6152" width="11" customWidth="1"/>
    <col min="6153" max="6153" width="17.42578125" bestFit="1" customWidth="1"/>
    <col min="6399" max="6399" width="9.7109375" customWidth="1"/>
    <col min="6400" max="6400" width="12.5703125" customWidth="1"/>
    <col min="6401" max="6401" width="31.42578125" customWidth="1"/>
    <col min="6402" max="6402" width="25.28515625" customWidth="1"/>
    <col min="6403" max="6403" width="13.7109375" customWidth="1"/>
    <col min="6404" max="6404" width="12.28515625" customWidth="1"/>
    <col min="6405" max="6405" width="11.85546875" customWidth="1"/>
    <col min="6406" max="6406" width="9.7109375" customWidth="1"/>
    <col min="6407" max="6407" width="22" customWidth="1"/>
    <col min="6408" max="6408" width="11" customWidth="1"/>
    <col min="6409" max="6409" width="17.42578125" bestFit="1" customWidth="1"/>
    <col min="6655" max="6655" width="9.7109375" customWidth="1"/>
    <col min="6656" max="6656" width="12.5703125" customWidth="1"/>
    <col min="6657" max="6657" width="31.42578125" customWidth="1"/>
    <col min="6658" max="6658" width="25.28515625" customWidth="1"/>
    <col min="6659" max="6659" width="13.7109375" customWidth="1"/>
    <col min="6660" max="6660" width="12.28515625" customWidth="1"/>
    <col min="6661" max="6661" width="11.85546875" customWidth="1"/>
    <col min="6662" max="6662" width="9.7109375" customWidth="1"/>
    <col min="6663" max="6663" width="22" customWidth="1"/>
    <col min="6664" max="6664" width="11" customWidth="1"/>
    <col min="6665" max="6665" width="17.42578125" bestFit="1" customWidth="1"/>
    <col min="6911" max="6911" width="9.7109375" customWidth="1"/>
    <col min="6912" max="6912" width="12.5703125" customWidth="1"/>
    <col min="6913" max="6913" width="31.42578125" customWidth="1"/>
    <col min="6914" max="6914" width="25.28515625" customWidth="1"/>
    <col min="6915" max="6915" width="13.7109375" customWidth="1"/>
    <col min="6916" max="6916" width="12.28515625" customWidth="1"/>
    <col min="6917" max="6917" width="11.85546875" customWidth="1"/>
    <col min="6918" max="6918" width="9.7109375" customWidth="1"/>
    <col min="6919" max="6919" width="22" customWidth="1"/>
    <col min="6920" max="6920" width="11" customWidth="1"/>
    <col min="6921" max="6921" width="17.42578125" bestFit="1" customWidth="1"/>
    <col min="7167" max="7167" width="9.7109375" customWidth="1"/>
    <col min="7168" max="7168" width="12.5703125" customWidth="1"/>
    <col min="7169" max="7169" width="31.42578125" customWidth="1"/>
    <col min="7170" max="7170" width="25.28515625" customWidth="1"/>
    <col min="7171" max="7171" width="13.7109375" customWidth="1"/>
    <col min="7172" max="7172" width="12.28515625" customWidth="1"/>
    <col min="7173" max="7173" width="11.85546875" customWidth="1"/>
    <col min="7174" max="7174" width="9.7109375" customWidth="1"/>
    <col min="7175" max="7175" width="22" customWidth="1"/>
    <col min="7176" max="7176" width="11" customWidth="1"/>
    <col min="7177" max="7177" width="17.42578125" bestFit="1" customWidth="1"/>
    <col min="7423" max="7423" width="9.7109375" customWidth="1"/>
    <col min="7424" max="7424" width="12.5703125" customWidth="1"/>
    <col min="7425" max="7425" width="31.42578125" customWidth="1"/>
    <col min="7426" max="7426" width="25.28515625" customWidth="1"/>
    <col min="7427" max="7427" width="13.7109375" customWidth="1"/>
    <col min="7428" max="7428" width="12.28515625" customWidth="1"/>
    <col min="7429" max="7429" width="11.85546875" customWidth="1"/>
    <col min="7430" max="7430" width="9.7109375" customWidth="1"/>
    <col min="7431" max="7431" width="22" customWidth="1"/>
    <col min="7432" max="7432" width="11" customWidth="1"/>
    <col min="7433" max="7433" width="17.42578125" bestFit="1" customWidth="1"/>
    <col min="7679" max="7679" width="9.7109375" customWidth="1"/>
    <col min="7680" max="7680" width="12.5703125" customWidth="1"/>
    <col min="7681" max="7681" width="31.42578125" customWidth="1"/>
    <col min="7682" max="7682" width="25.28515625" customWidth="1"/>
    <col min="7683" max="7683" width="13.7109375" customWidth="1"/>
    <col min="7684" max="7684" width="12.28515625" customWidth="1"/>
    <col min="7685" max="7685" width="11.85546875" customWidth="1"/>
    <col min="7686" max="7686" width="9.7109375" customWidth="1"/>
    <col min="7687" max="7687" width="22" customWidth="1"/>
    <col min="7688" max="7688" width="11" customWidth="1"/>
    <col min="7689" max="7689" width="17.42578125" bestFit="1" customWidth="1"/>
    <col min="7935" max="7935" width="9.7109375" customWidth="1"/>
    <col min="7936" max="7936" width="12.5703125" customWidth="1"/>
    <col min="7937" max="7937" width="31.42578125" customWidth="1"/>
    <col min="7938" max="7938" width="25.28515625" customWidth="1"/>
    <col min="7939" max="7939" width="13.7109375" customWidth="1"/>
    <col min="7940" max="7940" width="12.28515625" customWidth="1"/>
    <col min="7941" max="7941" width="11.85546875" customWidth="1"/>
    <col min="7942" max="7942" width="9.7109375" customWidth="1"/>
    <col min="7943" max="7943" width="22" customWidth="1"/>
    <col min="7944" max="7944" width="11" customWidth="1"/>
    <col min="7945" max="7945" width="17.42578125" bestFit="1" customWidth="1"/>
    <col min="8191" max="8191" width="9.7109375" customWidth="1"/>
    <col min="8192" max="8192" width="12.5703125" customWidth="1"/>
    <col min="8193" max="8193" width="31.42578125" customWidth="1"/>
    <col min="8194" max="8194" width="25.28515625" customWidth="1"/>
    <col min="8195" max="8195" width="13.7109375" customWidth="1"/>
    <col min="8196" max="8196" width="12.28515625" customWidth="1"/>
    <col min="8197" max="8197" width="11.85546875" customWidth="1"/>
    <col min="8198" max="8198" width="9.7109375" customWidth="1"/>
    <col min="8199" max="8199" width="22" customWidth="1"/>
    <col min="8200" max="8200" width="11" customWidth="1"/>
    <col min="8201" max="8201" width="17.42578125" bestFit="1" customWidth="1"/>
    <col min="8447" max="8447" width="9.7109375" customWidth="1"/>
    <col min="8448" max="8448" width="12.5703125" customWidth="1"/>
    <col min="8449" max="8449" width="31.42578125" customWidth="1"/>
    <col min="8450" max="8450" width="25.28515625" customWidth="1"/>
    <col min="8451" max="8451" width="13.7109375" customWidth="1"/>
    <col min="8452" max="8452" width="12.28515625" customWidth="1"/>
    <col min="8453" max="8453" width="11.85546875" customWidth="1"/>
    <col min="8454" max="8454" width="9.7109375" customWidth="1"/>
    <col min="8455" max="8455" width="22" customWidth="1"/>
    <col min="8456" max="8456" width="11" customWidth="1"/>
    <col min="8457" max="8457" width="17.42578125" bestFit="1" customWidth="1"/>
    <col min="8703" max="8703" width="9.7109375" customWidth="1"/>
    <col min="8704" max="8704" width="12.5703125" customWidth="1"/>
    <col min="8705" max="8705" width="31.42578125" customWidth="1"/>
    <col min="8706" max="8706" width="25.28515625" customWidth="1"/>
    <col min="8707" max="8707" width="13.7109375" customWidth="1"/>
    <col min="8708" max="8708" width="12.28515625" customWidth="1"/>
    <col min="8709" max="8709" width="11.85546875" customWidth="1"/>
    <col min="8710" max="8710" width="9.7109375" customWidth="1"/>
    <col min="8711" max="8711" width="22" customWidth="1"/>
    <col min="8712" max="8712" width="11" customWidth="1"/>
    <col min="8713" max="8713" width="17.42578125" bestFit="1" customWidth="1"/>
    <col min="8959" max="8959" width="9.7109375" customWidth="1"/>
    <col min="8960" max="8960" width="12.5703125" customWidth="1"/>
    <col min="8961" max="8961" width="31.42578125" customWidth="1"/>
    <col min="8962" max="8962" width="25.28515625" customWidth="1"/>
    <col min="8963" max="8963" width="13.7109375" customWidth="1"/>
    <col min="8964" max="8964" width="12.28515625" customWidth="1"/>
    <col min="8965" max="8965" width="11.85546875" customWidth="1"/>
    <col min="8966" max="8966" width="9.7109375" customWidth="1"/>
    <col min="8967" max="8967" width="22" customWidth="1"/>
    <col min="8968" max="8968" width="11" customWidth="1"/>
    <col min="8969" max="8969" width="17.42578125" bestFit="1" customWidth="1"/>
    <col min="9215" max="9215" width="9.7109375" customWidth="1"/>
    <col min="9216" max="9216" width="12.5703125" customWidth="1"/>
    <col min="9217" max="9217" width="31.42578125" customWidth="1"/>
    <col min="9218" max="9218" width="25.28515625" customWidth="1"/>
    <col min="9219" max="9219" width="13.7109375" customWidth="1"/>
    <col min="9220" max="9220" width="12.28515625" customWidth="1"/>
    <col min="9221" max="9221" width="11.85546875" customWidth="1"/>
    <col min="9222" max="9222" width="9.7109375" customWidth="1"/>
    <col min="9223" max="9223" width="22" customWidth="1"/>
    <col min="9224" max="9224" width="11" customWidth="1"/>
    <col min="9225" max="9225" width="17.42578125" bestFit="1" customWidth="1"/>
    <col min="9471" max="9471" width="9.7109375" customWidth="1"/>
    <col min="9472" max="9472" width="12.5703125" customWidth="1"/>
    <col min="9473" max="9473" width="31.42578125" customWidth="1"/>
    <col min="9474" max="9474" width="25.28515625" customWidth="1"/>
    <col min="9475" max="9475" width="13.7109375" customWidth="1"/>
    <col min="9476" max="9476" width="12.28515625" customWidth="1"/>
    <col min="9477" max="9477" width="11.85546875" customWidth="1"/>
    <col min="9478" max="9478" width="9.7109375" customWidth="1"/>
    <col min="9479" max="9479" width="22" customWidth="1"/>
    <col min="9480" max="9480" width="11" customWidth="1"/>
    <col min="9481" max="9481" width="17.42578125" bestFit="1" customWidth="1"/>
    <col min="9727" max="9727" width="9.7109375" customWidth="1"/>
    <col min="9728" max="9728" width="12.5703125" customWidth="1"/>
    <col min="9729" max="9729" width="31.42578125" customWidth="1"/>
    <col min="9730" max="9730" width="25.28515625" customWidth="1"/>
    <col min="9731" max="9731" width="13.7109375" customWidth="1"/>
    <col min="9732" max="9732" width="12.28515625" customWidth="1"/>
    <col min="9733" max="9733" width="11.85546875" customWidth="1"/>
    <col min="9734" max="9734" width="9.7109375" customWidth="1"/>
    <col min="9735" max="9735" width="22" customWidth="1"/>
    <col min="9736" max="9736" width="11" customWidth="1"/>
    <col min="9737" max="9737" width="17.42578125" bestFit="1" customWidth="1"/>
    <col min="9983" max="9983" width="9.7109375" customWidth="1"/>
    <col min="9984" max="9984" width="12.5703125" customWidth="1"/>
    <col min="9985" max="9985" width="31.42578125" customWidth="1"/>
    <col min="9986" max="9986" width="25.28515625" customWidth="1"/>
    <col min="9987" max="9987" width="13.7109375" customWidth="1"/>
    <col min="9988" max="9988" width="12.28515625" customWidth="1"/>
    <col min="9989" max="9989" width="11.85546875" customWidth="1"/>
    <col min="9990" max="9990" width="9.7109375" customWidth="1"/>
    <col min="9991" max="9991" width="22" customWidth="1"/>
    <col min="9992" max="9992" width="11" customWidth="1"/>
    <col min="9993" max="9993" width="17.42578125" bestFit="1" customWidth="1"/>
    <col min="10239" max="10239" width="9.7109375" customWidth="1"/>
    <col min="10240" max="10240" width="12.5703125" customWidth="1"/>
    <col min="10241" max="10241" width="31.42578125" customWidth="1"/>
    <col min="10242" max="10242" width="25.28515625" customWidth="1"/>
    <col min="10243" max="10243" width="13.7109375" customWidth="1"/>
    <col min="10244" max="10244" width="12.28515625" customWidth="1"/>
    <col min="10245" max="10245" width="11.85546875" customWidth="1"/>
    <col min="10246" max="10246" width="9.7109375" customWidth="1"/>
    <col min="10247" max="10247" width="22" customWidth="1"/>
    <col min="10248" max="10248" width="11" customWidth="1"/>
    <col min="10249" max="10249" width="17.42578125" bestFit="1" customWidth="1"/>
    <col min="10495" max="10495" width="9.7109375" customWidth="1"/>
    <col min="10496" max="10496" width="12.5703125" customWidth="1"/>
    <col min="10497" max="10497" width="31.42578125" customWidth="1"/>
    <col min="10498" max="10498" width="25.28515625" customWidth="1"/>
    <col min="10499" max="10499" width="13.7109375" customWidth="1"/>
    <col min="10500" max="10500" width="12.28515625" customWidth="1"/>
    <col min="10501" max="10501" width="11.85546875" customWidth="1"/>
    <col min="10502" max="10502" width="9.7109375" customWidth="1"/>
    <col min="10503" max="10503" width="22" customWidth="1"/>
    <col min="10504" max="10504" width="11" customWidth="1"/>
    <col min="10505" max="10505" width="17.42578125" bestFit="1" customWidth="1"/>
    <col min="10751" max="10751" width="9.7109375" customWidth="1"/>
    <col min="10752" max="10752" width="12.5703125" customWidth="1"/>
    <col min="10753" max="10753" width="31.42578125" customWidth="1"/>
    <col min="10754" max="10754" width="25.28515625" customWidth="1"/>
    <col min="10755" max="10755" width="13.7109375" customWidth="1"/>
    <col min="10756" max="10756" width="12.28515625" customWidth="1"/>
    <col min="10757" max="10757" width="11.85546875" customWidth="1"/>
    <col min="10758" max="10758" width="9.7109375" customWidth="1"/>
    <col min="10759" max="10759" width="22" customWidth="1"/>
    <col min="10760" max="10760" width="11" customWidth="1"/>
    <col min="10761" max="10761" width="17.42578125" bestFit="1" customWidth="1"/>
    <col min="11007" max="11007" width="9.7109375" customWidth="1"/>
    <col min="11008" max="11008" width="12.5703125" customWidth="1"/>
    <col min="11009" max="11009" width="31.42578125" customWidth="1"/>
    <col min="11010" max="11010" width="25.28515625" customWidth="1"/>
    <col min="11011" max="11011" width="13.7109375" customWidth="1"/>
    <col min="11012" max="11012" width="12.28515625" customWidth="1"/>
    <col min="11013" max="11013" width="11.85546875" customWidth="1"/>
    <col min="11014" max="11014" width="9.7109375" customWidth="1"/>
    <col min="11015" max="11015" width="22" customWidth="1"/>
    <col min="11016" max="11016" width="11" customWidth="1"/>
    <col min="11017" max="11017" width="17.42578125" bestFit="1" customWidth="1"/>
    <col min="11263" max="11263" width="9.7109375" customWidth="1"/>
    <col min="11264" max="11264" width="12.5703125" customWidth="1"/>
    <col min="11265" max="11265" width="31.42578125" customWidth="1"/>
    <col min="11266" max="11266" width="25.28515625" customWidth="1"/>
    <col min="11267" max="11267" width="13.7109375" customWidth="1"/>
    <col min="11268" max="11268" width="12.28515625" customWidth="1"/>
    <col min="11269" max="11269" width="11.85546875" customWidth="1"/>
    <col min="11270" max="11270" width="9.7109375" customWidth="1"/>
    <col min="11271" max="11271" width="22" customWidth="1"/>
    <col min="11272" max="11272" width="11" customWidth="1"/>
    <col min="11273" max="11273" width="17.42578125" bestFit="1" customWidth="1"/>
    <col min="11519" max="11519" width="9.7109375" customWidth="1"/>
    <col min="11520" max="11520" width="12.5703125" customWidth="1"/>
    <col min="11521" max="11521" width="31.42578125" customWidth="1"/>
    <col min="11522" max="11522" width="25.28515625" customWidth="1"/>
    <col min="11523" max="11523" width="13.7109375" customWidth="1"/>
    <col min="11524" max="11524" width="12.28515625" customWidth="1"/>
    <col min="11525" max="11525" width="11.85546875" customWidth="1"/>
    <col min="11526" max="11526" width="9.7109375" customWidth="1"/>
    <col min="11527" max="11527" width="22" customWidth="1"/>
    <col min="11528" max="11528" width="11" customWidth="1"/>
    <col min="11529" max="11529" width="17.42578125" bestFit="1" customWidth="1"/>
    <col min="11775" max="11775" width="9.7109375" customWidth="1"/>
    <col min="11776" max="11776" width="12.5703125" customWidth="1"/>
    <col min="11777" max="11777" width="31.42578125" customWidth="1"/>
    <col min="11778" max="11778" width="25.28515625" customWidth="1"/>
    <col min="11779" max="11779" width="13.7109375" customWidth="1"/>
    <col min="11780" max="11780" width="12.28515625" customWidth="1"/>
    <col min="11781" max="11781" width="11.85546875" customWidth="1"/>
    <col min="11782" max="11782" width="9.7109375" customWidth="1"/>
    <col min="11783" max="11783" width="22" customWidth="1"/>
    <col min="11784" max="11784" width="11" customWidth="1"/>
    <col min="11785" max="11785" width="17.42578125" bestFit="1" customWidth="1"/>
    <col min="12031" max="12031" width="9.7109375" customWidth="1"/>
    <col min="12032" max="12032" width="12.5703125" customWidth="1"/>
    <col min="12033" max="12033" width="31.42578125" customWidth="1"/>
    <col min="12034" max="12034" width="25.28515625" customWidth="1"/>
    <col min="12035" max="12035" width="13.7109375" customWidth="1"/>
    <col min="12036" max="12036" width="12.28515625" customWidth="1"/>
    <col min="12037" max="12037" width="11.85546875" customWidth="1"/>
    <col min="12038" max="12038" width="9.7109375" customWidth="1"/>
    <col min="12039" max="12039" width="22" customWidth="1"/>
    <col min="12040" max="12040" width="11" customWidth="1"/>
    <col min="12041" max="12041" width="17.42578125" bestFit="1" customWidth="1"/>
    <col min="12287" max="12287" width="9.7109375" customWidth="1"/>
    <col min="12288" max="12288" width="12.5703125" customWidth="1"/>
    <col min="12289" max="12289" width="31.42578125" customWidth="1"/>
    <col min="12290" max="12290" width="25.28515625" customWidth="1"/>
    <col min="12291" max="12291" width="13.7109375" customWidth="1"/>
    <col min="12292" max="12292" width="12.28515625" customWidth="1"/>
    <col min="12293" max="12293" width="11.85546875" customWidth="1"/>
    <col min="12294" max="12294" width="9.7109375" customWidth="1"/>
    <col min="12295" max="12295" width="22" customWidth="1"/>
    <col min="12296" max="12296" width="11" customWidth="1"/>
    <col min="12297" max="12297" width="17.42578125" bestFit="1" customWidth="1"/>
    <col min="12543" max="12543" width="9.7109375" customWidth="1"/>
    <col min="12544" max="12544" width="12.5703125" customWidth="1"/>
    <col min="12545" max="12545" width="31.42578125" customWidth="1"/>
    <col min="12546" max="12546" width="25.28515625" customWidth="1"/>
    <col min="12547" max="12547" width="13.7109375" customWidth="1"/>
    <col min="12548" max="12548" width="12.28515625" customWidth="1"/>
    <col min="12549" max="12549" width="11.85546875" customWidth="1"/>
    <col min="12550" max="12550" width="9.7109375" customWidth="1"/>
    <col min="12551" max="12551" width="22" customWidth="1"/>
    <col min="12552" max="12552" width="11" customWidth="1"/>
    <col min="12553" max="12553" width="17.42578125" bestFit="1" customWidth="1"/>
    <col min="12799" max="12799" width="9.7109375" customWidth="1"/>
    <col min="12800" max="12800" width="12.5703125" customWidth="1"/>
    <col min="12801" max="12801" width="31.42578125" customWidth="1"/>
    <col min="12802" max="12802" width="25.28515625" customWidth="1"/>
    <col min="12803" max="12803" width="13.7109375" customWidth="1"/>
    <col min="12804" max="12804" width="12.28515625" customWidth="1"/>
    <col min="12805" max="12805" width="11.85546875" customWidth="1"/>
    <col min="12806" max="12806" width="9.7109375" customWidth="1"/>
    <col min="12807" max="12807" width="22" customWidth="1"/>
    <col min="12808" max="12808" width="11" customWidth="1"/>
    <col min="12809" max="12809" width="17.42578125" bestFit="1" customWidth="1"/>
    <col min="13055" max="13055" width="9.7109375" customWidth="1"/>
    <col min="13056" max="13056" width="12.5703125" customWidth="1"/>
    <col min="13057" max="13057" width="31.42578125" customWidth="1"/>
    <col min="13058" max="13058" width="25.28515625" customWidth="1"/>
    <col min="13059" max="13059" width="13.7109375" customWidth="1"/>
    <col min="13060" max="13060" width="12.28515625" customWidth="1"/>
    <col min="13061" max="13061" width="11.85546875" customWidth="1"/>
    <col min="13062" max="13062" width="9.7109375" customWidth="1"/>
    <col min="13063" max="13063" width="22" customWidth="1"/>
    <col min="13064" max="13064" width="11" customWidth="1"/>
    <col min="13065" max="13065" width="17.42578125" bestFit="1" customWidth="1"/>
    <col min="13311" max="13311" width="9.7109375" customWidth="1"/>
    <col min="13312" max="13312" width="12.5703125" customWidth="1"/>
    <col min="13313" max="13313" width="31.42578125" customWidth="1"/>
    <col min="13314" max="13314" width="25.28515625" customWidth="1"/>
    <col min="13315" max="13315" width="13.7109375" customWidth="1"/>
    <col min="13316" max="13316" width="12.28515625" customWidth="1"/>
    <col min="13317" max="13317" width="11.85546875" customWidth="1"/>
    <col min="13318" max="13318" width="9.7109375" customWidth="1"/>
    <col min="13319" max="13319" width="22" customWidth="1"/>
    <col min="13320" max="13320" width="11" customWidth="1"/>
    <col min="13321" max="13321" width="17.42578125" bestFit="1" customWidth="1"/>
    <col min="13567" max="13567" width="9.7109375" customWidth="1"/>
    <col min="13568" max="13568" width="12.5703125" customWidth="1"/>
    <col min="13569" max="13569" width="31.42578125" customWidth="1"/>
    <col min="13570" max="13570" width="25.28515625" customWidth="1"/>
    <col min="13571" max="13571" width="13.7109375" customWidth="1"/>
    <col min="13572" max="13572" width="12.28515625" customWidth="1"/>
    <col min="13573" max="13573" width="11.85546875" customWidth="1"/>
    <col min="13574" max="13574" width="9.7109375" customWidth="1"/>
    <col min="13575" max="13575" width="22" customWidth="1"/>
    <col min="13576" max="13576" width="11" customWidth="1"/>
    <col min="13577" max="13577" width="17.42578125" bestFit="1" customWidth="1"/>
    <col min="13823" max="13823" width="9.7109375" customWidth="1"/>
    <col min="13824" max="13824" width="12.5703125" customWidth="1"/>
    <col min="13825" max="13825" width="31.42578125" customWidth="1"/>
    <col min="13826" max="13826" width="25.28515625" customWidth="1"/>
    <col min="13827" max="13827" width="13.7109375" customWidth="1"/>
    <col min="13828" max="13828" width="12.28515625" customWidth="1"/>
    <col min="13829" max="13829" width="11.85546875" customWidth="1"/>
    <col min="13830" max="13830" width="9.7109375" customWidth="1"/>
    <col min="13831" max="13831" width="22" customWidth="1"/>
    <col min="13832" max="13832" width="11" customWidth="1"/>
    <col min="13833" max="13833" width="17.42578125" bestFit="1" customWidth="1"/>
    <col min="14079" max="14079" width="9.7109375" customWidth="1"/>
    <col min="14080" max="14080" width="12.5703125" customWidth="1"/>
    <col min="14081" max="14081" width="31.42578125" customWidth="1"/>
    <col min="14082" max="14082" width="25.28515625" customWidth="1"/>
    <col min="14083" max="14083" width="13.7109375" customWidth="1"/>
    <col min="14084" max="14084" width="12.28515625" customWidth="1"/>
    <col min="14085" max="14085" width="11.85546875" customWidth="1"/>
    <col min="14086" max="14086" width="9.7109375" customWidth="1"/>
    <col min="14087" max="14087" width="22" customWidth="1"/>
    <col min="14088" max="14088" width="11" customWidth="1"/>
    <col min="14089" max="14089" width="17.42578125" bestFit="1" customWidth="1"/>
    <col min="14335" max="14335" width="9.7109375" customWidth="1"/>
    <col min="14336" max="14336" width="12.5703125" customWidth="1"/>
    <col min="14337" max="14337" width="31.42578125" customWidth="1"/>
    <col min="14338" max="14338" width="25.28515625" customWidth="1"/>
    <col min="14339" max="14339" width="13.7109375" customWidth="1"/>
    <col min="14340" max="14340" width="12.28515625" customWidth="1"/>
    <col min="14341" max="14341" width="11.85546875" customWidth="1"/>
    <col min="14342" max="14342" width="9.7109375" customWidth="1"/>
    <col min="14343" max="14343" width="22" customWidth="1"/>
    <col min="14344" max="14344" width="11" customWidth="1"/>
    <col min="14345" max="14345" width="17.42578125" bestFit="1" customWidth="1"/>
    <col min="14591" max="14591" width="9.7109375" customWidth="1"/>
    <col min="14592" max="14592" width="12.5703125" customWidth="1"/>
    <col min="14593" max="14593" width="31.42578125" customWidth="1"/>
    <col min="14594" max="14594" width="25.28515625" customWidth="1"/>
    <col min="14595" max="14595" width="13.7109375" customWidth="1"/>
    <col min="14596" max="14596" width="12.28515625" customWidth="1"/>
    <col min="14597" max="14597" width="11.85546875" customWidth="1"/>
    <col min="14598" max="14598" width="9.7109375" customWidth="1"/>
    <col min="14599" max="14599" width="22" customWidth="1"/>
    <col min="14600" max="14600" width="11" customWidth="1"/>
    <col min="14601" max="14601" width="17.42578125" bestFit="1" customWidth="1"/>
    <col min="14847" max="14847" width="9.7109375" customWidth="1"/>
    <col min="14848" max="14848" width="12.5703125" customWidth="1"/>
    <col min="14849" max="14849" width="31.42578125" customWidth="1"/>
    <col min="14850" max="14850" width="25.28515625" customWidth="1"/>
    <col min="14851" max="14851" width="13.7109375" customWidth="1"/>
    <col min="14852" max="14852" width="12.28515625" customWidth="1"/>
    <col min="14853" max="14853" width="11.85546875" customWidth="1"/>
    <col min="14854" max="14854" width="9.7109375" customWidth="1"/>
    <col min="14855" max="14855" width="22" customWidth="1"/>
    <col min="14856" max="14856" width="11" customWidth="1"/>
    <col min="14857" max="14857" width="17.42578125" bestFit="1" customWidth="1"/>
    <col min="15103" max="15103" width="9.7109375" customWidth="1"/>
    <col min="15104" max="15104" width="12.5703125" customWidth="1"/>
    <col min="15105" max="15105" width="31.42578125" customWidth="1"/>
    <col min="15106" max="15106" width="25.28515625" customWidth="1"/>
    <col min="15107" max="15107" width="13.7109375" customWidth="1"/>
    <col min="15108" max="15108" width="12.28515625" customWidth="1"/>
    <col min="15109" max="15109" width="11.85546875" customWidth="1"/>
    <col min="15110" max="15110" width="9.7109375" customWidth="1"/>
    <col min="15111" max="15111" width="22" customWidth="1"/>
    <col min="15112" max="15112" width="11" customWidth="1"/>
    <col min="15113" max="15113" width="17.42578125" bestFit="1" customWidth="1"/>
    <col min="15359" max="15359" width="9.7109375" customWidth="1"/>
    <col min="15360" max="15360" width="12.5703125" customWidth="1"/>
    <col min="15361" max="15361" width="31.42578125" customWidth="1"/>
    <col min="15362" max="15362" width="25.28515625" customWidth="1"/>
    <col min="15363" max="15363" width="13.7109375" customWidth="1"/>
    <col min="15364" max="15364" width="12.28515625" customWidth="1"/>
    <col min="15365" max="15365" width="11.85546875" customWidth="1"/>
    <col min="15366" max="15366" width="9.7109375" customWidth="1"/>
    <col min="15367" max="15367" width="22" customWidth="1"/>
    <col min="15368" max="15368" width="11" customWidth="1"/>
    <col min="15369" max="15369" width="17.42578125" bestFit="1" customWidth="1"/>
    <col min="15615" max="15615" width="9.7109375" customWidth="1"/>
    <col min="15616" max="15616" width="12.5703125" customWidth="1"/>
    <col min="15617" max="15617" width="31.42578125" customWidth="1"/>
    <col min="15618" max="15618" width="25.28515625" customWidth="1"/>
    <col min="15619" max="15619" width="13.7109375" customWidth="1"/>
    <col min="15620" max="15620" width="12.28515625" customWidth="1"/>
    <col min="15621" max="15621" width="11.85546875" customWidth="1"/>
    <col min="15622" max="15622" width="9.7109375" customWidth="1"/>
    <col min="15623" max="15623" width="22" customWidth="1"/>
    <col min="15624" max="15624" width="11" customWidth="1"/>
    <col min="15625" max="15625" width="17.42578125" bestFit="1" customWidth="1"/>
    <col min="15871" max="15871" width="9.7109375" customWidth="1"/>
    <col min="15872" max="15872" width="12.5703125" customWidth="1"/>
    <col min="15873" max="15873" width="31.42578125" customWidth="1"/>
    <col min="15874" max="15874" width="25.28515625" customWidth="1"/>
    <col min="15875" max="15875" width="13.7109375" customWidth="1"/>
    <col min="15876" max="15876" width="12.28515625" customWidth="1"/>
    <col min="15877" max="15877" width="11.85546875" customWidth="1"/>
    <col min="15878" max="15878" width="9.7109375" customWidth="1"/>
    <col min="15879" max="15879" width="22" customWidth="1"/>
    <col min="15880" max="15880" width="11" customWidth="1"/>
    <col min="15881" max="15881" width="17.42578125" bestFit="1" customWidth="1"/>
    <col min="16127" max="16127" width="9.7109375" customWidth="1"/>
    <col min="16128" max="16128" width="12.5703125" customWidth="1"/>
    <col min="16129" max="16129" width="31.42578125" customWidth="1"/>
    <col min="16130" max="16130" width="25.28515625" customWidth="1"/>
    <col min="16131" max="16131" width="13.7109375" customWidth="1"/>
    <col min="16132" max="16132" width="12.28515625" customWidth="1"/>
    <col min="16133" max="16133" width="11.85546875" customWidth="1"/>
    <col min="16134" max="16134" width="9.7109375" customWidth="1"/>
    <col min="16135" max="16135" width="22" customWidth="1"/>
    <col min="16136" max="16136" width="11" customWidth="1"/>
    <col min="16137" max="16137" width="17.42578125" bestFit="1" customWidth="1"/>
  </cols>
  <sheetData>
    <row r="1" spans="1:6" ht="15.75" x14ac:dyDescent="0.25">
      <c r="A1" s="587" t="s">
        <v>1128</v>
      </c>
      <c r="B1" s="587"/>
      <c r="C1" s="587"/>
      <c r="D1" s="587"/>
      <c r="E1" s="587"/>
    </row>
    <row r="3" spans="1:6" x14ac:dyDescent="0.25">
      <c r="A3" s="797" t="s">
        <v>777</v>
      </c>
      <c r="B3" s="797"/>
      <c r="C3" s="797"/>
      <c r="D3" s="797"/>
      <c r="E3" s="797"/>
      <c r="F3" s="306"/>
    </row>
    <row r="4" spans="1:6" x14ac:dyDescent="0.25">
      <c r="A4" s="867" t="s">
        <v>1005</v>
      </c>
      <c r="B4" s="867"/>
      <c r="C4" s="867"/>
      <c r="D4" s="867"/>
      <c r="E4" s="867"/>
      <c r="F4" s="391"/>
    </row>
    <row r="5" spans="1:6" x14ac:dyDescent="0.25">
      <c r="A5" s="101"/>
      <c r="B5" s="101"/>
      <c r="C5" s="101"/>
      <c r="D5" s="101"/>
      <c r="E5" s="101"/>
      <c r="F5" s="391"/>
    </row>
    <row r="6" spans="1:6" ht="15.75" thickBot="1" x14ac:dyDescent="0.3"/>
    <row r="7" spans="1:6" ht="15.75" thickBot="1" x14ac:dyDescent="0.3">
      <c r="A7" s="440" t="s">
        <v>19</v>
      </c>
      <c r="B7" s="868" t="s">
        <v>135</v>
      </c>
      <c r="C7" s="868"/>
      <c r="D7" s="868"/>
      <c r="E7" s="868"/>
    </row>
    <row r="8" spans="1:6" ht="15.75" thickBot="1" x14ac:dyDescent="0.3">
      <c r="A8" s="440" t="s">
        <v>0</v>
      </c>
      <c r="B8" s="869" t="s">
        <v>8</v>
      </c>
      <c r="C8" s="870"/>
      <c r="D8" s="870"/>
      <c r="E8" s="871"/>
    </row>
    <row r="9" spans="1:6" ht="15.75" thickBot="1" x14ac:dyDescent="0.3">
      <c r="A9" s="440" t="s">
        <v>20</v>
      </c>
      <c r="B9" s="872" t="s">
        <v>21</v>
      </c>
      <c r="C9" s="873"/>
      <c r="D9" s="873"/>
      <c r="E9" s="874"/>
    </row>
    <row r="10" spans="1:6" ht="15.75" thickBot="1" x14ac:dyDescent="0.3">
      <c r="A10" s="875" t="s">
        <v>2</v>
      </c>
      <c r="B10" s="876"/>
      <c r="C10" s="876"/>
      <c r="D10" s="876"/>
      <c r="E10" s="877"/>
    </row>
    <row r="11" spans="1:6" ht="15" customHeight="1" x14ac:dyDescent="0.25">
      <c r="A11" s="849" t="s">
        <v>16</v>
      </c>
      <c r="B11" s="850"/>
      <c r="C11" s="850"/>
      <c r="D11" s="850"/>
      <c r="E11" s="851"/>
    </row>
    <row r="12" spans="1:6" x14ac:dyDescent="0.25">
      <c r="A12" s="852"/>
      <c r="B12" s="853"/>
      <c r="C12" s="853"/>
      <c r="D12" s="853"/>
      <c r="E12" s="854"/>
    </row>
    <row r="13" spans="1:6" ht="48" customHeight="1" thickBot="1" x14ac:dyDescent="0.3">
      <c r="A13" s="855"/>
      <c r="B13" s="856"/>
      <c r="C13" s="856"/>
      <c r="D13" s="856"/>
      <c r="E13" s="857"/>
    </row>
    <row r="14" spans="1:6" ht="54" customHeight="1" thickBot="1" x14ac:dyDescent="0.3">
      <c r="A14" s="441" t="s">
        <v>23</v>
      </c>
      <c r="B14" s="858" t="s">
        <v>136</v>
      </c>
      <c r="C14" s="859"/>
      <c r="D14" s="859"/>
      <c r="E14" s="860"/>
    </row>
    <row r="15" spans="1:6" x14ac:dyDescent="0.25">
      <c r="A15" s="801" t="s">
        <v>25</v>
      </c>
      <c r="B15" s="442">
        <v>2020</v>
      </c>
      <c r="C15" s="442">
        <v>2021</v>
      </c>
      <c r="D15" s="442">
        <v>2022</v>
      </c>
      <c r="E15" s="442">
        <v>2023</v>
      </c>
    </row>
    <row r="16" spans="1:6" ht="15.75" thickBot="1" x14ac:dyDescent="0.3">
      <c r="A16" s="802"/>
      <c r="B16" s="443" t="s">
        <v>26</v>
      </c>
      <c r="C16" s="443" t="s">
        <v>26</v>
      </c>
      <c r="D16" s="443" t="s">
        <v>26</v>
      </c>
      <c r="E16" s="443" t="s">
        <v>26</v>
      </c>
    </row>
    <row r="17" spans="1:10" ht="23.25" thickBot="1" x14ac:dyDescent="0.3">
      <c r="A17" s="102" t="s">
        <v>137</v>
      </c>
      <c r="B17" s="444" t="s">
        <v>138</v>
      </c>
      <c r="C17" s="444" t="s">
        <v>138</v>
      </c>
      <c r="D17" s="444" t="s">
        <v>138</v>
      </c>
      <c r="E17" s="444" t="s">
        <v>138</v>
      </c>
    </row>
    <row r="18" spans="1:10" ht="45.75" thickBot="1" x14ac:dyDescent="0.3">
      <c r="A18" s="102" t="s">
        <v>139</v>
      </c>
      <c r="B18" s="109">
        <v>68</v>
      </c>
      <c r="C18" s="109">
        <v>70</v>
      </c>
      <c r="D18" s="109">
        <v>72.2</v>
      </c>
      <c r="E18" s="109">
        <v>73.599999999999994</v>
      </c>
    </row>
    <row r="19" spans="1:10" ht="15.75" thickBot="1" x14ac:dyDescent="0.3">
      <c r="A19" s="104"/>
      <c r="B19" s="105"/>
      <c r="C19" s="105"/>
      <c r="D19" s="105"/>
      <c r="E19" s="105"/>
    </row>
    <row r="20" spans="1:10" ht="28.5" customHeight="1" thickBot="1" x14ac:dyDescent="0.3">
      <c r="A20" s="106" t="s">
        <v>34</v>
      </c>
      <c r="B20" s="861" t="s">
        <v>140</v>
      </c>
      <c r="C20" s="862"/>
      <c r="D20" s="862"/>
      <c r="E20" s="863"/>
    </row>
    <row r="21" spans="1:10" ht="15.75" thickBot="1" x14ac:dyDescent="0.3">
      <c r="A21" s="768" t="s">
        <v>36</v>
      </c>
      <c r="B21" s="769"/>
      <c r="C21" s="769"/>
      <c r="D21" s="769"/>
      <c r="E21" s="612"/>
      <c r="H21" s="107"/>
      <c r="J21" s="107"/>
    </row>
    <row r="22" spans="1:10" ht="34.5" thickBot="1" x14ac:dyDescent="0.3">
      <c r="A22" s="108" t="s">
        <v>141</v>
      </c>
      <c r="B22" s="109">
        <v>68</v>
      </c>
      <c r="C22" s="109">
        <v>70</v>
      </c>
      <c r="D22" s="109">
        <v>72.2</v>
      </c>
      <c r="E22" s="109">
        <v>73.599999999999994</v>
      </c>
      <c r="G22" s="110"/>
    </row>
    <row r="23" spans="1:10" ht="45.75" thickBot="1" x14ac:dyDescent="0.3">
      <c r="A23" s="108" t="s">
        <v>142</v>
      </c>
      <c r="B23" s="111">
        <v>35000</v>
      </c>
      <c r="C23" s="111">
        <v>35000</v>
      </c>
      <c r="D23" s="111">
        <v>35000</v>
      </c>
      <c r="E23" s="111">
        <v>35000</v>
      </c>
    </row>
    <row r="24" spans="1:10" ht="15.75" thickBot="1" x14ac:dyDescent="0.3">
      <c r="A24" s="864" t="s">
        <v>43</v>
      </c>
      <c r="B24" s="865"/>
      <c r="C24" s="865"/>
      <c r="D24" s="865"/>
      <c r="E24" s="866"/>
    </row>
    <row r="25" spans="1:10" ht="15.75" thickBot="1" x14ac:dyDescent="0.3">
      <c r="A25" s="806" t="s">
        <v>44</v>
      </c>
      <c r="B25" s="807"/>
      <c r="C25" s="807"/>
      <c r="D25" s="807"/>
      <c r="E25" s="808"/>
    </row>
    <row r="26" spans="1:10" ht="15.75" customHeight="1" thickBot="1" x14ac:dyDescent="0.3">
      <c r="A26" s="112" t="s">
        <v>45</v>
      </c>
      <c r="B26" s="820" t="s">
        <v>143</v>
      </c>
      <c r="C26" s="821"/>
      <c r="D26" s="821"/>
      <c r="E26" s="822"/>
    </row>
    <row r="27" spans="1:10" ht="38.25" customHeight="1" thickBot="1" x14ac:dyDescent="0.3">
      <c r="A27" s="104" t="s">
        <v>48</v>
      </c>
      <c r="B27" s="768" t="s">
        <v>144</v>
      </c>
      <c r="C27" s="769"/>
      <c r="D27" s="769"/>
      <c r="E27" s="612"/>
    </row>
    <row r="28" spans="1:10" ht="15.75" thickBot="1" x14ac:dyDescent="0.3">
      <c r="A28" s="104" t="s">
        <v>50</v>
      </c>
      <c r="B28" s="798" t="s">
        <v>145</v>
      </c>
      <c r="C28" s="799"/>
      <c r="D28" s="799"/>
      <c r="E28" s="800"/>
    </row>
    <row r="29" spans="1:10" x14ac:dyDescent="0.25">
      <c r="A29" s="801"/>
      <c r="B29" s="128">
        <v>2020</v>
      </c>
      <c r="C29" s="128">
        <v>2021</v>
      </c>
      <c r="D29" s="128">
        <v>2022</v>
      </c>
      <c r="E29" s="128">
        <v>2023</v>
      </c>
      <c r="F29" s="445"/>
      <c r="G29" s="2"/>
    </row>
    <row r="30" spans="1:10" ht="15.75" thickBot="1" x14ac:dyDescent="0.3">
      <c r="A30" s="802"/>
      <c r="B30" s="129" t="s">
        <v>26</v>
      </c>
      <c r="C30" s="129" t="s">
        <v>26</v>
      </c>
      <c r="D30" s="129" t="s">
        <v>26</v>
      </c>
      <c r="E30" s="129" t="s">
        <v>26</v>
      </c>
      <c r="F30" s="446"/>
      <c r="G30" s="2"/>
    </row>
    <row r="31" spans="1:10" ht="15.75" thickBot="1" x14ac:dyDescent="0.3">
      <c r="A31" s="104" t="s">
        <v>52</v>
      </c>
      <c r="B31" s="134">
        <v>25000</v>
      </c>
      <c r="C31" s="134">
        <v>25000</v>
      </c>
      <c r="D31" s="134">
        <v>25000</v>
      </c>
      <c r="E31" s="134">
        <v>25000</v>
      </c>
      <c r="F31" s="447"/>
      <c r="G31" s="2"/>
    </row>
    <row r="32" spans="1:10" ht="15.75" thickBot="1" x14ac:dyDescent="0.3">
      <c r="A32" s="104" t="s">
        <v>53</v>
      </c>
      <c r="B32" s="136">
        <v>36000</v>
      </c>
      <c r="C32" s="136">
        <v>45000</v>
      </c>
      <c r="D32" s="136">
        <v>45000</v>
      </c>
      <c r="E32" s="136">
        <v>45000</v>
      </c>
      <c r="F32" s="447"/>
      <c r="G32" s="2"/>
    </row>
    <row r="33" spans="1:11" ht="15.75" thickBot="1" x14ac:dyDescent="0.3">
      <c r="A33" s="104" t="s">
        <v>54</v>
      </c>
      <c r="B33" s="134">
        <f>B32/B31</f>
        <v>1.44</v>
      </c>
      <c r="C33" s="134">
        <f>C32/C31</f>
        <v>1.8</v>
      </c>
      <c r="D33" s="134">
        <f>D32/D31</f>
        <v>1.8</v>
      </c>
      <c r="E33" s="134">
        <f>E32/E31</f>
        <v>1.8</v>
      </c>
      <c r="F33" s="445"/>
      <c r="G33" s="2"/>
    </row>
    <row r="34" spans="1:11" ht="15.75" thickBot="1" x14ac:dyDescent="0.3">
      <c r="A34" s="104" t="s">
        <v>55</v>
      </c>
      <c r="B34" s="130" t="e">
        <f t="shared" ref="B34:D36" si="0">B31/A31-1</f>
        <v>#VALUE!</v>
      </c>
      <c r="C34" s="130">
        <f t="shared" si="0"/>
        <v>0</v>
      </c>
      <c r="D34" s="130">
        <f t="shared" si="0"/>
        <v>0</v>
      </c>
      <c r="E34" s="130">
        <f>E31/D31-1</f>
        <v>0</v>
      </c>
      <c r="F34" s="445"/>
      <c r="G34" s="448"/>
      <c r="H34" s="56"/>
      <c r="I34" s="56"/>
      <c r="J34" s="56"/>
      <c r="K34" s="56"/>
    </row>
    <row r="35" spans="1:11" ht="15.75" thickBot="1" x14ac:dyDescent="0.3">
      <c r="A35" s="104" t="s">
        <v>57</v>
      </c>
      <c r="B35" s="130" t="e">
        <f t="shared" si="0"/>
        <v>#VALUE!</v>
      </c>
      <c r="C35" s="130">
        <f t="shared" si="0"/>
        <v>0.25</v>
      </c>
      <c r="D35" s="130">
        <f t="shared" si="0"/>
        <v>0</v>
      </c>
      <c r="E35" s="130">
        <f>E32/D32-1</f>
        <v>0</v>
      </c>
    </row>
    <row r="36" spans="1:11" ht="15.75" thickBot="1" x14ac:dyDescent="0.3">
      <c r="A36" s="104" t="s">
        <v>58</v>
      </c>
      <c r="B36" s="130" t="e">
        <f t="shared" si="0"/>
        <v>#VALUE!</v>
      </c>
      <c r="C36" s="130">
        <f t="shared" si="0"/>
        <v>0.25</v>
      </c>
      <c r="D36" s="130">
        <f t="shared" si="0"/>
        <v>0</v>
      </c>
      <c r="E36" s="130">
        <f>E33/D33-1</f>
        <v>0</v>
      </c>
    </row>
    <row r="37" spans="1:11" ht="15.75" customHeight="1" thickBot="1" x14ac:dyDescent="0.3">
      <c r="A37" s="803" t="s">
        <v>146</v>
      </c>
      <c r="B37" s="804"/>
      <c r="C37" s="804"/>
      <c r="D37" s="804"/>
      <c r="E37" s="805"/>
    </row>
    <row r="38" spans="1:11" x14ac:dyDescent="0.25">
      <c r="A38" s="801"/>
      <c r="B38" s="128">
        <v>2020</v>
      </c>
      <c r="C38" s="128">
        <v>2021</v>
      </c>
      <c r="D38" s="128">
        <v>2022</v>
      </c>
      <c r="E38" s="128">
        <v>2023</v>
      </c>
    </row>
    <row r="39" spans="1:11" ht="15.75" thickBot="1" x14ac:dyDescent="0.3">
      <c r="A39" s="802"/>
      <c r="B39" s="129" t="s">
        <v>26</v>
      </c>
      <c r="C39" s="129" t="s">
        <v>26</v>
      </c>
      <c r="D39" s="129" t="s">
        <v>26</v>
      </c>
      <c r="E39" s="129" t="s">
        <v>26</v>
      </c>
    </row>
    <row r="40" spans="1:11" ht="15.75" thickBot="1" x14ac:dyDescent="0.3">
      <c r="A40" s="131" t="s">
        <v>60</v>
      </c>
      <c r="B40" s="132">
        <v>0</v>
      </c>
      <c r="C40" s="132">
        <v>0</v>
      </c>
      <c r="D40" s="132">
        <v>0</v>
      </c>
      <c r="E40" s="132">
        <v>0</v>
      </c>
    </row>
    <row r="41" spans="1:11" ht="15.75" thickBot="1" x14ac:dyDescent="0.3">
      <c r="A41" s="118" t="s">
        <v>61</v>
      </c>
      <c r="B41" s="122"/>
      <c r="C41" s="122"/>
      <c r="D41" s="122"/>
      <c r="E41" s="122"/>
    </row>
    <row r="42" spans="1:11" ht="15.75" thickBot="1" x14ac:dyDescent="0.3">
      <c r="A42" s="118" t="s">
        <v>62</v>
      </c>
      <c r="B42" s="122"/>
      <c r="C42" s="122"/>
      <c r="D42" s="122"/>
      <c r="E42" s="122"/>
    </row>
    <row r="43" spans="1:11" ht="24.75" thickBot="1" x14ac:dyDescent="0.3">
      <c r="A43" s="131" t="s">
        <v>63</v>
      </c>
      <c r="B43" s="132">
        <v>0</v>
      </c>
      <c r="C43" s="132">
        <v>0</v>
      </c>
      <c r="D43" s="132">
        <v>0</v>
      </c>
      <c r="E43" s="132">
        <v>0</v>
      </c>
    </row>
    <row r="44" spans="1:11" ht="15.75" thickBot="1" x14ac:dyDescent="0.3">
      <c r="A44" s="118" t="s">
        <v>61</v>
      </c>
      <c r="B44" s="122"/>
      <c r="C44" s="132"/>
      <c r="D44" s="132"/>
      <c r="E44" s="132"/>
    </row>
    <row r="45" spans="1:11" ht="15.75" thickBot="1" x14ac:dyDescent="0.3">
      <c r="A45" s="118" t="s">
        <v>62</v>
      </c>
      <c r="B45" s="122"/>
      <c r="C45" s="132"/>
      <c r="D45" s="132"/>
      <c r="E45" s="132"/>
    </row>
    <row r="46" spans="1:11" ht="15.75" thickBot="1" x14ac:dyDescent="0.3">
      <c r="A46" s="131" t="s">
        <v>64</v>
      </c>
      <c r="B46" s="132">
        <f>+B47</f>
        <v>36000</v>
      </c>
      <c r="C46" s="132">
        <f>+C47</f>
        <v>45000</v>
      </c>
      <c r="D46" s="132">
        <f>+D47</f>
        <v>45000</v>
      </c>
      <c r="E46" s="132">
        <f>+E47</f>
        <v>45000</v>
      </c>
    </row>
    <row r="47" spans="1:11" ht="15.75" thickBot="1" x14ac:dyDescent="0.3">
      <c r="A47" s="118" t="s">
        <v>61</v>
      </c>
      <c r="B47" s="132">
        <f>+B32</f>
        <v>36000</v>
      </c>
      <c r="C47" s="132">
        <f>+C32</f>
        <v>45000</v>
      </c>
      <c r="D47" s="132">
        <f>+D32</f>
        <v>45000</v>
      </c>
      <c r="E47" s="132">
        <f>+E32</f>
        <v>45000</v>
      </c>
    </row>
    <row r="48" spans="1:11" ht="15.75" thickBot="1" x14ac:dyDescent="0.3">
      <c r="A48" s="118" t="s">
        <v>62</v>
      </c>
      <c r="B48" s="132"/>
      <c r="C48" s="132"/>
      <c r="D48" s="132"/>
      <c r="E48" s="132"/>
    </row>
    <row r="49" spans="1:12" ht="15.75" thickBot="1" x14ac:dyDescent="0.3">
      <c r="A49" s="131" t="s">
        <v>65</v>
      </c>
      <c r="B49" s="132"/>
      <c r="C49" s="132"/>
      <c r="D49" s="132"/>
      <c r="E49" s="132"/>
    </row>
    <row r="50" spans="1:12" ht="15.75" thickBot="1" x14ac:dyDescent="0.3">
      <c r="A50" s="118" t="s">
        <v>61</v>
      </c>
      <c r="B50" s="132"/>
      <c r="C50" s="132"/>
      <c r="D50" s="132"/>
      <c r="E50" s="132"/>
    </row>
    <row r="51" spans="1:12" ht="15.75" thickBot="1" x14ac:dyDescent="0.3">
      <c r="A51" s="118" t="s">
        <v>62</v>
      </c>
      <c r="B51" s="132"/>
      <c r="C51" s="132"/>
      <c r="D51" s="132"/>
      <c r="E51" s="132"/>
    </row>
    <row r="52" spans="1:12" ht="15.75" thickBot="1" x14ac:dyDescent="0.3">
      <c r="A52" s="131" t="s">
        <v>66</v>
      </c>
      <c r="B52" s="132"/>
      <c r="C52" s="132"/>
      <c r="D52" s="132"/>
      <c r="E52" s="132"/>
    </row>
    <row r="53" spans="1:12" ht="15.75" thickBot="1" x14ac:dyDescent="0.3">
      <c r="A53" s="118" t="s">
        <v>61</v>
      </c>
      <c r="B53" s="132"/>
      <c r="C53" s="132"/>
      <c r="D53" s="132"/>
      <c r="E53" s="132"/>
    </row>
    <row r="54" spans="1:12" ht="15.75" thickBot="1" x14ac:dyDescent="0.3">
      <c r="A54" s="118" t="s">
        <v>62</v>
      </c>
      <c r="B54" s="132"/>
      <c r="C54" s="132"/>
      <c r="D54" s="132"/>
      <c r="E54" s="132"/>
    </row>
    <row r="55" spans="1:12" ht="15.75" thickBot="1" x14ac:dyDescent="0.3">
      <c r="A55" s="131" t="s">
        <v>67</v>
      </c>
      <c r="B55" s="132"/>
      <c r="C55" s="132"/>
      <c r="D55" s="132"/>
      <c r="E55" s="132"/>
    </row>
    <row r="56" spans="1:12" ht="15.75" thickBot="1" x14ac:dyDescent="0.3">
      <c r="A56" s="118" t="s">
        <v>61</v>
      </c>
      <c r="B56" s="132"/>
      <c r="C56" s="132"/>
      <c r="D56" s="132"/>
      <c r="E56" s="132"/>
    </row>
    <row r="57" spans="1:12" ht="15.75" thickBot="1" x14ac:dyDescent="0.3">
      <c r="A57" s="118" t="s">
        <v>62</v>
      </c>
      <c r="B57" s="132"/>
      <c r="C57" s="132"/>
      <c r="D57" s="132"/>
      <c r="E57" s="132"/>
    </row>
    <row r="58" spans="1:12" ht="15.75" thickBot="1" x14ac:dyDescent="0.3">
      <c r="A58" s="131" t="s">
        <v>68</v>
      </c>
      <c r="B58" s="132">
        <v>0</v>
      </c>
      <c r="C58" s="132">
        <f>B58*1.03*0.99</f>
        <v>0</v>
      </c>
      <c r="D58" s="132">
        <f>C58*1.03*0.99</f>
        <v>0</v>
      </c>
      <c r="E58" s="132">
        <f>D58*1.03*0.99</f>
        <v>0</v>
      </c>
      <c r="H58" s="115"/>
    </row>
    <row r="59" spans="1:12" ht="15.75" thickBot="1" x14ac:dyDescent="0.3">
      <c r="A59" s="118" t="s">
        <v>61</v>
      </c>
      <c r="B59" s="120"/>
      <c r="C59" s="120"/>
      <c r="D59" s="120"/>
      <c r="E59" s="120"/>
      <c r="J59" s="117"/>
      <c r="K59" s="117"/>
      <c r="L59" s="117"/>
    </row>
    <row r="60" spans="1:12" ht="15.75" thickBot="1" x14ac:dyDescent="0.3">
      <c r="A60" s="118" t="s">
        <v>62</v>
      </c>
      <c r="B60" s="119"/>
      <c r="C60" s="120"/>
      <c r="D60" s="120"/>
      <c r="E60" s="120"/>
    </row>
    <row r="61" spans="1:12" ht="15.75" thickBot="1" x14ac:dyDescent="0.3">
      <c r="A61" s="121" t="s">
        <v>69</v>
      </c>
      <c r="B61" s="122">
        <f>B58+B55+B52+B49+B46+B43+B40</f>
        <v>36000</v>
      </c>
      <c r="C61" s="122">
        <f>C58+C55+C52+C49+C46+C43+C40</f>
        <v>45000</v>
      </c>
      <c r="D61" s="122">
        <f>D58+D55+D52+D49+D46+D43+D40</f>
        <v>45000</v>
      </c>
      <c r="E61" s="122">
        <f>E58+E55+E52+E49+E46+E43+E40</f>
        <v>45000</v>
      </c>
    </row>
    <row r="62" spans="1:12" ht="15.75" thickBot="1" x14ac:dyDescent="0.3">
      <c r="A62" s="123" t="s">
        <v>70</v>
      </c>
      <c r="B62" s="124">
        <f>IF(B61-B32=0,0,"Error")</f>
        <v>0</v>
      </c>
      <c r="C62" s="124">
        <f>IF(C61-C32=0,0,"Error")</f>
        <v>0</v>
      </c>
      <c r="D62" s="124">
        <f>IF(D61-D32=0,0,"Error")</f>
        <v>0</v>
      </c>
      <c r="E62" s="124">
        <f>IF(E61-E32=0,0,"Error")</f>
        <v>0</v>
      </c>
    </row>
    <row r="63" spans="1:12" ht="15.75" thickBot="1" x14ac:dyDescent="0.3">
      <c r="A63" s="806" t="s">
        <v>104</v>
      </c>
      <c r="B63" s="807"/>
      <c r="C63" s="807"/>
      <c r="D63" s="807"/>
      <c r="E63" s="808"/>
    </row>
    <row r="64" spans="1:12" ht="15.75" thickBot="1" x14ac:dyDescent="0.3">
      <c r="A64" s="806" t="s">
        <v>147</v>
      </c>
      <c r="B64" s="807"/>
      <c r="C64" s="807"/>
      <c r="D64" s="807"/>
      <c r="E64" s="808"/>
    </row>
    <row r="65" spans="1:5" ht="15.75" thickBot="1" x14ac:dyDescent="0.3">
      <c r="A65" s="125"/>
      <c r="B65" s="393"/>
      <c r="C65" s="126"/>
      <c r="D65" s="393"/>
      <c r="E65" s="394"/>
    </row>
    <row r="66" spans="1:5" ht="15.75" thickBot="1" x14ac:dyDescent="0.3">
      <c r="A66" s="806" t="s">
        <v>148</v>
      </c>
      <c r="B66" s="807"/>
      <c r="C66" s="807"/>
      <c r="D66" s="807"/>
      <c r="E66" s="808"/>
    </row>
    <row r="67" spans="1:5" ht="15.75" thickBot="1" x14ac:dyDescent="0.3">
      <c r="A67" s="806" t="s">
        <v>149</v>
      </c>
      <c r="B67" s="807"/>
      <c r="C67" s="807"/>
      <c r="D67" s="807"/>
      <c r="E67" s="808"/>
    </row>
    <row r="68" spans="1:5" ht="15.75" thickBot="1" x14ac:dyDescent="0.3">
      <c r="A68" s="112" t="s">
        <v>106</v>
      </c>
      <c r="B68" s="809" t="s">
        <v>150</v>
      </c>
      <c r="C68" s="810"/>
      <c r="D68" s="811"/>
      <c r="E68" s="812"/>
    </row>
    <row r="69" spans="1:5" ht="34.5" thickBot="1" x14ac:dyDescent="0.3">
      <c r="A69" s="112" t="s">
        <v>45</v>
      </c>
      <c r="B69" s="112" t="s">
        <v>155</v>
      </c>
      <c r="C69" s="127" t="s">
        <v>151</v>
      </c>
      <c r="D69" s="811" t="s">
        <v>779</v>
      </c>
      <c r="E69" s="812"/>
    </row>
    <row r="70" spans="1:5" ht="26.25" customHeight="1" thickBot="1" x14ac:dyDescent="0.3">
      <c r="A70" s="104" t="s">
        <v>48</v>
      </c>
      <c r="B70" s="768" t="s">
        <v>780</v>
      </c>
      <c r="C70" s="769"/>
      <c r="D70" s="769"/>
      <c r="E70" s="612"/>
    </row>
    <row r="71" spans="1:5" ht="15.75" thickBot="1" x14ac:dyDescent="0.3">
      <c r="A71" s="104" t="s">
        <v>50</v>
      </c>
      <c r="B71" s="798" t="s">
        <v>145</v>
      </c>
      <c r="C71" s="799"/>
      <c r="D71" s="799"/>
      <c r="E71" s="800"/>
    </row>
    <row r="72" spans="1:5" x14ac:dyDescent="0.25">
      <c r="A72" s="801"/>
      <c r="B72" s="128">
        <v>2020</v>
      </c>
      <c r="C72" s="128">
        <v>2021</v>
      </c>
      <c r="D72" s="128">
        <v>2022</v>
      </c>
      <c r="E72" s="128">
        <v>2023</v>
      </c>
    </row>
    <row r="73" spans="1:5" ht="15.75" thickBot="1" x14ac:dyDescent="0.3">
      <c r="A73" s="802"/>
      <c r="B73" s="129" t="s">
        <v>26</v>
      </c>
      <c r="C73" s="129" t="s">
        <v>26</v>
      </c>
      <c r="D73" s="129" t="s">
        <v>26</v>
      </c>
      <c r="E73" s="129" t="s">
        <v>26</v>
      </c>
    </row>
    <row r="74" spans="1:5" ht="15.75" thickBot="1" x14ac:dyDescent="0.3">
      <c r="A74" s="104" t="s">
        <v>52</v>
      </c>
      <c r="B74" s="392">
        <v>1000</v>
      </c>
      <c r="C74" s="392">
        <v>1700</v>
      </c>
      <c r="D74" s="392"/>
      <c r="E74" s="104"/>
    </row>
    <row r="75" spans="1:5" ht="15.75" thickBot="1" x14ac:dyDescent="0.3">
      <c r="A75" s="104" t="s">
        <v>53</v>
      </c>
      <c r="B75" s="134">
        <v>30000</v>
      </c>
      <c r="C75" s="134">
        <v>50000</v>
      </c>
      <c r="D75" s="134"/>
      <c r="E75" s="134"/>
    </row>
    <row r="76" spans="1:5" ht="15.75" thickBot="1" x14ac:dyDescent="0.3">
      <c r="A76" s="104" t="s">
        <v>54</v>
      </c>
      <c r="B76" s="134">
        <f>B75/B74</f>
        <v>30</v>
      </c>
      <c r="C76" s="134">
        <f>C75/C74</f>
        <v>29.411764705882351</v>
      </c>
      <c r="D76" s="134" t="e">
        <f>D75/D74</f>
        <v>#DIV/0!</v>
      </c>
      <c r="E76" s="134" t="e">
        <f>E75/E74</f>
        <v>#DIV/0!</v>
      </c>
    </row>
    <row r="77" spans="1:5" ht="15.75" thickBot="1" x14ac:dyDescent="0.3">
      <c r="A77" s="104" t="s">
        <v>55</v>
      </c>
      <c r="B77" s="130" t="e">
        <f t="shared" ref="B77:E79" si="1">B74/A74-1</f>
        <v>#VALUE!</v>
      </c>
      <c r="C77" s="130">
        <f t="shared" si="1"/>
        <v>0.7</v>
      </c>
      <c r="D77" s="130">
        <f t="shared" si="1"/>
        <v>-1</v>
      </c>
      <c r="E77" s="130" t="e">
        <f t="shared" si="1"/>
        <v>#DIV/0!</v>
      </c>
    </row>
    <row r="78" spans="1:5" ht="15.75" thickBot="1" x14ac:dyDescent="0.3">
      <c r="A78" s="104" t="s">
        <v>57</v>
      </c>
      <c r="B78" s="130" t="e">
        <f t="shared" si="1"/>
        <v>#VALUE!</v>
      </c>
      <c r="C78" s="130">
        <f t="shared" si="1"/>
        <v>0.66666666666666674</v>
      </c>
      <c r="D78" s="130">
        <f t="shared" si="1"/>
        <v>-1</v>
      </c>
      <c r="E78" s="130" t="e">
        <f t="shared" si="1"/>
        <v>#DIV/0!</v>
      </c>
    </row>
    <row r="79" spans="1:5" ht="15.75" thickBot="1" x14ac:dyDescent="0.3">
      <c r="A79" s="104" t="s">
        <v>58</v>
      </c>
      <c r="B79" s="130" t="e">
        <f t="shared" si="1"/>
        <v>#VALUE!</v>
      </c>
      <c r="C79" s="130">
        <f t="shared" si="1"/>
        <v>-1.9607843137254943E-2</v>
      </c>
      <c r="D79" s="130" t="e">
        <f t="shared" si="1"/>
        <v>#DIV/0!</v>
      </c>
      <c r="E79" s="130" t="e">
        <f t="shared" si="1"/>
        <v>#DIV/0!</v>
      </c>
    </row>
    <row r="80" spans="1:5" ht="15.75" thickBot="1" x14ac:dyDescent="0.3">
      <c r="A80" s="803" t="s">
        <v>146</v>
      </c>
      <c r="B80" s="804"/>
      <c r="C80" s="804"/>
      <c r="D80" s="804"/>
      <c r="E80" s="805"/>
    </row>
    <row r="81" spans="1:5" x14ac:dyDescent="0.25">
      <c r="A81" s="801"/>
      <c r="B81" s="128">
        <v>2020</v>
      </c>
      <c r="C81" s="128">
        <v>2021</v>
      </c>
      <c r="D81" s="128">
        <v>2022</v>
      </c>
      <c r="E81" s="128">
        <v>2023</v>
      </c>
    </row>
    <row r="82" spans="1:5" ht="15.75" thickBot="1" x14ac:dyDescent="0.3">
      <c r="A82" s="802"/>
      <c r="B82" s="129" t="s">
        <v>26</v>
      </c>
      <c r="C82" s="129" t="s">
        <v>26</v>
      </c>
      <c r="D82" s="129" t="s">
        <v>26</v>
      </c>
      <c r="E82" s="129" t="s">
        <v>26</v>
      </c>
    </row>
    <row r="83" spans="1:5" ht="15.75" thickBot="1" x14ac:dyDescent="0.3">
      <c r="A83" s="131" t="s">
        <v>114</v>
      </c>
      <c r="B83" s="132">
        <f>B84+B85+B86+B87</f>
        <v>0</v>
      </c>
      <c r="C83" s="132">
        <f>C84+C85+C86+C87</f>
        <v>0</v>
      </c>
      <c r="D83" s="132">
        <f>D84+D85+D86+D87</f>
        <v>0</v>
      </c>
      <c r="E83" s="132">
        <f>E84+E85+E86+E87</f>
        <v>0</v>
      </c>
    </row>
    <row r="84" spans="1:5" ht="15.75" thickBot="1" x14ac:dyDescent="0.3">
      <c r="A84" s="118" t="s">
        <v>61</v>
      </c>
      <c r="B84" s="132"/>
      <c r="C84" s="132"/>
      <c r="D84" s="132"/>
      <c r="E84" s="132"/>
    </row>
    <row r="85" spans="1:5" ht="15.75" thickBot="1" x14ac:dyDescent="0.3">
      <c r="A85" s="118" t="s">
        <v>115</v>
      </c>
      <c r="B85" s="132"/>
      <c r="C85" s="132"/>
      <c r="D85" s="132"/>
      <c r="E85" s="132"/>
    </row>
    <row r="86" spans="1:5" ht="15.75" thickBot="1" x14ac:dyDescent="0.3">
      <c r="A86" s="118" t="s">
        <v>116</v>
      </c>
      <c r="B86" s="132"/>
      <c r="C86" s="132"/>
      <c r="D86" s="132"/>
      <c r="E86" s="132"/>
    </row>
    <row r="87" spans="1:5" ht="15.75" thickBot="1" x14ac:dyDescent="0.3">
      <c r="A87" s="118" t="s">
        <v>117</v>
      </c>
      <c r="B87" s="132"/>
      <c r="C87" s="132"/>
      <c r="D87" s="132"/>
      <c r="E87" s="132"/>
    </row>
    <row r="88" spans="1:5" ht="15.75" thickBot="1" x14ac:dyDescent="0.3">
      <c r="A88" s="131" t="s">
        <v>118</v>
      </c>
      <c r="B88" s="122">
        <f>B89+B90+B91+B92</f>
        <v>30000</v>
      </c>
      <c r="C88" s="122">
        <f>C89+C90+C91+C92</f>
        <v>50000</v>
      </c>
      <c r="D88" s="122">
        <f>D89+D90+D91+D92</f>
        <v>0</v>
      </c>
      <c r="E88" s="122">
        <f>E89+E90+E91+E92</f>
        <v>0</v>
      </c>
    </row>
    <row r="89" spans="1:5" ht="15.75" thickBot="1" x14ac:dyDescent="0.3">
      <c r="A89" s="118" t="s">
        <v>61</v>
      </c>
      <c r="B89" s="132">
        <f>+B75</f>
        <v>30000</v>
      </c>
      <c r="C89" s="132">
        <f>+C75</f>
        <v>50000</v>
      </c>
      <c r="D89" s="132">
        <f>+D75</f>
        <v>0</v>
      </c>
      <c r="E89" s="132"/>
    </row>
    <row r="90" spans="1:5" ht="15.75" thickBot="1" x14ac:dyDescent="0.3">
      <c r="A90" s="118" t="s">
        <v>115</v>
      </c>
      <c r="B90" s="132"/>
      <c r="C90" s="132"/>
      <c r="D90" s="132"/>
      <c r="E90" s="132"/>
    </row>
    <row r="91" spans="1:5" ht="15.75" thickBot="1" x14ac:dyDescent="0.3">
      <c r="A91" s="118" t="s">
        <v>116</v>
      </c>
      <c r="B91" s="132"/>
      <c r="C91" s="132"/>
      <c r="D91" s="132"/>
      <c r="E91" s="132"/>
    </row>
    <row r="92" spans="1:5" ht="15.75" thickBot="1" x14ac:dyDescent="0.3">
      <c r="A92" s="118" t="s">
        <v>117</v>
      </c>
      <c r="B92" s="132"/>
      <c r="C92" s="132"/>
      <c r="D92" s="132"/>
      <c r="E92" s="132"/>
    </row>
    <row r="93" spans="1:5" ht="15.75" thickBot="1" x14ac:dyDescent="0.3">
      <c r="A93" s="121" t="s">
        <v>169</v>
      </c>
      <c r="B93" s="122">
        <f>B83+B88</f>
        <v>30000</v>
      </c>
      <c r="C93" s="122">
        <f>C83+C88</f>
        <v>50000</v>
      </c>
      <c r="D93" s="122">
        <f>D83+D88</f>
        <v>0</v>
      </c>
      <c r="E93" s="122">
        <f>E83+E88</f>
        <v>0</v>
      </c>
    </row>
    <row r="94" spans="1:5" ht="34.5" thickBot="1" x14ac:dyDescent="0.3">
      <c r="A94" s="112" t="s">
        <v>71</v>
      </c>
      <c r="B94" s="112" t="s">
        <v>158</v>
      </c>
      <c r="C94" s="127" t="s">
        <v>151</v>
      </c>
      <c r="D94" s="811" t="s">
        <v>781</v>
      </c>
      <c r="E94" s="812"/>
    </row>
    <row r="95" spans="1:5" ht="33" customHeight="1" thickBot="1" x14ac:dyDescent="0.3">
      <c r="A95" s="104" t="s">
        <v>48</v>
      </c>
      <c r="B95" s="768" t="s">
        <v>159</v>
      </c>
      <c r="C95" s="769"/>
      <c r="D95" s="769"/>
      <c r="E95" s="612"/>
    </row>
    <row r="96" spans="1:5" ht="15.75" thickBot="1" x14ac:dyDescent="0.3">
      <c r="A96" s="104" t="s">
        <v>50</v>
      </c>
      <c r="B96" s="798" t="s">
        <v>145</v>
      </c>
      <c r="C96" s="799"/>
      <c r="D96" s="799"/>
      <c r="E96" s="800"/>
    </row>
    <row r="97" spans="1:8" x14ac:dyDescent="0.25">
      <c r="A97" s="801"/>
      <c r="B97" s="128">
        <v>2020</v>
      </c>
      <c r="C97" s="128">
        <v>2021</v>
      </c>
      <c r="D97" s="128">
        <v>2022</v>
      </c>
      <c r="E97" s="449">
        <v>2023</v>
      </c>
      <c r="F97" s="2"/>
      <c r="G97" s="2"/>
      <c r="H97" s="2"/>
    </row>
    <row r="98" spans="1:8" ht="15.75" thickBot="1" x14ac:dyDescent="0.3">
      <c r="A98" s="802"/>
      <c r="B98" s="129" t="s">
        <v>26</v>
      </c>
      <c r="C98" s="129" t="s">
        <v>26</v>
      </c>
      <c r="D98" s="129" t="s">
        <v>26</v>
      </c>
      <c r="E98" s="450" t="s">
        <v>26</v>
      </c>
      <c r="F98" s="2"/>
      <c r="G98" s="2"/>
      <c r="H98" s="2"/>
    </row>
    <row r="99" spans="1:8" ht="15.75" thickBot="1" x14ac:dyDescent="0.3">
      <c r="A99" s="104" t="s">
        <v>52</v>
      </c>
      <c r="B99" s="392">
        <v>300</v>
      </c>
      <c r="C99" s="392">
        <v>400</v>
      </c>
      <c r="D99" s="392"/>
      <c r="E99" s="104"/>
      <c r="F99" s="2"/>
      <c r="G99" s="2"/>
      <c r="H99" s="2"/>
    </row>
    <row r="100" spans="1:8" ht="15.75" thickBot="1" x14ac:dyDescent="0.3">
      <c r="A100" s="104" t="s">
        <v>53</v>
      </c>
      <c r="B100" s="134">
        <v>20000</v>
      </c>
      <c r="C100" s="134">
        <v>34736</v>
      </c>
      <c r="D100" s="134"/>
      <c r="E100" s="134"/>
      <c r="F100" s="2"/>
      <c r="G100" s="474"/>
      <c r="H100" s="2"/>
    </row>
    <row r="101" spans="1:8" ht="15.75" thickBot="1" x14ac:dyDescent="0.3">
      <c r="A101" s="104" t="s">
        <v>54</v>
      </c>
      <c r="B101" s="134">
        <f>B100/B99</f>
        <v>66.666666666666671</v>
      </c>
      <c r="C101" s="134">
        <f>C100/C99</f>
        <v>86.84</v>
      </c>
      <c r="D101" s="134" t="e">
        <f>D100/D99</f>
        <v>#DIV/0!</v>
      </c>
      <c r="E101" s="134" t="e">
        <f>E100/E99</f>
        <v>#DIV/0!</v>
      </c>
      <c r="F101" s="2"/>
      <c r="G101" s="451"/>
      <c r="H101" s="2"/>
    </row>
    <row r="102" spans="1:8" ht="15.75" thickBot="1" x14ac:dyDescent="0.3">
      <c r="A102" s="104" t="s">
        <v>55</v>
      </c>
      <c r="B102" s="130" t="e">
        <f t="shared" ref="B102:E104" si="2">B99/A99-1</f>
        <v>#VALUE!</v>
      </c>
      <c r="C102" s="130">
        <f t="shared" si="2"/>
        <v>0.33333333333333326</v>
      </c>
      <c r="D102" s="130">
        <f t="shared" si="2"/>
        <v>-1</v>
      </c>
      <c r="E102" s="452" t="e">
        <f t="shared" si="2"/>
        <v>#DIV/0!</v>
      </c>
      <c r="F102" s="2"/>
      <c r="G102" s="2"/>
      <c r="H102" s="2"/>
    </row>
    <row r="103" spans="1:8" ht="15.75" thickBot="1" x14ac:dyDescent="0.3">
      <c r="A103" s="104" t="s">
        <v>57</v>
      </c>
      <c r="B103" s="130" t="e">
        <f t="shared" si="2"/>
        <v>#VALUE!</v>
      </c>
      <c r="C103" s="130">
        <f t="shared" si="2"/>
        <v>0.7367999999999999</v>
      </c>
      <c r="D103" s="130">
        <f t="shared" si="2"/>
        <v>-1</v>
      </c>
      <c r="E103" s="452" t="e">
        <f t="shared" si="2"/>
        <v>#DIV/0!</v>
      </c>
      <c r="F103" s="2"/>
      <c r="G103" s="2"/>
      <c r="H103" s="2"/>
    </row>
    <row r="104" spans="1:8" ht="15.75" thickBot="1" x14ac:dyDescent="0.3">
      <c r="A104" s="104" t="s">
        <v>58</v>
      </c>
      <c r="B104" s="130" t="e">
        <f t="shared" si="2"/>
        <v>#VALUE!</v>
      </c>
      <c r="C104" s="130">
        <f t="shared" si="2"/>
        <v>0.30259999999999998</v>
      </c>
      <c r="D104" s="130" t="e">
        <f t="shared" si="2"/>
        <v>#DIV/0!</v>
      </c>
      <c r="E104" s="452" t="e">
        <f t="shared" si="2"/>
        <v>#DIV/0!</v>
      </c>
      <c r="F104" s="2"/>
      <c r="G104" s="2"/>
      <c r="H104" s="2"/>
    </row>
    <row r="105" spans="1:8" ht="15.75" thickBot="1" x14ac:dyDescent="0.3">
      <c r="A105" s="803" t="s">
        <v>153</v>
      </c>
      <c r="B105" s="804"/>
      <c r="C105" s="804"/>
      <c r="D105" s="804"/>
      <c r="E105" s="805"/>
    </row>
    <row r="106" spans="1:8" x14ac:dyDescent="0.25">
      <c r="A106" s="801"/>
      <c r="B106" s="128">
        <v>2020</v>
      </c>
      <c r="C106" s="128">
        <v>2020</v>
      </c>
      <c r="D106" s="128">
        <v>2022</v>
      </c>
      <c r="E106" s="128">
        <v>2023</v>
      </c>
    </row>
    <row r="107" spans="1:8" ht="15.75" thickBot="1" x14ac:dyDescent="0.3">
      <c r="A107" s="802"/>
      <c r="B107" s="129" t="s">
        <v>26</v>
      </c>
      <c r="C107" s="129" t="s">
        <v>26</v>
      </c>
      <c r="D107" s="129" t="s">
        <v>26</v>
      </c>
      <c r="E107" s="129" t="s">
        <v>26</v>
      </c>
    </row>
    <row r="108" spans="1:8" ht="15.75" thickBot="1" x14ac:dyDescent="0.3">
      <c r="A108" s="131" t="s">
        <v>114</v>
      </c>
      <c r="B108" s="132">
        <f>B109+B110+B111+B112</f>
        <v>0</v>
      </c>
      <c r="C108" s="132">
        <f>C109+C110+C111+C112</f>
        <v>0</v>
      </c>
      <c r="D108" s="132">
        <f>D109+D110+D111+D112</f>
        <v>0</v>
      </c>
      <c r="E108" s="132">
        <f>E109+E110+E111+E112</f>
        <v>0</v>
      </c>
    </row>
    <row r="109" spans="1:8" ht="15.75" thickBot="1" x14ac:dyDescent="0.3">
      <c r="A109" s="118" t="s">
        <v>61</v>
      </c>
      <c r="B109" s="132"/>
      <c r="C109" s="132"/>
      <c r="D109" s="132"/>
      <c r="E109" s="132"/>
    </row>
    <row r="110" spans="1:8" ht="15.75" thickBot="1" x14ac:dyDescent="0.3">
      <c r="A110" s="118" t="s">
        <v>115</v>
      </c>
      <c r="B110" s="132"/>
      <c r="C110" s="132"/>
      <c r="D110" s="132"/>
      <c r="E110" s="132"/>
    </row>
    <row r="111" spans="1:8" ht="15.75" thickBot="1" x14ac:dyDescent="0.3">
      <c r="A111" s="118" t="s">
        <v>116</v>
      </c>
      <c r="B111" s="132"/>
      <c r="C111" s="132"/>
      <c r="D111" s="132"/>
      <c r="E111" s="132"/>
    </row>
    <row r="112" spans="1:8" ht="15.75" thickBot="1" x14ac:dyDescent="0.3">
      <c r="A112" s="118" t="s">
        <v>117</v>
      </c>
      <c r="B112" s="132"/>
      <c r="C112" s="132"/>
      <c r="D112" s="132"/>
      <c r="E112" s="132"/>
    </row>
    <row r="113" spans="1:7" ht="15.75" thickBot="1" x14ac:dyDescent="0.3">
      <c r="A113" s="131" t="s">
        <v>118</v>
      </c>
      <c r="B113" s="122">
        <f>B114+B115+B116+B117</f>
        <v>20000</v>
      </c>
      <c r="C113" s="122">
        <f>C114+C115+C116+C117</f>
        <v>34736</v>
      </c>
      <c r="D113" s="122">
        <f>D114+D115+D116+D117</f>
        <v>0</v>
      </c>
      <c r="E113" s="122">
        <f>E114+E115+E116+E117</f>
        <v>0</v>
      </c>
    </row>
    <row r="114" spans="1:7" ht="15.75" thickBot="1" x14ac:dyDescent="0.3">
      <c r="A114" s="118" t="s">
        <v>61</v>
      </c>
      <c r="B114" s="132">
        <f>+B100</f>
        <v>20000</v>
      </c>
      <c r="C114" s="132">
        <f>+C100</f>
        <v>34736</v>
      </c>
      <c r="D114" s="132">
        <f>+D100</f>
        <v>0</v>
      </c>
      <c r="E114" s="132"/>
    </row>
    <row r="115" spans="1:7" ht="15.75" thickBot="1" x14ac:dyDescent="0.3">
      <c r="A115" s="118" t="s">
        <v>115</v>
      </c>
      <c r="B115" s="132"/>
      <c r="C115" s="132"/>
      <c r="D115" s="132"/>
      <c r="E115" s="132"/>
    </row>
    <row r="116" spans="1:7" ht="15.75" thickBot="1" x14ac:dyDescent="0.3">
      <c r="A116" s="118" t="s">
        <v>116</v>
      </c>
      <c r="B116" s="132"/>
      <c r="C116" s="132"/>
      <c r="D116" s="132"/>
      <c r="E116" s="132"/>
    </row>
    <row r="117" spans="1:7" ht="15.75" thickBot="1" x14ac:dyDescent="0.3">
      <c r="A117" s="118" t="s">
        <v>117</v>
      </c>
      <c r="B117" s="132"/>
      <c r="C117" s="132"/>
      <c r="D117" s="132"/>
      <c r="E117" s="132"/>
    </row>
    <row r="118" spans="1:7" ht="15.75" thickBot="1" x14ac:dyDescent="0.3">
      <c r="A118" s="121" t="s">
        <v>154</v>
      </c>
      <c r="B118" s="122">
        <f>B108+B113</f>
        <v>20000</v>
      </c>
      <c r="C118" s="122">
        <f>C108+C113</f>
        <v>34736</v>
      </c>
      <c r="D118" s="122">
        <f>D108+D113</f>
        <v>0</v>
      </c>
      <c r="E118" s="122">
        <f>E108+E113</f>
        <v>0</v>
      </c>
    </row>
    <row r="119" spans="1:7" ht="34.5" thickBot="1" x14ac:dyDescent="0.3">
      <c r="A119" s="112" t="s">
        <v>78</v>
      </c>
      <c r="B119" s="112" t="s">
        <v>782</v>
      </c>
      <c r="C119" s="127" t="s">
        <v>151</v>
      </c>
      <c r="D119" s="811" t="s">
        <v>152</v>
      </c>
      <c r="E119" s="812"/>
    </row>
    <row r="120" spans="1:7" ht="22.9" customHeight="1" thickBot="1" x14ac:dyDescent="0.3">
      <c r="A120" s="104" t="s">
        <v>48</v>
      </c>
      <c r="B120" s="768" t="s">
        <v>783</v>
      </c>
      <c r="C120" s="769"/>
      <c r="D120" s="769"/>
      <c r="E120" s="612"/>
      <c r="G120" s="2"/>
    </row>
    <row r="121" spans="1:7" ht="15.75" thickBot="1" x14ac:dyDescent="0.3">
      <c r="A121" s="104" t="s">
        <v>50</v>
      </c>
      <c r="B121" s="798" t="s">
        <v>145</v>
      </c>
      <c r="C121" s="799"/>
      <c r="D121" s="799"/>
      <c r="E121" s="800"/>
      <c r="G121" s="2"/>
    </row>
    <row r="122" spans="1:7" x14ac:dyDescent="0.25">
      <c r="A122" s="801"/>
      <c r="B122" s="128">
        <v>2020</v>
      </c>
      <c r="C122" s="128">
        <v>2021</v>
      </c>
      <c r="D122" s="128">
        <v>2022</v>
      </c>
      <c r="E122" s="128">
        <v>2023</v>
      </c>
      <c r="G122" s="2"/>
    </row>
    <row r="123" spans="1:7" ht="15.75" thickBot="1" x14ac:dyDescent="0.3">
      <c r="A123" s="802"/>
      <c r="B123" s="129" t="s">
        <v>26</v>
      </c>
      <c r="C123" s="129" t="s">
        <v>26</v>
      </c>
      <c r="D123" s="129" t="s">
        <v>26</v>
      </c>
      <c r="E123" s="129" t="s">
        <v>26</v>
      </c>
      <c r="G123" s="2"/>
    </row>
    <row r="124" spans="1:7" ht="15.75" thickBot="1" x14ac:dyDescent="0.3">
      <c r="A124" s="104" t="s">
        <v>52</v>
      </c>
      <c r="B124" s="392">
        <v>350</v>
      </c>
      <c r="C124" s="392">
        <v>650</v>
      </c>
      <c r="D124" s="392"/>
      <c r="E124" s="104"/>
      <c r="G124" s="2"/>
    </row>
    <row r="125" spans="1:7" ht="15.75" thickBot="1" x14ac:dyDescent="0.3">
      <c r="A125" s="104" t="s">
        <v>53</v>
      </c>
      <c r="B125" s="134">
        <v>30000</v>
      </c>
      <c r="C125" s="134">
        <v>61346.976999999999</v>
      </c>
      <c r="D125" s="134"/>
      <c r="E125" s="134"/>
      <c r="G125" s="475"/>
    </row>
    <row r="126" spans="1:7" ht="15.75" thickBot="1" x14ac:dyDescent="0.3">
      <c r="A126" s="104" t="s">
        <v>54</v>
      </c>
      <c r="B126" s="134">
        <f>B125/B124</f>
        <v>85.714285714285708</v>
      </c>
      <c r="C126" s="134">
        <f>C125/C124</f>
        <v>94.379964615384608</v>
      </c>
      <c r="D126" s="134" t="e">
        <f>D125/D124</f>
        <v>#DIV/0!</v>
      </c>
      <c r="E126" s="134" t="e">
        <f>E125/E124</f>
        <v>#DIV/0!</v>
      </c>
      <c r="G126" s="451"/>
    </row>
    <row r="127" spans="1:7" ht="15.75" thickBot="1" x14ac:dyDescent="0.3">
      <c r="A127" s="104" t="s">
        <v>55</v>
      </c>
      <c r="B127" s="130" t="e">
        <f t="shared" ref="B127:E129" si="3">B124/A124-1</f>
        <v>#VALUE!</v>
      </c>
      <c r="C127" s="130">
        <f t="shared" si="3"/>
        <v>0.85714285714285721</v>
      </c>
      <c r="D127" s="130">
        <f t="shared" si="3"/>
        <v>-1</v>
      </c>
      <c r="E127" s="130" t="e">
        <f t="shared" si="3"/>
        <v>#DIV/0!</v>
      </c>
      <c r="G127" s="2"/>
    </row>
    <row r="128" spans="1:7" ht="15.75" thickBot="1" x14ac:dyDescent="0.3">
      <c r="A128" s="104" t="s">
        <v>57</v>
      </c>
      <c r="B128" s="130" t="e">
        <f t="shared" si="3"/>
        <v>#VALUE!</v>
      </c>
      <c r="C128" s="130">
        <f t="shared" si="3"/>
        <v>1.0448992333333331</v>
      </c>
      <c r="D128" s="130">
        <f t="shared" si="3"/>
        <v>-1</v>
      </c>
      <c r="E128" s="130" t="e">
        <f t="shared" si="3"/>
        <v>#DIV/0!</v>
      </c>
      <c r="G128" s="2"/>
    </row>
    <row r="129" spans="1:7" ht="15.75" thickBot="1" x14ac:dyDescent="0.3">
      <c r="A129" s="104" t="s">
        <v>58</v>
      </c>
      <c r="B129" s="130" t="e">
        <f t="shared" si="3"/>
        <v>#VALUE!</v>
      </c>
      <c r="C129" s="130">
        <f t="shared" si="3"/>
        <v>0.10109958717948708</v>
      </c>
      <c r="D129" s="130" t="e">
        <f t="shared" si="3"/>
        <v>#DIV/0!</v>
      </c>
      <c r="E129" s="130" t="e">
        <f t="shared" si="3"/>
        <v>#DIV/0!</v>
      </c>
      <c r="G129" s="2"/>
    </row>
    <row r="130" spans="1:7" ht="15.75" thickBot="1" x14ac:dyDescent="0.3">
      <c r="A130" s="803" t="s">
        <v>156</v>
      </c>
      <c r="B130" s="804"/>
      <c r="C130" s="804"/>
      <c r="D130" s="804"/>
      <c r="E130" s="805"/>
      <c r="G130" s="2"/>
    </row>
    <row r="131" spans="1:7" x14ac:dyDescent="0.25">
      <c r="A131" s="801"/>
      <c r="B131" s="128">
        <v>2020</v>
      </c>
      <c r="C131" s="128">
        <v>2021</v>
      </c>
      <c r="D131" s="128">
        <v>2022</v>
      </c>
      <c r="E131" s="128">
        <v>2023</v>
      </c>
    </row>
    <row r="132" spans="1:7" ht="15.75" thickBot="1" x14ac:dyDescent="0.3">
      <c r="A132" s="802"/>
      <c r="B132" s="129" t="s">
        <v>26</v>
      </c>
      <c r="C132" s="129" t="s">
        <v>26</v>
      </c>
      <c r="D132" s="129" t="s">
        <v>26</v>
      </c>
      <c r="E132" s="129" t="s">
        <v>26</v>
      </c>
    </row>
    <row r="133" spans="1:7" ht="15.75" thickBot="1" x14ac:dyDescent="0.3">
      <c r="A133" s="131" t="s">
        <v>114</v>
      </c>
      <c r="B133" s="132">
        <f>B134+B135+B136+B137</f>
        <v>0</v>
      </c>
      <c r="C133" s="132">
        <f>C134+C135+C136+C137</f>
        <v>0</v>
      </c>
      <c r="D133" s="132">
        <f>D134+D135+D136+D137</f>
        <v>0</v>
      </c>
      <c r="E133" s="132">
        <f>E134+E135+E136+E137</f>
        <v>0</v>
      </c>
    </row>
    <row r="134" spans="1:7" ht="15.75" thickBot="1" x14ac:dyDescent="0.3">
      <c r="A134" s="118" t="s">
        <v>61</v>
      </c>
      <c r="B134" s="132"/>
      <c r="C134" s="132"/>
      <c r="D134" s="132"/>
      <c r="E134" s="132"/>
    </row>
    <row r="135" spans="1:7" ht="15.75" thickBot="1" x14ac:dyDescent="0.3">
      <c r="A135" s="118" t="s">
        <v>115</v>
      </c>
      <c r="B135" s="132"/>
      <c r="C135" s="132"/>
      <c r="D135" s="132"/>
      <c r="E135" s="132"/>
    </row>
    <row r="136" spans="1:7" ht="15.75" thickBot="1" x14ac:dyDescent="0.3">
      <c r="A136" s="118" t="s">
        <v>116</v>
      </c>
      <c r="B136" s="132"/>
      <c r="C136" s="132"/>
      <c r="D136" s="132"/>
      <c r="E136" s="132"/>
    </row>
    <row r="137" spans="1:7" ht="15.75" thickBot="1" x14ac:dyDescent="0.3">
      <c r="A137" s="118" t="s">
        <v>117</v>
      </c>
      <c r="B137" s="132"/>
      <c r="C137" s="132"/>
      <c r="D137" s="132"/>
      <c r="E137" s="132"/>
    </row>
    <row r="138" spans="1:7" ht="15.75" thickBot="1" x14ac:dyDescent="0.3">
      <c r="A138" s="131" t="s">
        <v>118</v>
      </c>
      <c r="B138" s="122">
        <f>B139+B140+B141+B142</f>
        <v>30000</v>
      </c>
      <c r="C138" s="122">
        <f>C139+C140+C141+C142</f>
        <v>61346.976999999999</v>
      </c>
      <c r="D138" s="122">
        <f>D139+D140+D141+D142</f>
        <v>0</v>
      </c>
      <c r="E138" s="122">
        <f>E139+E140+E141+E142</f>
        <v>0</v>
      </c>
    </row>
    <row r="139" spans="1:7" ht="15.75" thickBot="1" x14ac:dyDescent="0.3">
      <c r="A139" s="118" t="s">
        <v>61</v>
      </c>
      <c r="B139" s="132">
        <f>+B125</f>
        <v>30000</v>
      </c>
      <c r="C139" s="132">
        <f>+C125</f>
        <v>61346.976999999999</v>
      </c>
      <c r="D139" s="132">
        <f>+D125</f>
        <v>0</v>
      </c>
      <c r="E139" s="132"/>
    </row>
    <row r="140" spans="1:7" ht="15.75" thickBot="1" x14ac:dyDescent="0.3">
      <c r="A140" s="118" t="s">
        <v>115</v>
      </c>
      <c r="B140" s="132"/>
      <c r="C140" s="132"/>
      <c r="D140" s="132"/>
      <c r="E140" s="132"/>
    </row>
    <row r="141" spans="1:7" ht="15.75" thickBot="1" x14ac:dyDescent="0.3">
      <c r="A141" s="118" t="s">
        <v>116</v>
      </c>
      <c r="B141" s="132"/>
      <c r="C141" s="132"/>
      <c r="D141" s="132"/>
      <c r="E141" s="132"/>
    </row>
    <row r="142" spans="1:7" ht="15.75" thickBot="1" x14ac:dyDescent="0.3">
      <c r="A142" s="118" t="s">
        <v>117</v>
      </c>
      <c r="B142" s="132"/>
      <c r="C142" s="132"/>
      <c r="D142" s="132"/>
      <c r="E142" s="132"/>
    </row>
    <row r="143" spans="1:7" ht="15.75" thickBot="1" x14ac:dyDescent="0.3">
      <c r="A143" s="121" t="s">
        <v>157</v>
      </c>
      <c r="B143" s="122">
        <f>B133+B138</f>
        <v>30000</v>
      </c>
      <c r="C143" s="122">
        <f>C133+C138</f>
        <v>61346.976999999999</v>
      </c>
      <c r="D143" s="122">
        <f>D133+D138</f>
        <v>0</v>
      </c>
      <c r="E143" s="122">
        <f>E133+E138</f>
        <v>0</v>
      </c>
    </row>
    <row r="144" spans="1:7" ht="34.5" thickBot="1" x14ac:dyDescent="0.3">
      <c r="A144" s="112" t="s">
        <v>85</v>
      </c>
      <c r="B144" s="112" t="s">
        <v>784</v>
      </c>
      <c r="C144" s="127" t="s">
        <v>151</v>
      </c>
      <c r="D144" s="811" t="s">
        <v>785</v>
      </c>
      <c r="E144" s="812"/>
    </row>
    <row r="145" spans="1:8" ht="25.9" customHeight="1" thickBot="1" x14ac:dyDescent="0.3">
      <c r="A145" s="104" t="s">
        <v>48</v>
      </c>
      <c r="B145" s="768" t="s">
        <v>786</v>
      </c>
      <c r="C145" s="769"/>
      <c r="D145" s="769"/>
      <c r="E145" s="612"/>
    </row>
    <row r="146" spans="1:8" ht="15.75" thickBot="1" x14ac:dyDescent="0.3">
      <c r="A146" s="104" t="s">
        <v>50</v>
      </c>
      <c r="B146" s="798" t="s">
        <v>145</v>
      </c>
      <c r="C146" s="799"/>
      <c r="D146" s="799"/>
      <c r="E146" s="800"/>
    </row>
    <row r="147" spans="1:8" x14ac:dyDescent="0.25">
      <c r="A147" s="801"/>
      <c r="B147" s="128">
        <v>2020</v>
      </c>
      <c r="C147" s="128">
        <v>2021</v>
      </c>
      <c r="D147" s="128">
        <v>2022</v>
      </c>
      <c r="E147" s="128">
        <v>2023</v>
      </c>
      <c r="G147" s="2"/>
    </row>
    <row r="148" spans="1:8" ht="15.75" thickBot="1" x14ac:dyDescent="0.3">
      <c r="A148" s="802"/>
      <c r="B148" s="129" t="s">
        <v>26</v>
      </c>
      <c r="C148" s="129" t="s">
        <v>26</v>
      </c>
      <c r="D148" s="129" t="s">
        <v>26</v>
      </c>
      <c r="E148" s="129" t="s">
        <v>26</v>
      </c>
      <c r="G148" s="2"/>
    </row>
    <row r="149" spans="1:8" ht="15.75" thickBot="1" x14ac:dyDescent="0.3">
      <c r="A149" s="104" t="s">
        <v>52</v>
      </c>
      <c r="B149" s="392">
        <v>150</v>
      </c>
      <c r="C149" s="392">
        <v>150</v>
      </c>
      <c r="D149" s="392"/>
      <c r="E149" s="104"/>
      <c r="G149" s="2"/>
    </row>
    <row r="150" spans="1:8" ht="15.75" thickBot="1" x14ac:dyDescent="0.3">
      <c r="A150" s="104" t="s">
        <v>53</v>
      </c>
      <c r="B150" s="134">
        <v>15000</v>
      </c>
      <c r="C150" s="134">
        <v>19898.825000000001</v>
      </c>
      <c r="D150" s="134"/>
      <c r="E150" s="134"/>
      <c r="G150" s="2"/>
      <c r="H150">
        <f>+C150*1000</f>
        <v>19898825</v>
      </c>
    </row>
    <row r="151" spans="1:8" ht="15.75" thickBot="1" x14ac:dyDescent="0.3">
      <c r="A151" s="104" t="s">
        <v>54</v>
      </c>
      <c r="B151" s="134">
        <f>B150/B149</f>
        <v>100</v>
      </c>
      <c r="C151" s="134">
        <f>C150/C149</f>
        <v>132.65883333333335</v>
      </c>
      <c r="D151" s="134" t="e">
        <f>D150/D149</f>
        <v>#DIV/0!</v>
      </c>
      <c r="E151" s="134" t="e">
        <f>E150/E149</f>
        <v>#DIV/0!</v>
      </c>
      <c r="G151" s="451"/>
    </row>
    <row r="152" spans="1:8" ht="15.75" thickBot="1" x14ac:dyDescent="0.3">
      <c r="A152" s="104" t="s">
        <v>55</v>
      </c>
      <c r="B152" s="130" t="e">
        <f t="shared" ref="B152:E154" si="4">B149/A149-1</f>
        <v>#VALUE!</v>
      </c>
      <c r="C152" s="130">
        <f t="shared" si="4"/>
        <v>0</v>
      </c>
      <c r="D152" s="130">
        <f t="shared" si="4"/>
        <v>-1</v>
      </c>
      <c r="E152" s="130" t="e">
        <f t="shared" si="4"/>
        <v>#DIV/0!</v>
      </c>
      <c r="G152" s="2"/>
    </row>
    <row r="153" spans="1:8" ht="15.75" thickBot="1" x14ac:dyDescent="0.3">
      <c r="A153" s="104" t="s">
        <v>57</v>
      </c>
      <c r="B153" s="130" t="e">
        <f t="shared" si="4"/>
        <v>#VALUE!</v>
      </c>
      <c r="C153" s="130">
        <f t="shared" si="4"/>
        <v>0.32658833333333348</v>
      </c>
      <c r="D153" s="130">
        <f t="shared" si="4"/>
        <v>-1</v>
      </c>
      <c r="E153" s="130" t="e">
        <f t="shared" si="4"/>
        <v>#DIV/0!</v>
      </c>
      <c r="G153" s="2"/>
    </row>
    <row r="154" spans="1:8" ht="15.75" thickBot="1" x14ac:dyDescent="0.3">
      <c r="A154" s="104" t="s">
        <v>58</v>
      </c>
      <c r="B154" s="130" t="e">
        <f t="shared" si="4"/>
        <v>#VALUE!</v>
      </c>
      <c r="C154" s="130">
        <f t="shared" si="4"/>
        <v>0.32658833333333348</v>
      </c>
      <c r="D154" s="130" t="e">
        <f t="shared" si="4"/>
        <v>#DIV/0!</v>
      </c>
      <c r="E154" s="130" t="e">
        <f t="shared" si="4"/>
        <v>#DIV/0!</v>
      </c>
      <c r="G154" s="2"/>
    </row>
    <row r="155" spans="1:8" ht="15.75" thickBot="1" x14ac:dyDescent="0.3">
      <c r="A155" s="803" t="s">
        <v>160</v>
      </c>
      <c r="B155" s="804"/>
      <c r="C155" s="804"/>
      <c r="D155" s="804"/>
      <c r="E155" s="805"/>
      <c r="G155" s="2"/>
    </row>
    <row r="156" spans="1:8" x14ac:dyDescent="0.25">
      <c r="A156" s="801"/>
      <c r="B156" s="128">
        <v>2020</v>
      </c>
      <c r="C156" s="128">
        <v>2021</v>
      </c>
      <c r="D156" s="128">
        <v>2022</v>
      </c>
      <c r="E156" s="128">
        <v>2023</v>
      </c>
      <c r="G156" s="2"/>
    </row>
    <row r="157" spans="1:8" ht="15.75" thickBot="1" x14ac:dyDescent="0.3">
      <c r="A157" s="802"/>
      <c r="B157" s="129" t="s">
        <v>26</v>
      </c>
      <c r="C157" s="129" t="s">
        <v>26</v>
      </c>
      <c r="D157" s="129" t="s">
        <v>26</v>
      </c>
      <c r="E157" s="129" t="s">
        <v>26</v>
      </c>
      <c r="G157" s="2"/>
    </row>
    <row r="158" spans="1:8" ht="15.75" thickBot="1" x14ac:dyDescent="0.3">
      <c r="A158" s="131" t="s">
        <v>114</v>
      </c>
      <c r="B158" s="132">
        <f>B159+B160+B161+B162</f>
        <v>0</v>
      </c>
      <c r="C158" s="132">
        <f>C159+C160+C161+C162</f>
        <v>0</v>
      </c>
      <c r="D158" s="132">
        <f>D159+D160+D161+D162</f>
        <v>0</v>
      </c>
      <c r="E158" s="132">
        <f>E159+E160+E161+E162</f>
        <v>0</v>
      </c>
    </row>
    <row r="159" spans="1:8" ht="15.75" thickBot="1" x14ac:dyDescent="0.3">
      <c r="A159" s="118" t="s">
        <v>61</v>
      </c>
      <c r="B159" s="132"/>
      <c r="C159" s="132"/>
      <c r="D159" s="132"/>
      <c r="E159" s="132"/>
    </row>
    <row r="160" spans="1:8" ht="15.75" thickBot="1" x14ac:dyDescent="0.3">
      <c r="A160" s="118" t="s">
        <v>115</v>
      </c>
      <c r="B160" s="132"/>
      <c r="C160" s="132"/>
      <c r="D160" s="132"/>
      <c r="E160" s="132"/>
    </row>
    <row r="161" spans="1:7" ht="15.75" thickBot="1" x14ac:dyDescent="0.3">
      <c r="A161" s="118" t="s">
        <v>116</v>
      </c>
      <c r="B161" s="132"/>
      <c r="C161" s="132"/>
      <c r="D161" s="132"/>
      <c r="E161" s="132"/>
    </row>
    <row r="162" spans="1:7" ht="15.75" thickBot="1" x14ac:dyDescent="0.3">
      <c r="A162" s="118" t="s">
        <v>117</v>
      </c>
      <c r="B162" s="132"/>
      <c r="C162" s="132"/>
      <c r="D162" s="132"/>
      <c r="E162" s="132"/>
    </row>
    <row r="163" spans="1:7" ht="15.75" thickBot="1" x14ac:dyDescent="0.3">
      <c r="A163" s="131" t="s">
        <v>118</v>
      </c>
      <c r="B163" s="122">
        <f>B164+B165+B166+B167</f>
        <v>15000</v>
      </c>
      <c r="C163" s="122">
        <f>C164+C165+C166+C167</f>
        <v>19898.825000000001</v>
      </c>
      <c r="D163" s="122">
        <f>D164+D165+D166+D167</f>
        <v>0</v>
      </c>
      <c r="E163" s="122">
        <f>E164+E165+E166+E167</f>
        <v>0</v>
      </c>
    </row>
    <row r="164" spans="1:7" ht="15.75" thickBot="1" x14ac:dyDescent="0.3">
      <c r="A164" s="118" t="s">
        <v>61</v>
      </c>
      <c r="B164" s="132">
        <f>+B150</f>
        <v>15000</v>
      </c>
      <c r="C164" s="132">
        <f>+C150</f>
        <v>19898.825000000001</v>
      </c>
      <c r="D164" s="132">
        <f>+D150</f>
        <v>0</v>
      </c>
      <c r="E164" s="132"/>
    </row>
    <row r="165" spans="1:7" ht="15.75" thickBot="1" x14ac:dyDescent="0.3">
      <c r="A165" s="118" t="s">
        <v>115</v>
      </c>
      <c r="B165" s="132"/>
      <c r="C165" s="132"/>
      <c r="D165" s="132"/>
      <c r="E165" s="132"/>
    </row>
    <row r="166" spans="1:7" ht="15.75" thickBot="1" x14ac:dyDescent="0.3">
      <c r="A166" s="118" t="s">
        <v>116</v>
      </c>
      <c r="B166" s="132"/>
      <c r="C166" s="132"/>
      <c r="D166" s="132"/>
      <c r="E166" s="132"/>
    </row>
    <row r="167" spans="1:7" ht="15.75" thickBot="1" x14ac:dyDescent="0.3">
      <c r="A167" s="118" t="s">
        <v>117</v>
      </c>
      <c r="B167" s="132"/>
      <c r="C167" s="132"/>
      <c r="D167" s="132"/>
      <c r="E167" s="132"/>
    </row>
    <row r="168" spans="1:7" ht="15.75" thickBot="1" x14ac:dyDescent="0.3">
      <c r="A168" s="121" t="s">
        <v>161</v>
      </c>
      <c r="B168" s="122">
        <f>B158+B163</f>
        <v>15000</v>
      </c>
      <c r="C168" s="122">
        <f>C158+C163</f>
        <v>19898.825000000001</v>
      </c>
      <c r="D168" s="122">
        <f>D158+D163</f>
        <v>0</v>
      </c>
      <c r="E168" s="122">
        <f>E158+E163</f>
        <v>0</v>
      </c>
    </row>
    <row r="169" spans="1:7" ht="34.5" thickBot="1" x14ac:dyDescent="0.3">
      <c r="A169" s="112" t="s">
        <v>162</v>
      </c>
      <c r="B169" s="112" t="s">
        <v>787</v>
      </c>
      <c r="C169" s="127" t="s">
        <v>151</v>
      </c>
      <c r="D169" s="811" t="s">
        <v>788</v>
      </c>
      <c r="E169" s="812"/>
    </row>
    <row r="170" spans="1:7" ht="26.45" customHeight="1" thickBot="1" x14ac:dyDescent="0.3">
      <c r="A170" s="104" t="s">
        <v>48</v>
      </c>
      <c r="B170" s="768" t="s">
        <v>789</v>
      </c>
      <c r="C170" s="769"/>
      <c r="D170" s="769"/>
      <c r="E170" s="612"/>
      <c r="G170" s="2"/>
    </row>
    <row r="171" spans="1:7" ht="15.75" thickBot="1" x14ac:dyDescent="0.3">
      <c r="A171" s="104" t="s">
        <v>50</v>
      </c>
      <c r="B171" s="798" t="s">
        <v>790</v>
      </c>
      <c r="C171" s="799"/>
      <c r="D171" s="799"/>
      <c r="E171" s="800"/>
      <c r="G171" s="2"/>
    </row>
    <row r="172" spans="1:7" x14ac:dyDescent="0.25">
      <c r="A172" s="801"/>
      <c r="B172" s="128">
        <v>2020</v>
      </c>
      <c r="C172" s="128">
        <v>2021</v>
      </c>
      <c r="D172" s="128">
        <v>2022</v>
      </c>
      <c r="E172" s="128">
        <v>2023</v>
      </c>
      <c r="G172" s="2"/>
    </row>
    <row r="173" spans="1:7" ht="15.75" thickBot="1" x14ac:dyDescent="0.3">
      <c r="A173" s="802"/>
      <c r="B173" s="129" t="s">
        <v>26</v>
      </c>
      <c r="C173" s="129" t="s">
        <v>26</v>
      </c>
      <c r="D173" s="129" t="s">
        <v>26</v>
      </c>
      <c r="E173" s="129" t="s">
        <v>26</v>
      </c>
      <c r="G173" s="2"/>
    </row>
    <row r="174" spans="1:7" ht="15.75" thickBot="1" x14ac:dyDescent="0.3">
      <c r="A174" s="104" t="s">
        <v>52</v>
      </c>
      <c r="B174" s="392">
        <v>1</v>
      </c>
      <c r="C174" s="392"/>
      <c r="D174" s="392">
        <v>0</v>
      </c>
      <c r="E174" s="104"/>
      <c r="G174" s="2"/>
    </row>
    <row r="175" spans="1:7" ht="15.75" thickBot="1" x14ac:dyDescent="0.3">
      <c r="A175" s="104" t="s">
        <v>53</v>
      </c>
      <c r="B175" s="134">
        <v>7287.1570000000002</v>
      </c>
      <c r="C175" s="134"/>
      <c r="D175" s="134">
        <v>0</v>
      </c>
      <c r="E175" s="134"/>
      <c r="G175" s="453"/>
    </row>
    <row r="176" spans="1:7" ht="15.75" thickBot="1" x14ac:dyDescent="0.3">
      <c r="A176" s="104" t="s">
        <v>54</v>
      </c>
      <c r="B176" s="134">
        <f>B175/B174</f>
        <v>7287.1570000000002</v>
      </c>
      <c r="C176" s="134" t="e">
        <f>C175/C174</f>
        <v>#DIV/0!</v>
      </c>
      <c r="D176" s="134" t="e">
        <f>D175/D174</f>
        <v>#DIV/0!</v>
      </c>
      <c r="E176" s="134" t="e">
        <f>E175/E174</f>
        <v>#DIV/0!</v>
      </c>
      <c r="G176" s="451"/>
    </row>
    <row r="177" spans="1:7" ht="15.75" thickBot="1" x14ac:dyDescent="0.3">
      <c r="A177" s="104" t="s">
        <v>55</v>
      </c>
      <c r="B177" s="130" t="e">
        <f t="shared" ref="B177:E179" si="5">B174/A174-1</f>
        <v>#VALUE!</v>
      </c>
      <c r="C177" s="130">
        <f t="shared" si="5"/>
        <v>-1</v>
      </c>
      <c r="D177" s="130" t="e">
        <f t="shared" si="5"/>
        <v>#DIV/0!</v>
      </c>
      <c r="E177" s="130" t="e">
        <f t="shared" si="5"/>
        <v>#DIV/0!</v>
      </c>
      <c r="G177" s="2"/>
    </row>
    <row r="178" spans="1:7" ht="15.75" thickBot="1" x14ac:dyDescent="0.3">
      <c r="A178" s="104" t="s">
        <v>57</v>
      </c>
      <c r="B178" s="130" t="e">
        <f t="shared" si="5"/>
        <v>#VALUE!</v>
      </c>
      <c r="C178" s="130">
        <f t="shared" si="5"/>
        <v>-1</v>
      </c>
      <c r="D178" s="130" t="e">
        <f t="shared" si="5"/>
        <v>#DIV/0!</v>
      </c>
      <c r="E178" s="130" t="e">
        <f t="shared" si="5"/>
        <v>#DIV/0!</v>
      </c>
      <c r="G178" s="2"/>
    </row>
    <row r="179" spans="1:7" ht="15.75" thickBot="1" x14ac:dyDescent="0.3">
      <c r="A179" s="104" t="s">
        <v>58</v>
      </c>
      <c r="B179" s="130" t="e">
        <f t="shared" si="5"/>
        <v>#VALUE!</v>
      </c>
      <c r="C179" s="130" t="e">
        <f t="shared" si="5"/>
        <v>#DIV/0!</v>
      </c>
      <c r="D179" s="130" t="e">
        <f t="shared" si="5"/>
        <v>#DIV/0!</v>
      </c>
      <c r="E179" s="130" t="e">
        <f t="shared" si="5"/>
        <v>#DIV/0!</v>
      </c>
      <c r="G179" s="2"/>
    </row>
    <row r="180" spans="1:7" ht="15.75" thickBot="1" x14ac:dyDescent="0.3">
      <c r="A180" s="803" t="s">
        <v>182</v>
      </c>
      <c r="B180" s="804"/>
      <c r="C180" s="804"/>
      <c r="D180" s="804"/>
      <c r="E180" s="805"/>
      <c r="G180" s="2"/>
    </row>
    <row r="181" spans="1:7" x14ac:dyDescent="0.25">
      <c r="A181" s="801"/>
      <c r="B181" s="128">
        <v>2020</v>
      </c>
      <c r="C181" s="128">
        <v>2021</v>
      </c>
      <c r="D181" s="128">
        <v>2022</v>
      </c>
      <c r="E181" s="128">
        <v>2023</v>
      </c>
      <c r="G181" s="2"/>
    </row>
    <row r="182" spans="1:7" ht="15.75" thickBot="1" x14ac:dyDescent="0.3">
      <c r="A182" s="802"/>
      <c r="B182" s="129" t="s">
        <v>26</v>
      </c>
      <c r="C182" s="129" t="s">
        <v>26</v>
      </c>
      <c r="D182" s="129" t="s">
        <v>26</v>
      </c>
      <c r="E182" s="129" t="s">
        <v>26</v>
      </c>
    </row>
    <row r="183" spans="1:7" ht="15.75" thickBot="1" x14ac:dyDescent="0.3">
      <c r="A183" s="131" t="s">
        <v>114</v>
      </c>
      <c r="B183" s="132">
        <f>B184+B185+B186+B187</f>
        <v>0</v>
      </c>
      <c r="C183" s="132">
        <f>C184+C185+C186+C187</f>
        <v>0</v>
      </c>
      <c r="D183" s="132">
        <f>D184+D185+D186+D187</f>
        <v>0</v>
      </c>
      <c r="E183" s="132">
        <f>E184+E185+E186+E187</f>
        <v>0</v>
      </c>
    </row>
    <row r="184" spans="1:7" ht="15.75" thickBot="1" x14ac:dyDescent="0.3">
      <c r="A184" s="118" t="s">
        <v>61</v>
      </c>
      <c r="B184" s="132"/>
      <c r="C184" s="132"/>
      <c r="D184" s="132"/>
      <c r="E184" s="132"/>
    </row>
    <row r="185" spans="1:7" ht="15.75" thickBot="1" x14ac:dyDescent="0.3">
      <c r="A185" s="118" t="s">
        <v>115</v>
      </c>
      <c r="B185" s="132"/>
      <c r="C185" s="132"/>
      <c r="D185" s="132"/>
      <c r="E185" s="132"/>
    </row>
    <row r="186" spans="1:7" ht="15.75" thickBot="1" x14ac:dyDescent="0.3">
      <c r="A186" s="118" t="s">
        <v>116</v>
      </c>
      <c r="B186" s="132"/>
      <c r="C186" s="132"/>
      <c r="D186" s="132"/>
      <c r="E186" s="132"/>
    </row>
    <row r="187" spans="1:7" ht="15.75" thickBot="1" x14ac:dyDescent="0.3">
      <c r="A187" s="118" t="s">
        <v>117</v>
      </c>
      <c r="B187" s="132"/>
      <c r="C187" s="132"/>
      <c r="D187" s="132"/>
      <c r="E187" s="132"/>
    </row>
    <row r="188" spans="1:7" ht="15.75" thickBot="1" x14ac:dyDescent="0.3">
      <c r="A188" s="131" t="s">
        <v>118</v>
      </c>
      <c r="B188" s="122">
        <f>B189+B190+B191+B192</f>
        <v>7287.1570000000002</v>
      </c>
      <c r="C188" s="122">
        <f>C189+C190+C191+C192</f>
        <v>0</v>
      </c>
      <c r="D188" s="122">
        <f>D189+D190+D191+D192</f>
        <v>0</v>
      </c>
      <c r="E188" s="122">
        <f>E189+E190+E191+E192</f>
        <v>0</v>
      </c>
    </row>
    <row r="189" spans="1:7" ht="15.75" thickBot="1" x14ac:dyDescent="0.3">
      <c r="A189" s="118" t="s">
        <v>61</v>
      </c>
      <c r="B189" s="132">
        <f>+B175</f>
        <v>7287.1570000000002</v>
      </c>
      <c r="C189" s="132">
        <f>+C175</f>
        <v>0</v>
      </c>
      <c r="D189" s="132">
        <f>+D175</f>
        <v>0</v>
      </c>
      <c r="E189" s="132"/>
    </row>
    <row r="190" spans="1:7" ht="15.75" thickBot="1" x14ac:dyDescent="0.3">
      <c r="A190" s="118" t="s">
        <v>115</v>
      </c>
      <c r="B190" s="132"/>
      <c r="C190" s="132"/>
      <c r="D190" s="132"/>
      <c r="E190" s="132"/>
    </row>
    <row r="191" spans="1:7" ht="15.75" thickBot="1" x14ac:dyDescent="0.3">
      <c r="A191" s="118" t="s">
        <v>116</v>
      </c>
      <c r="B191" s="132"/>
      <c r="C191" s="132"/>
      <c r="D191" s="132"/>
      <c r="E191" s="132"/>
    </row>
    <row r="192" spans="1:7" ht="15.75" thickBot="1" x14ac:dyDescent="0.3">
      <c r="A192" s="118" t="s">
        <v>117</v>
      </c>
      <c r="B192" s="132"/>
      <c r="C192" s="132"/>
      <c r="D192" s="132"/>
      <c r="E192" s="132"/>
    </row>
    <row r="193" spans="1:7" ht="15.75" thickBot="1" x14ac:dyDescent="0.3">
      <c r="A193" s="121" t="s">
        <v>183</v>
      </c>
      <c r="B193" s="122">
        <f>B183+B188</f>
        <v>7287.1570000000002</v>
      </c>
      <c r="C193" s="122">
        <f>C183+C188</f>
        <v>0</v>
      </c>
      <c r="D193" s="122">
        <f>D183+D188</f>
        <v>0</v>
      </c>
      <c r="E193" s="122">
        <f>E183+E188</f>
        <v>0</v>
      </c>
    </row>
    <row r="194" spans="1:7" ht="34.5" thickBot="1" x14ac:dyDescent="0.3">
      <c r="A194" s="112" t="s">
        <v>184</v>
      </c>
      <c r="B194" s="112" t="s">
        <v>791</v>
      </c>
      <c r="C194" s="127" t="s">
        <v>151</v>
      </c>
      <c r="D194" s="811" t="s">
        <v>792</v>
      </c>
      <c r="E194" s="812"/>
    </row>
    <row r="195" spans="1:7" ht="15" customHeight="1" thickBot="1" x14ac:dyDescent="0.3">
      <c r="A195" s="104" t="s">
        <v>48</v>
      </c>
      <c r="B195" s="768" t="s">
        <v>793</v>
      </c>
      <c r="C195" s="769"/>
      <c r="D195" s="769"/>
      <c r="E195" s="612"/>
    </row>
    <row r="196" spans="1:7" ht="15" customHeight="1" thickBot="1" x14ac:dyDescent="0.3">
      <c r="A196" s="104" t="s">
        <v>50</v>
      </c>
      <c r="B196" s="798" t="s">
        <v>145</v>
      </c>
      <c r="C196" s="799"/>
      <c r="D196" s="799"/>
      <c r="E196" s="800"/>
    </row>
    <row r="197" spans="1:7" ht="15" customHeight="1" x14ac:dyDescent="0.25">
      <c r="A197" s="801"/>
      <c r="B197" s="128">
        <v>2020</v>
      </c>
      <c r="C197" s="128">
        <v>2021</v>
      </c>
      <c r="D197" s="128">
        <v>2022</v>
      </c>
      <c r="E197" s="128">
        <v>2023</v>
      </c>
    </row>
    <row r="198" spans="1:7" ht="15" customHeight="1" thickBot="1" x14ac:dyDescent="0.3">
      <c r="A198" s="802"/>
      <c r="B198" s="129" t="s">
        <v>26</v>
      </c>
      <c r="C198" s="129" t="s">
        <v>26</v>
      </c>
      <c r="D198" s="129" t="s">
        <v>26</v>
      </c>
      <c r="E198" s="129" t="s">
        <v>26</v>
      </c>
    </row>
    <row r="199" spans="1:7" ht="15" customHeight="1" thickBot="1" x14ac:dyDescent="0.3">
      <c r="A199" s="104" t="s">
        <v>52</v>
      </c>
      <c r="B199" s="392">
        <v>100</v>
      </c>
      <c r="C199" s="392">
        <v>200</v>
      </c>
      <c r="D199" s="392"/>
      <c r="E199" s="104"/>
    </row>
    <row r="200" spans="1:7" ht="15" customHeight="1" thickBot="1" x14ac:dyDescent="0.3">
      <c r="A200" s="104" t="s">
        <v>53</v>
      </c>
      <c r="B200" s="134">
        <v>15000</v>
      </c>
      <c r="C200" s="134">
        <v>25239</v>
      </c>
      <c r="D200" s="134"/>
      <c r="E200" s="134"/>
      <c r="G200" s="476">
        <f>+C200*1000</f>
        <v>25239000</v>
      </c>
    </row>
    <row r="201" spans="1:7" ht="15" customHeight="1" thickBot="1" x14ac:dyDescent="0.3">
      <c r="A201" s="104" t="s">
        <v>54</v>
      </c>
      <c r="B201" s="134">
        <f>B200/B199</f>
        <v>150</v>
      </c>
      <c r="C201" s="134">
        <f>C200/C199</f>
        <v>126.19499999999999</v>
      </c>
      <c r="D201" s="134" t="e">
        <f>D200/D199</f>
        <v>#DIV/0!</v>
      </c>
      <c r="E201" s="134" t="e">
        <f>E200/E199</f>
        <v>#DIV/0!</v>
      </c>
    </row>
    <row r="202" spans="1:7" ht="15" customHeight="1" thickBot="1" x14ac:dyDescent="0.3">
      <c r="A202" s="104" t="s">
        <v>55</v>
      </c>
      <c r="B202" s="130" t="e">
        <f t="shared" ref="B202:E204" si="6">B199/A199-1</f>
        <v>#VALUE!</v>
      </c>
      <c r="C202" s="130">
        <f t="shared" si="6"/>
        <v>1</v>
      </c>
      <c r="D202" s="130">
        <f t="shared" si="6"/>
        <v>-1</v>
      </c>
      <c r="E202" s="130" t="e">
        <f t="shared" si="6"/>
        <v>#DIV/0!</v>
      </c>
    </row>
    <row r="203" spans="1:7" ht="15" customHeight="1" thickBot="1" x14ac:dyDescent="0.3">
      <c r="A203" s="104" t="s">
        <v>57</v>
      </c>
      <c r="B203" s="130" t="e">
        <f t="shared" si="6"/>
        <v>#VALUE!</v>
      </c>
      <c r="C203" s="130">
        <f t="shared" si="6"/>
        <v>0.6826000000000001</v>
      </c>
      <c r="D203" s="130">
        <f t="shared" si="6"/>
        <v>-1</v>
      </c>
      <c r="E203" s="130" t="e">
        <f t="shared" si="6"/>
        <v>#DIV/0!</v>
      </c>
    </row>
    <row r="204" spans="1:7" ht="15" customHeight="1" thickBot="1" x14ac:dyDescent="0.3">
      <c r="A204" s="104" t="s">
        <v>58</v>
      </c>
      <c r="B204" s="130" t="e">
        <f t="shared" si="6"/>
        <v>#VALUE!</v>
      </c>
      <c r="C204" s="130">
        <f t="shared" si="6"/>
        <v>-0.15870000000000006</v>
      </c>
      <c r="D204" s="130" t="e">
        <f t="shared" si="6"/>
        <v>#DIV/0!</v>
      </c>
      <c r="E204" s="130" t="e">
        <f t="shared" si="6"/>
        <v>#DIV/0!</v>
      </c>
    </row>
    <row r="205" spans="1:7" ht="15" customHeight="1" thickBot="1" x14ac:dyDescent="0.3">
      <c r="A205" s="803" t="s">
        <v>188</v>
      </c>
      <c r="B205" s="804"/>
      <c r="C205" s="804"/>
      <c r="D205" s="804"/>
      <c r="E205" s="805"/>
    </row>
    <row r="206" spans="1:7" ht="15" customHeight="1" x14ac:dyDescent="0.25">
      <c r="A206" s="801"/>
      <c r="B206" s="128">
        <v>2019</v>
      </c>
      <c r="C206" s="128">
        <v>2020</v>
      </c>
      <c r="D206" s="128">
        <v>2021</v>
      </c>
      <c r="E206" s="128">
        <v>2022</v>
      </c>
    </row>
    <row r="207" spans="1:7" ht="15" customHeight="1" thickBot="1" x14ac:dyDescent="0.3">
      <c r="A207" s="802"/>
      <c r="B207" s="129" t="s">
        <v>26</v>
      </c>
      <c r="C207" s="129" t="s">
        <v>26</v>
      </c>
      <c r="D207" s="129" t="s">
        <v>26</v>
      </c>
      <c r="E207" s="129" t="s">
        <v>26</v>
      </c>
    </row>
    <row r="208" spans="1:7" ht="15" customHeight="1" thickBot="1" x14ac:dyDescent="0.3">
      <c r="A208" s="131" t="s">
        <v>114</v>
      </c>
      <c r="B208" s="132">
        <f>B209+B210+B211+B212</f>
        <v>0</v>
      </c>
      <c r="C208" s="132">
        <f>C209+C210+C211+C212</f>
        <v>0</v>
      </c>
      <c r="D208" s="132">
        <f>D209+D210+D211+D212</f>
        <v>0</v>
      </c>
      <c r="E208" s="132">
        <f>E209+E210+E211+E212</f>
        <v>0</v>
      </c>
    </row>
    <row r="209" spans="1:7" ht="15" customHeight="1" thickBot="1" x14ac:dyDescent="0.3">
      <c r="A209" s="118" t="s">
        <v>61</v>
      </c>
      <c r="B209" s="132"/>
      <c r="C209" s="132"/>
      <c r="D209" s="132"/>
      <c r="E209" s="132"/>
    </row>
    <row r="210" spans="1:7" ht="15" customHeight="1" thickBot="1" x14ac:dyDescent="0.3">
      <c r="A210" s="118" t="s">
        <v>115</v>
      </c>
      <c r="B210" s="132"/>
      <c r="C210" s="132"/>
      <c r="D210" s="132"/>
      <c r="E210" s="132"/>
    </row>
    <row r="211" spans="1:7" ht="15" customHeight="1" thickBot="1" x14ac:dyDescent="0.3">
      <c r="A211" s="118" t="s">
        <v>116</v>
      </c>
      <c r="B211" s="132"/>
      <c r="C211" s="132"/>
      <c r="D211" s="132"/>
      <c r="E211" s="132"/>
    </row>
    <row r="212" spans="1:7" ht="15" customHeight="1" thickBot="1" x14ac:dyDescent="0.3">
      <c r="A212" s="118" t="s">
        <v>117</v>
      </c>
      <c r="B212" s="132"/>
      <c r="C212" s="132"/>
      <c r="D212" s="132"/>
      <c r="E212" s="132"/>
    </row>
    <row r="213" spans="1:7" ht="15" customHeight="1" thickBot="1" x14ac:dyDescent="0.3">
      <c r="A213" s="131" t="s">
        <v>118</v>
      </c>
      <c r="B213" s="122">
        <f>B214+B215+B216+B217</f>
        <v>15000</v>
      </c>
      <c r="C213" s="122">
        <f>C214+C215+C216+C217</f>
        <v>25239</v>
      </c>
      <c r="D213" s="122">
        <f>D214+D215+D216+D217</f>
        <v>0</v>
      </c>
      <c r="E213" s="122">
        <f>E214+E215+E216+E217</f>
        <v>0</v>
      </c>
    </row>
    <row r="214" spans="1:7" ht="15" customHeight="1" thickBot="1" x14ac:dyDescent="0.3">
      <c r="A214" s="118" t="s">
        <v>61</v>
      </c>
      <c r="B214" s="132">
        <f>+B200</f>
        <v>15000</v>
      </c>
      <c r="C214" s="132">
        <f>+C200</f>
        <v>25239</v>
      </c>
      <c r="D214" s="132">
        <f>+D200</f>
        <v>0</v>
      </c>
      <c r="E214" s="132"/>
    </row>
    <row r="215" spans="1:7" ht="15" customHeight="1" thickBot="1" x14ac:dyDescent="0.3">
      <c r="A215" s="118" t="s">
        <v>115</v>
      </c>
      <c r="B215" s="132"/>
      <c r="C215" s="132"/>
      <c r="D215" s="132"/>
      <c r="E215" s="132"/>
    </row>
    <row r="216" spans="1:7" ht="15" customHeight="1" thickBot="1" x14ac:dyDescent="0.3">
      <c r="A216" s="118" t="s">
        <v>116</v>
      </c>
      <c r="B216" s="132"/>
      <c r="C216" s="132"/>
      <c r="D216" s="132"/>
      <c r="E216" s="132"/>
    </row>
    <row r="217" spans="1:7" ht="15" customHeight="1" thickBot="1" x14ac:dyDescent="0.3">
      <c r="A217" s="118" t="s">
        <v>117</v>
      </c>
      <c r="B217" s="132"/>
      <c r="C217" s="132"/>
      <c r="D217" s="132"/>
      <c r="E217" s="132"/>
    </row>
    <row r="218" spans="1:7" ht="15" customHeight="1" thickBot="1" x14ac:dyDescent="0.3">
      <c r="A218" s="121" t="s">
        <v>189</v>
      </c>
      <c r="B218" s="122">
        <f>B208+B213</f>
        <v>15000</v>
      </c>
      <c r="C218" s="122">
        <f>C208+C213</f>
        <v>25239</v>
      </c>
      <c r="D218" s="122">
        <f>D208+D213</f>
        <v>0</v>
      </c>
      <c r="E218" s="122">
        <f>E208+E213</f>
        <v>0</v>
      </c>
    </row>
    <row r="219" spans="1:7" ht="35.450000000000003" customHeight="1" thickBot="1" x14ac:dyDescent="0.3">
      <c r="A219" s="112" t="s">
        <v>190</v>
      </c>
      <c r="B219" s="112" t="s">
        <v>794</v>
      </c>
      <c r="C219" s="127" t="s">
        <v>151</v>
      </c>
      <c r="D219" s="811" t="s">
        <v>795</v>
      </c>
      <c r="E219" s="812"/>
      <c r="G219" s="299"/>
    </row>
    <row r="220" spans="1:7" ht="15" customHeight="1" thickBot="1" x14ac:dyDescent="0.3">
      <c r="A220" s="104" t="s">
        <v>48</v>
      </c>
      <c r="B220" s="768" t="s">
        <v>796</v>
      </c>
      <c r="C220" s="769"/>
      <c r="D220" s="769"/>
      <c r="E220" s="612"/>
    </row>
    <row r="221" spans="1:7" ht="15" customHeight="1" thickBot="1" x14ac:dyDescent="0.3">
      <c r="A221" s="104" t="s">
        <v>50</v>
      </c>
      <c r="B221" s="798" t="s">
        <v>168</v>
      </c>
      <c r="C221" s="799"/>
      <c r="D221" s="799"/>
      <c r="E221" s="800"/>
    </row>
    <row r="222" spans="1:7" ht="15" customHeight="1" x14ac:dyDescent="0.25">
      <c r="A222" s="801"/>
      <c r="B222" s="128">
        <v>2020</v>
      </c>
      <c r="C222" s="128">
        <v>2021</v>
      </c>
      <c r="D222" s="128">
        <v>2022</v>
      </c>
      <c r="E222" s="128">
        <v>2023</v>
      </c>
    </row>
    <row r="223" spans="1:7" ht="15" customHeight="1" thickBot="1" x14ac:dyDescent="0.3">
      <c r="A223" s="802"/>
      <c r="B223" s="129" t="s">
        <v>26</v>
      </c>
      <c r="C223" s="129" t="s">
        <v>26</v>
      </c>
      <c r="D223" s="129" t="s">
        <v>26</v>
      </c>
      <c r="E223" s="129" t="s">
        <v>26</v>
      </c>
    </row>
    <row r="224" spans="1:7" ht="15" customHeight="1" thickBot="1" x14ac:dyDescent="0.3">
      <c r="A224" s="104" t="s">
        <v>52</v>
      </c>
      <c r="B224" s="392"/>
      <c r="C224" s="392">
        <v>1</v>
      </c>
      <c r="D224" s="392"/>
      <c r="E224" s="104"/>
    </row>
    <row r="225" spans="1:7" ht="15" customHeight="1" thickBot="1" x14ac:dyDescent="0.3">
      <c r="A225" s="104" t="s">
        <v>53</v>
      </c>
      <c r="B225" s="134">
        <v>15000</v>
      </c>
      <c r="C225" s="134">
        <v>16600</v>
      </c>
      <c r="D225" s="134"/>
      <c r="E225" s="134"/>
      <c r="G225" s="476"/>
    </row>
    <row r="226" spans="1:7" ht="15" customHeight="1" thickBot="1" x14ac:dyDescent="0.3">
      <c r="A226" s="104" t="s">
        <v>54</v>
      </c>
      <c r="B226" s="134" t="e">
        <f>B225/B224</f>
        <v>#DIV/0!</v>
      </c>
      <c r="C226" s="134">
        <f>C225/C224</f>
        <v>16600</v>
      </c>
      <c r="D226" s="134" t="e">
        <f>D225/D224</f>
        <v>#DIV/0!</v>
      </c>
      <c r="E226" s="134" t="e">
        <f>E225/E224</f>
        <v>#DIV/0!</v>
      </c>
    </row>
    <row r="227" spans="1:7" ht="15" customHeight="1" thickBot="1" x14ac:dyDescent="0.3">
      <c r="A227" s="104" t="s">
        <v>55</v>
      </c>
      <c r="B227" s="130" t="e">
        <f t="shared" ref="B227:E229" si="7">B224/A224-1</f>
        <v>#VALUE!</v>
      </c>
      <c r="C227" s="130" t="e">
        <f t="shared" si="7"/>
        <v>#DIV/0!</v>
      </c>
      <c r="D227" s="130">
        <f t="shared" si="7"/>
        <v>-1</v>
      </c>
      <c r="E227" s="130" t="e">
        <f t="shared" si="7"/>
        <v>#DIV/0!</v>
      </c>
    </row>
    <row r="228" spans="1:7" ht="15" customHeight="1" thickBot="1" x14ac:dyDescent="0.3">
      <c r="A228" s="104" t="s">
        <v>57</v>
      </c>
      <c r="B228" s="130" t="e">
        <f t="shared" si="7"/>
        <v>#VALUE!</v>
      </c>
      <c r="C228" s="130">
        <f t="shared" si="7"/>
        <v>0.10666666666666669</v>
      </c>
      <c r="D228" s="130">
        <f t="shared" si="7"/>
        <v>-1</v>
      </c>
      <c r="E228" s="130" t="e">
        <f t="shared" si="7"/>
        <v>#DIV/0!</v>
      </c>
    </row>
    <row r="229" spans="1:7" ht="15" customHeight="1" thickBot="1" x14ac:dyDescent="0.3">
      <c r="A229" s="104" t="s">
        <v>58</v>
      </c>
      <c r="B229" s="130" t="e">
        <f t="shared" si="7"/>
        <v>#DIV/0!</v>
      </c>
      <c r="C229" s="130" t="e">
        <f t="shared" si="7"/>
        <v>#DIV/0!</v>
      </c>
      <c r="D229" s="130" t="e">
        <f t="shared" si="7"/>
        <v>#DIV/0!</v>
      </c>
      <c r="E229" s="130" t="e">
        <f t="shared" si="7"/>
        <v>#DIV/0!</v>
      </c>
    </row>
    <row r="230" spans="1:7" ht="15" customHeight="1" thickBot="1" x14ac:dyDescent="0.3">
      <c r="A230" s="803" t="s">
        <v>194</v>
      </c>
      <c r="B230" s="804"/>
      <c r="C230" s="804"/>
      <c r="D230" s="804"/>
      <c r="E230" s="805"/>
    </row>
    <row r="231" spans="1:7" ht="15" customHeight="1" x14ac:dyDescent="0.25">
      <c r="A231" s="801"/>
      <c r="B231" s="128">
        <v>2020</v>
      </c>
      <c r="C231" s="128">
        <v>2021</v>
      </c>
      <c r="D231" s="128">
        <v>2022</v>
      </c>
      <c r="E231" s="128">
        <v>2023</v>
      </c>
    </row>
    <row r="232" spans="1:7" ht="15" customHeight="1" thickBot="1" x14ac:dyDescent="0.3">
      <c r="A232" s="802"/>
      <c r="B232" s="129" t="s">
        <v>26</v>
      </c>
      <c r="C232" s="129" t="s">
        <v>26</v>
      </c>
      <c r="D232" s="129" t="s">
        <v>26</v>
      </c>
      <c r="E232" s="129" t="s">
        <v>26</v>
      </c>
    </row>
    <row r="233" spans="1:7" ht="15" customHeight="1" thickBot="1" x14ac:dyDescent="0.3">
      <c r="A233" s="131" t="s">
        <v>114</v>
      </c>
      <c r="B233" s="132">
        <f>B234+B235+B236+B237</f>
        <v>0</v>
      </c>
      <c r="C233" s="132">
        <f>C234+C235+C236+C237</f>
        <v>0</v>
      </c>
      <c r="D233" s="132">
        <f>D234+D235+D236+D237</f>
        <v>0</v>
      </c>
      <c r="E233" s="132">
        <f>E234+E235+E236+E237</f>
        <v>0</v>
      </c>
    </row>
    <row r="234" spans="1:7" ht="15" customHeight="1" thickBot="1" x14ac:dyDescent="0.3">
      <c r="A234" s="118" t="s">
        <v>61</v>
      </c>
      <c r="B234" s="132"/>
      <c r="C234" s="132"/>
      <c r="D234" s="132"/>
      <c r="E234" s="132"/>
    </row>
    <row r="235" spans="1:7" ht="15" customHeight="1" thickBot="1" x14ac:dyDescent="0.3">
      <c r="A235" s="118" t="s">
        <v>115</v>
      </c>
      <c r="B235" s="132"/>
      <c r="C235" s="132"/>
      <c r="D235" s="132"/>
      <c r="E235" s="132"/>
    </row>
    <row r="236" spans="1:7" ht="15" customHeight="1" thickBot="1" x14ac:dyDescent="0.3">
      <c r="A236" s="118" t="s">
        <v>116</v>
      </c>
      <c r="B236" s="132"/>
      <c r="C236" s="132"/>
      <c r="D236" s="132"/>
      <c r="E236" s="132"/>
    </row>
    <row r="237" spans="1:7" ht="15" customHeight="1" thickBot="1" x14ac:dyDescent="0.3">
      <c r="A237" s="118" t="s">
        <v>117</v>
      </c>
      <c r="B237" s="132"/>
      <c r="C237" s="132"/>
      <c r="D237" s="132"/>
      <c r="E237" s="132"/>
    </row>
    <row r="238" spans="1:7" ht="15" customHeight="1" thickBot="1" x14ac:dyDescent="0.3">
      <c r="A238" s="131" t="s">
        <v>118</v>
      </c>
      <c r="B238" s="122">
        <f>B239+B240+B241+B242</f>
        <v>15000</v>
      </c>
      <c r="C238" s="122">
        <f>C239+C240+C241+C242</f>
        <v>16600</v>
      </c>
      <c r="D238" s="122">
        <f>D239+D240+D241+D242</f>
        <v>0</v>
      </c>
      <c r="E238" s="122">
        <f>E239+E240+E241+E242</f>
        <v>0</v>
      </c>
    </row>
    <row r="239" spans="1:7" ht="15" customHeight="1" thickBot="1" x14ac:dyDescent="0.3">
      <c r="A239" s="118" t="s">
        <v>61</v>
      </c>
      <c r="B239" s="132">
        <f>+B225</f>
        <v>15000</v>
      </c>
      <c r="C239" s="132">
        <f>+C225</f>
        <v>16600</v>
      </c>
      <c r="D239" s="132">
        <f>+D225</f>
        <v>0</v>
      </c>
      <c r="E239" s="132"/>
    </row>
    <row r="240" spans="1:7" ht="15" customHeight="1" thickBot="1" x14ac:dyDescent="0.3">
      <c r="A240" s="118" t="s">
        <v>115</v>
      </c>
      <c r="B240" s="132"/>
      <c r="C240" s="132"/>
      <c r="D240" s="132"/>
      <c r="E240" s="132"/>
    </row>
    <row r="241" spans="1:7" ht="15" customHeight="1" thickBot="1" x14ac:dyDescent="0.3">
      <c r="A241" s="118" t="s">
        <v>116</v>
      </c>
      <c r="B241" s="132"/>
      <c r="C241" s="132"/>
      <c r="D241" s="132"/>
      <c r="E241" s="132"/>
    </row>
    <row r="242" spans="1:7" ht="15" customHeight="1" thickBot="1" x14ac:dyDescent="0.3">
      <c r="A242" s="118" t="s">
        <v>117</v>
      </c>
      <c r="B242" s="132"/>
      <c r="C242" s="132"/>
      <c r="D242" s="132"/>
      <c r="E242" s="132"/>
    </row>
    <row r="243" spans="1:7" ht="15" customHeight="1" thickBot="1" x14ac:dyDescent="0.3">
      <c r="A243" s="121" t="s">
        <v>195</v>
      </c>
      <c r="B243" s="122">
        <f>B233+B238</f>
        <v>15000</v>
      </c>
      <c r="C243" s="122">
        <f>C233+C238</f>
        <v>16600</v>
      </c>
      <c r="D243" s="122">
        <f>D233+D238</f>
        <v>0</v>
      </c>
      <c r="E243" s="122">
        <f>E233+E238</f>
        <v>0</v>
      </c>
    </row>
    <row r="244" spans="1:7" ht="37.15" customHeight="1" thickBot="1" x14ac:dyDescent="0.3">
      <c r="A244" s="135" t="s">
        <v>196</v>
      </c>
      <c r="B244" s="112" t="s">
        <v>797</v>
      </c>
      <c r="C244" s="127" t="s">
        <v>151</v>
      </c>
      <c r="D244" s="811" t="s">
        <v>798</v>
      </c>
      <c r="E244" s="812"/>
    </row>
    <row r="245" spans="1:7" ht="15" customHeight="1" thickBot="1" x14ac:dyDescent="0.3">
      <c r="A245" s="139" t="s">
        <v>48</v>
      </c>
      <c r="B245" s="836" t="s">
        <v>799</v>
      </c>
      <c r="C245" s="837"/>
      <c r="D245" s="837"/>
      <c r="E245" s="838"/>
      <c r="G245" s="2"/>
    </row>
    <row r="246" spans="1:7" ht="15" customHeight="1" thickBot="1" x14ac:dyDescent="0.3">
      <c r="A246" s="139" t="s">
        <v>50</v>
      </c>
      <c r="B246" s="839" t="s">
        <v>800</v>
      </c>
      <c r="C246" s="840"/>
      <c r="D246" s="840"/>
      <c r="E246" s="841"/>
      <c r="G246" s="2"/>
    </row>
    <row r="247" spans="1:7" ht="15" customHeight="1" x14ac:dyDescent="0.25">
      <c r="A247" s="842"/>
      <c r="B247" s="149">
        <v>2020</v>
      </c>
      <c r="C247" s="149">
        <v>2021</v>
      </c>
      <c r="D247" s="149">
        <v>2022</v>
      </c>
      <c r="E247" s="149">
        <v>2023</v>
      </c>
      <c r="G247" s="2"/>
    </row>
    <row r="248" spans="1:7" ht="15" customHeight="1" thickBot="1" x14ac:dyDescent="0.3">
      <c r="A248" s="843"/>
      <c r="B248" s="150" t="s">
        <v>26</v>
      </c>
      <c r="C248" s="150" t="s">
        <v>26</v>
      </c>
      <c r="D248" s="150" t="s">
        <v>26</v>
      </c>
      <c r="E248" s="150" t="s">
        <v>26</v>
      </c>
      <c r="G248" s="2"/>
    </row>
    <row r="249" spans="1:7" ht="15" customHeight="1" thickBot="1" x14ac:dyDescent="0.3">
      <c r="A249" s="139" t="s">
        <v>52</v>
      </c>
      <c r="B249" s="477"/>
      <c r="C249" s="477"/>
      <c r="D249" s="477"/>
      <c r="E249" s="477"/>
      <c r="G249" s="2"/>
    </row>
    <row r="250" spans="1:7" ht="15" customHeight="1" thickBot="1" x14ac:dyDescent="0.3">
      <c r="A250" s="139" t="s">
        <v>53</v>
      </c>
      <c r="B250" s="136">
        <v>1159.8240000000001</v>
      </c>
      <c r="C250" s="136"/>
      <c r="D250" s="136"/>
      <c r="E250" s="136"/>
      <c r="G250" s="453"/>
    </row>
    <row r="251" spans="1:7" ht="15" customHeight="1" thickBot="1" x14ac:dyDescent="0.3">
      <c r="A251" s="139" t="s">
        <v>54</v>
      </c>
      <c r="B251" s="136" t="e">
        <f>B250/B249</f>
        <v>#DIV/0!</v>
      </c>
      <c r="C251" s="136" t="e">
        <f>C250/C249</f>
        <v>#DIV/0!</v>
      </c>
      <c r="D251" s="136" t="e">
        <f>D250/D249</f>
        <v>#DIV/0!</v>
      </c>
      <c r="E251" s="136" t="e">
        <f>E250/E249</f>
        <v>#DIV/0!</v>
      </c>
      <c r="G251" s="2"/>
    </row>
    <row r="252" spans="1:7" ht="15" customHeight="1" thickBot="1" x14ac:dyDescent="0.3">
      <c r="A252" s="139" t="s">
        <v>55</v>
      </c>
      <c r="B252" s="103" t="e">
        <f t="shared" ref="B252:E254" si="8">B249/A249-1</f>
        <v>#VALUE!</v>
      </c>
      <c r="C252" s="103" t="e">
        <f t="shared" si="8"/>
        <v>#DIV/0!</v>
      </c>
      <c r="D252" s="103" t="e">
        <f t="shared" si="8"/>
        <v>#DIV/0!</v>
      </c>
      <c r="E252" s="103" t="e">
        <f t="shared" si="8"/>
        <v>#DIV/0!</v>
      </c>
      <c r="G252" s="454"/>
    </row>
    <row r="253" spans="1:7" ht="15" customHeight="1" thickBot="1" x14ac:dyDescent="0.3">
      <c r="A253" s="139" t="s">
        <v>57</v>
      </c>
      <c r="B253" s="103" t="e">
        <f t="shared" si="8"/>
        <v>#VALUE!</v>
      </c>
      <c r="C253" s="103">
        <f t="shared" si="8"/>
        <v>-1</v>
      </c>
      <c r="D253" s="103" t="e">
        <f t="shared" si="8"/>
        <v>#DIV/0!</v>
      </c>
      <c r="E253" s="103" t="e">
        <f t="shared" si="8"/>
        <v>#DIV/0!</v>
      </c>
      <c r="G253" s="2"/>
    </row>
    <row r="254" spans="1:7" ht="15" customHeight="1" thickBot="1" x14ac:dyDescent="0.3">
      <c r="A254" s="139" t="s">
        <v>58</v>
      </c>
      <c r="B254" s="103" t="e">
        <f t="shared" si="8"/>
        <v>#DIV/0!</v>
      </c>
      <c r="C254" s="103" t="e">
        <f t="shared" si="8"/>
        <v>#DIV/0!</v>
      </c>
      <c r="D254" s="103" t="e">
        <f t="shared" si="8"/>
        <v>#DIV/0!</v>
      </c>
      <c r="E254" s="103" t="e">
        <f t="shared" si="8"/>
        <v>#DIV/0!</v>
      </c>
      <c r="G254" s="454"/>
    </row>
    <row r="255" spans="1:7" ht="15" customHeight="1" thickBot="1" x14ac:dyDescent="0.3">
      <c r="A255" s="844" t="s">
        <v>200</v>
      </c>
      <c r="B255" s="845"/>
      <c r="C255" s="845"/>
      <c r="D255" s="845"/>
      <c r="E255" s="846"/>
      <c r="G255" s="2"/>
    </row>
    <row r="256" spans="1:7" ht="15" customHeight="1" x14ac:dyDescent="0.25">
      <c r="A256" s="842"/>
      <c r="B256" s="149">
        <v>2019</v>
      </c>
      <c r="C256" s="149">
        <v>2020</v>
      </c>
      <c r="D256" s="149">
        <v>2021</v>
      </c>
      <c r="E256" s="149">
        <v>2022</v>
      </c>
      <c r="G256" s="2"/>
    </row>
    <row r="257" spans="1:5" ht="15" customHeight="1" thickBot="1" x14ac:dyDescent="0.3">
      <c r="A257" s="843"/>
      <c r="B257" s="150" t="s">
        <v>26</v>
      </c>
      <c r="C257" s="150" t="s">
        <v>26</v>
      </c>
      <c r="D257" s="150" t="s">
        <v>26</v>
      </c>
      <c r="E257" s="150" t="s">
        <v>26</v>
      </c>
    </row>
    <row r="258" spans="1:5" ht="15" customHeight="1" thickBot="1" x14ac:dyDescent="0.3">
      <c r="A258" s="455" t="s">
        <v>114</v>
      </c>
      <c r="B258" s="456">
        <f>B259+B260+B261+B262</f>
        <v>0</v>
      </c>
      <c r="C258" s="456">
        <f>C259+C260+C261+C262</f>
        <v>0</v>
      </c>
      <c r="D258" s="456">
        <f>D259+D260+D261+D262</f>
        <v>0</v>
      </c>
      <c r="E258" s="456">
        <f>E259+E260+E261+E262</f>
        <v>0</v>
      </c>
    </row>
    <row r="259" spans="1:5" ht="15" customHeight="1" thickBot="1" x14ac:dyDescent="0.3">
      <c r="A259" s="457" t="s">
        <v>61</v>
      </c>
      <c r="B259" s="456"/>
      <c r="C259" s="456"/>
      <c r="D259" s="456"/>
      <c r="E259" s="456"/>
    </row>
    <row r="260" spans="1:5" ht="15" customHeight="1" thickBot="1" x14ac:dyDescent="0.3">
      <c r="A260" s="457" t="s">
        <v>115</v>
      </c>
      <c r="B260" s="456"/>
      <c r="C260" s="456"/>
      <c r="D260" s="456"/>
      <c r="E260" s="456"/>
    </row>
    <row r="261" spans="1:5" ht="15" customHeight="1" thickBot="1" x14ac:dyDescent="0.3">
      <c r="A261" s="457" t="s">
        <v>116</v>
      </c>
      <c r="B261" s="456"/>
      <c r="C261" s="456"/>
      <c r="D261" s="456"/>
      <c r="E261" s="456"/>
    </row>
    <row r="262" spans="1:5" ht="15" customHeight="1" thickBot="1" x14ac:dyDescent="0.3">
      <c r="A262" s="457" t="s">
        <v>117</v>
      </c>
      <c r="B262" s="456"/>
      <c r="C262" s="456"/>
      <c r="D262" s="456"/>
      <c r="E262" s="456"/>
    </row>
    <row r="263" spans="1:5" ht="15" customHeight="1" thickBot="1" x14ac:dyDescent="0.3">
      <c r="A263" s="455" t="s">
        <v>118</v>
      </c>
      <c r="B263" s="458">
        <f>B264+B265+B266+B267</f>
        <v>1159.8240000000001</v>
      </c>
      <c r="C263" s="458">
        <f>C264+C265+C266+C267</f>
        <v>0</v>
      </c>
      <c r="D263" s="458">
        <f>D264+D265+D266+D267</f>
        <v>0</v>
      </c>
      <c r="E263" s="458">
        <f>E264+E265+E266+E267</f>
        <v>0</v>
      </c>
    </row>
    <row r="264" spans="1:5" ht="15" customHeight="1" thickBot="1" x14ac:dyDescent="0.3">
      <c r="A264" s="457" t="s">
        <v>61</v>
      </c>
      <c r="B264" s="456">
        <f>+B250</f>
        <v>1159.8240000000001</v>
      </c>
      <c r="C264" s="456">
        <f>+C250</f>
        <v>0</v>
      </c>
      <c r="D264" s="456">
        <f>+D250</f>
        <v>0</v>
      </c>
      <c r="E264" s="456">
        <f>+E250</f>
        <v>0</v>
      </c>
    </row>
    <row r="265" spans="1:5" ht="15" customHeight="1" thickBot="1" x14ac:dyDescent="0.3">
      <c r="A265" s="457" t="s">
        <v>115</v>
      </c>
      <c r="B265" s="456"/>
      <c r="C265" s="456"/>
      <c r="D265" s="456"/>
      <c r="E265" s="456"/>
    </row>
    <row r="266" spans="1:5" ht="15" customHeight="1" thickBot="1" x14ac:dyDescent="0.3">
      <c r="A266" s="457" t="s">
        <v>116</v>
      </c>
      <c r="B266" s="456"/>
      <c r="C266" s="456"/>
      <c r="D266" s="456"/>
      <c r="E266" s="456"/>
    </row>
    <row r="267" spans="1:5" ht="15" customHeight="1" thickBot="1" x14ac:dyDescent="0.3">
      <c r="A267" s="457" t="s">
        <v>117</v>
      </c>
      <c r="B267" s="456"/>
      <c r="C267" s="456"/>
      <c r="D267" s="456"/>
      <c r="E267" s="456"/>
    </row>
    <row r="268" spans="1:5" ht="15" customHeight="1" thickBot="1" x14ac:dyDescent="0.3">
      <c r="A268" s="459" t="s">
        <v>201</v>
      </c>
      <c r="B268" s="458">
        <f>B258+B263</f>
        <v>1159.8240000000001</v>
      </c>
      <c r="C268" s="458">
        <f>C258+C263</f>
        <v>0</v>
      </c>
      <c r="D268" s="458">
        <f>D258+D263</f>
        <v>0</v>
      </c>
      <c r="E268" s="458">
        <f>E258+E263</f>
        <v>0</v>
      </c>
    </row>
    <row r="269" spans="1:5" ht="37.15" customHeight="1" thickBot="1" x14ac:dyDescent="0.3">
      <c r="A269" s="135" t="s">
        <v>202</v>
      </c>
      <c r="B269" s="112" t="s">
        <v>801</v>
      </c>
      <c r="C269" s="127" t="s">
        <v>151</v>
      </c>
      <c r="D269" s="832"/>
      <c r="E269" s="833"/>
    </row>
    <row r="270" spans="1:5" ht="15" customHeight="1" thickBot="1" x14ac:dyDescent="0.3">
      <c r="A270" s="139" t="s">
        <v>48</v>
      </c>
      <c r="B270" s="768" t="s">
        <v>802</v>
      </c>
      <c r="C270" s="769"/>
      <c r="D270" s="769"/>
      <c r="E270" s="612"/>
    </row>
    <row r="271" spans="1:5" ht="15" customHeight="1" thickBot="1" x14ac:dyDescent="0.3">
      <c r="A271" s="139" t="s">
        <v>50</v>
      </c>
      <c r="B271" s="839" t="s">
        <v>145</v>
      </c>
      <c r="C271" s="840"/>
      <c r="D271" s="840"/>
      <c r="E271" s="841"/>
    </row>
    <row r="272" spans="1:5" ht="15" customHeight="1" x14ac:dyDescent="0.25">
      <c r="A272" s="842"/>
      <c r="B272" s="149">
        <v>2020</v>
      </c>
      <c r="C272" s="149">
        <v>2021</v>
      </c>
      <c r="D272" s="149">
        <v>2022</v>
      </c>
      <c r="E272" s="149">
        <v>2023</v>
      </c>
    </row>
    <row r="273" spans="1:5" ht="15" customHeight="1" thickBot="1" x14ac:dyDescent="0.3">
      <c r="A273" s="843"/>
      <c r="B273" s="150" t="s">
        <v>26</v>
      </c>
      <c r="C273" s="150" t="s">
        <v>26</v>
      </c>
      <c r="D273" s="150" t="s">
        <v>26</v>
      </c>
      <c r="E273" s="150" t="s">
        <v>26</v>
      </c>
    </row>
    <row r="274" spans="1:5" ht="15" customHeight="1" thickBot="1" x14ac:dyDescent="0.3">
      <c r="A274" s="139" t="s">
        <v>52</v>
      </c>
      <c r="B274" s="477"/>
      <c r="C274" s="477">
        <v>500</v>
      </c>
      <c r="D274" s="477">
        <v>1000</v>
      </c>
      <c r="E274" s="477"/>
    </row>
    <row r="275" spans="1:5" ht="15" customHeight="1" thickBot="1" x14ac:dyDescent="0.3">
      <c r="A275" s="139" t="s">
        <v>53</v>
      </c>
      <c r="B275" s="136"/>
      <c r="C275" s="136">
        <v>40000</v>
      </c>
      <c r="D275" s="136">
        <v>50391</v>
      </c>
      <c r="E275" s="136"/>
    </row>
    <row r="276" spans="1:5" ht="15" customHeight="1" thickBot="1" x14ac:dyDescent="0.3">
      <c r="A276" s="139" t="s">
        <v>54</v>
      </c>
      <c r="B276" s="136" t="e">
        <f>B275/B274</f>
        <v>#DIV/0!</v>
      </c>
      <c r="C276" s="136">
        <f>C275/C274</f>
        <v>80</v>
      </c>
      <c r="D276" s="136">
        <f>D275/D274</f>
        <v>50.390999999999998</v>
      </c>
      <c r="E276" s="136" t="e">
        <f>E275/E274</f>
        <v>#DIV/0!</v>
      </c>
    </row>
    <row r="277" spans="1:5" ht="15" customHeight="1" thickBot="1" x14ac:dyDescent="0.3">
      <c r="A277" s="139" t="s">
        <v>55</v>
      </c>
      <c r="B277" s="103" t="e">
        <f t="shared" ref="B277:E279" si="9">B274/A274-1</f>
        <v>#VALUE!</v>
      </c>
      <c r="C277" s="103" t="e">
        <f t="shared" si="9"/>
        <v>#DIV/0!</v>
      </c>
      <c r="D277" s="103">
        <f t="shared" si="9"/>
        <v>1</v>
      </c>
      <c r="E277" s="103">
        <f t="shared" si="9"/>
        <v>-1</v>
      </c>
    </row>
    <row r="278" spans="1:5" ht="15" customHeight="1" thickBot="1" x14ac:dyDescent="0.3">
      <c r="A278" s="139" t="s">
        <v>57</v>
      </c>
      <c r="B278" s="103" t="e">
        <f t="shared" si="9"/>
        <v>#VALUE!</v>
      </c>
      <c r="C278" s="103" t="e">
        <f t="shared" si="9"/>
        <v>#DIV/0!</v>
      </c>
      <c r="D278" s="103">
        <f t="shared" si="9"/>
        <v>0.25977500000000009</v>
      </c>
      <c r="E278" s="103">
        <f t="shared" si="9"/>
        <v>-1</v>
      </c>
    </row>
    <row r="279" spans="1:5" ht="15" customHeight="1" thickBot="1" x14ac:dyDescent="0.3">
      <c r="A279" s="139" t="s">
        <v>58</v>
      </c>
      <c r="B279" s="103" t="e">
        <f t="shared" si="9"/>
        <v>#DIV/0!</v>
      </c>
      <c r="C279" s="103" t="e">
        <f t="shared" si="9"/>
        <v>#DIV/0!</v>
      </c>
      <c r="D279" s="103">
        <f t="shared" si="9"/>
        <v>-0.37011250000000007</v>
      </c>
      <c r="E279" s="103" t="e">
        <f t="shared" si="9"/>
        <v>#DIV/0!</v>
      </c>
    </row>
    <row r="280" spans="1:5" ht="15" customHeight="1" thickBot="1" x14ac:dyDescent="0.3">
      <c r="A280" s="844" t="s">
        <v>207</v>
      </c>
      <c r="B280" s="845"/>
      <c r="C280" s="845"/>
      <c r="D280" s="845"/>
      <c r="E280" s="846"/>
    </row>
    <row r="281" spans="1:5" ht="15" customHeight="1" x14ac:dyDescent="0.25">
      <c r="A281" s="842"/>
      <c r="B281" s="149">
        <v>2019</v>
      </c>
      <c r="C281" s="149">
        <v>2020</v>
      </c>
      <c r="D281" s="149">
        <v>2021</v>
      </c>
      <c r="E281" s="149">
        <v>2022</v>
      </c>
    </row>
    <row r="282" spans="1:5" ht="15" customHeight="1" thickBot="1" x14ac:dyDescent="0.3">
      <c r="A282" s="843"/>
      <c r="B282" s="150" t="s">
        <v>26</v>
      </c>
      <c r="C282" s="150" t="s">
        <v>26</v>
      </c>
      <c r="D282" s="150" t="s">
        <v>26</v>
      </c>
      <c r="E282" s="150" t="s">
        <v>26</v>
      </c>
    </row>
    <row r="283" spans="1:5" ht="15" customHeight="1" thickBot="1" x14ac:dyDescent="0.3">
      <c r="A283" s="455" t="s">
        <v>114</v>
      </c>
      <c r="B283" s="456">
        <f>B284+B285+B286+B287</f>
        <v>0</v>
      </c>
      <c r="C283" s="456">
        <f>C284+C285+C286+C287</f>
        <v>0</v>
      </c>
      <c r="D283" s="456">
        <f>D284+D285+D286+D287</f>
        <v>0</v>
      </c>
      <c r="E283" s="456">
        <f>E284+E285+E286+E287</f>
        <v>0</v>
      </c>
    </row>
    <row r="284" spans="1:5" ht="15" customHeight="1" thickBot="1" x14ac:dyDescent="0.3">
      <c r="A284" s="457" t="s">
        <v>61</v>
      </c>
      <c r="B284" s="456"/>
      <c r="C284" s="456"/>
      <c r="D284" s="456"/>
      <c r="E284" s="456"/>
    </row>
    <row r="285" spans="1:5" ht="15" customHeight="1" thickBot="1" x14ac:dyDescent="0.3">
      <c r="A285" s="457" t="s">
        <v>115</v>
      </c>
      <c r="B285" s="456"/>
      <c r="C285" s="456"/>
      <c r="D285" s="456"/>
      <c r="E285" s="456"/>
    </row>
    <row r="286" spans="1:5" ht="15" customHeight="1" thickBot="1" x14ac:dyDescent="0.3">
      <c r="A286" s="457" t="s">
        <v>116</v>
      </c>
      <c r="B286" s="456"/>
      <c r="C286" s="456"/>
      <c r="D286" s="456"/>
      <c r="E286" s="456"/>
    </row>
    <row r="287" spans="1:5" ht="15" customHeight="1" thickBot="1" x14ac:dyDescent="0.3">
      <c r="A287" s="457" t="s">
        <v>117</v>
      </c>
      <c r="B287" s="456"/>
      <c r="C287" s="456"/>
      <c r="D287" s="456"/>
      <c r="E287" s="456"/>
    </row>
    <row r="288" spans="1:5" ht="15" customHeight="1" thickBot="1" x14ac:dyDescent="0.3">
      <c r="A288" s="455" t="s">
        <v>118</v>
      </c>
      <c r="B288" s="458">
        <f>B289+B290+B291+B292</f>
        <v>0</v>
      </c>
      <c r="C288" s="458">
        <f>C289+C290+C291+C292</f>
        <v>40000</v>
      </c>
      <c r="D288" s="458">
        <f>D289+D290+D291+D292</f>
        <v>50391</v>
      </c>
      <c r="E288" s="458">
        <f>E289+E290+E291+E292</f>
        <v>0</v>
      </c>
    </row>
    <row r="289" spans="1:7" ht="15" customHeight="1" thickBot="1" x14ac:dyDescent="0.3">
      <c r="A289" s="457" t="s">
        <v>61</v>
      </c>
      <c r="B289" s="456">
        <f>+B275</f>
        <v>0</v>
      </c>
      <c r="C289" s="456">
        <f>+C275</f>
        <v>40000</v>
      </c>
      <c r="D289" s="456">
        <f>+D275</f>
        <v>50391</v>
      </c>
      <c r="E289" s="456">
        <f>+E275</f>
        <v>0</v>
      </c>
    </row>
    <row r="290" spans="1:7" ht="15" customHeight="1" thickBot="1" x14ac:dyDescent="0.3">
      <c r="A290" s="457" t="s">
        <v>115</v>
      </c>
      <c r="B290" s="456"/>
      <c r="C290" s="456"/>
      <c r="D290" s="456"/>
      <c r="E290" s="456"/>
    </row>
    <row r="291" spans="1:7" ht="15" customHeight="1" thickBot="1" x14ac:dyDescent="0.3">
      <c r="A291" s="457" t="s">
        <v>116</v>
      </c>
      <c r="B291" s="456"/>
      <c r="C291" s="456"/>
      <c r="D291" s="456"/>
      <c r="E291" s="456"/>
    </row>
    <row r="292" spans="1:7" ht="15" customHeight="1" thickBot="1" x14ac:dyDescent="0.3">
      <c r="A292" s="457" t="s">
        <v>117</v>
      </c>
      <c r="B292" s="456"/>
      <c r="C292" s="456"/>
      <c r="D292" s="456"/>
      <c r="E292" s="456"/>
    </row>
    <row r="293" spans="1:7" ht="15" customHeight="1" thickBot="1" x14ac:dyDescent="0.3">
      <c r="A293" s="459" t="s">
        <v>201</v>
      </c>
      <c r="B293" s="458">
        <f>B283+B288</f>
        <v>0</v>
      </c>
      <c r="C293" s="458">
        <f>C283+C288</f>
        <v>40000</v>
      </c>
      <c r="D293" s="458">
        <f>D283+D288</f>
        <v>50391</v>
      </c>
      <c r="E293" s="458">
        <f>E283+E288</f>
        <v>0</v>
      </c>
    </row>
    <row r="294" spans="1:7" ht="34.5" thickBot="1" x14ac:dyDescent="0.3">
      <c r="A294" s="135" t="s">
        <v>209</v>
      </c>
      <c r="B294" s="112" t="s">
        <v>803</v>
      </c>
      <c r="C294" s="127" t="s">
        <v>151</v>
      </c>
      <c r="D294" s="847"/>
      <c r="E294" s="848"/>
    </row>
    <row r="295" spans="1:7" ht="22.15" customHeight="1" thickBot="1" x14ac:dyDescent="0.3">
      <c r="A295" s="104" t="s">
        <v>48</v>
      </c>
      <c r="B295" s="768" t="s">
        <v>163</v>
      </c>
      <c r="C295" s="769"/>
      <c r="D295" s="769"/>
      <c r="E295" s="612"/>
    </row>
    <row r="296" spans="1:7" ht="15.75" thickBot="1" x14ac:dyDescent="0.3">
      <c r="A296" s="104" t="s">
        <v>50</v>
      </c>
      <c r="B296" s="798" t="s">
        <v>145</v>
      </c>
      <c r="C296" s="799"/>
      <c r="D296" s="799"/>
      <c r="E296" s="800"/>
    </row>
    <row r="297" spans="1:7" x14ac:dyDescent="0.25">
      <c r="A297" s="801"/>
      <c r="B297" s="128">
        <v>2020</v>
      </c>
      <c r="C297" s="128">
        <v>2021</v>
      </c>
      <c r="D297" s="128">
        <v>2022</v>
      </c>
      <c r="E297" s="128">
        <v>2023</v>
      </c>
      <c r="G297" s="2"/>
    </row>
    <row r="298" spans="1:7" ht="15.75" thickBot="1" x14ac:dyDescent="0.3">
      <c r="A298" s="802"/>
      <c r="B298" s="129" t="s">
        <v>26</v>
      </c>
      <c r="C298" s="129" t="s">
        <v>26</v>
      </c>
      <c r="D298" s="129" t="s">
        <v>26</v>
      </c>
      <c r="E298" s="129" t="s">
        <v>26</v>
      </c>
      <c r="G298" s="2"/>
    </row>
    <row r="299" spans="1:7" ht="15.75" thickBot="1" x14ac:dyDescent="0.3">
      <c r="A299" s="104" t="s">
        <v>52</v>
      </c>
      <c r="B299" s="134"/>
      <c r="C299" s="477"/>
      <c r="D299" s="477">
        <v>3000</v>
      </c>
      <c r="E299" s="477">
        <v>3000</v>
      </c>
      <c r="G299" s="2"/>
    </row>
    <row r="300" spans="1:7" ht="15.75" thickBot="1" x14ac:dyDescent="0.3">
      <c r="A300" s="104" t="s">
        <v>53</v>
      </c>
      <c r="B300" s="134"/>
      <c r="C300" s="136"/>
      <c r="D300" s="136">
        <v>99609</v>
      </c>
      <c r="E300" s="136">
        <v>150000</v>
      </c>
      <c r="G300" s="2"/>
    </row>
    <row r="301" spans="1:7" ht="15.75" thickBot="1" x14ac:dyDescent="0.3">
      <c r="A301" s="104" t="s">
        <v>54</v>
      </c>
      <c r="B301" s="134" t="e">
        <f>B300/B299</f>
        <v>#DIV/0!</v>
      </c>
      <c r="C301" s="134" t="e">
        <f>C300/C299</f>
        <v>#DIV/0!</v>
      </c>
      <c r="D301" s="134">
        <f>D300/D299</f>
        <v>33.203000000000003</v>
      </c>
      <c r="E301" s="134">
        <f>E300/E299</f>
        <v>50</v>
      </c>
      <c r="G301" s="451"/>
    </row>
    <row r="302" spans="1:7" ht="15.75" thickBot="1" x14ac:dyDescent="0.3">
      <c r="A302" s="104" t="s">
        <v>55</v>
      </c>
      <c r="B302" s="130" t="e">
        <f t="shared" ref="B302:D304" si="10">B299/A299-1</f>
        <v>#VALUE!</v>
      </c>
      <c r="C302" s="130" t="e">
        <f t="shared" si="10"/>
        <v>#DIV/0!</v>
      </c>
      <c r="D302" s="130" t="e">
        <f t="shared" si="10"/>
        <v>#DIV/0!</v>
      </c>
      <c r="E302" s="130">
        <f>E299/D299-1</f>
        <v>0</v>
      </c>
      <c r="G302" s="2"/>
    </row>
    <row r="303" spans="1:7" ht="15.75" thickBot="1" x14ac:dyDescent="0.3">
      <c r="A303" s="104" t="s">
        <v>57</v>
      </c>
      <c r="B303" s="130" t="e">
        <f t="shared" si="10"/>
        <v>#VALUE!</v>
      </c>
      <c r="C303" s="130" t="e">
        <f t="shared" si="10"/>
        <v>#DIV/0!</v>
      </c>
      <c r="D303" s="130" t="e">
        <f t="shared" si="10"/>
        <v>#DIV/0!</v>
      </c>
      <c r="E303" s="130">
        <f>E300/D300-1</f>
        <v>0.50588802216667172</v>
      </c>
      <c r="G303" s="2"/>
    </row>
    <row r="304" spans="1:7" ht="15.75" thickBot="1" x14ac:dyDescent="0.3">
      <c r="A304" s="104" t="s">
        <v>58</v>
      </c>
      <c r="B304" s="130" t="e">
        <f t="shared" si="10"/>
        <v>#DIV/0!</v>
      </c>
      <c r="C304" s="130" t="e">
        <f t="shared" si="10"/>
        <v>#DIV/0!</v>
      </c>
      <c r="D304" s="130" t="e">
        <f t="shared" si="10"/>
        <v>#DIV/0!</v>
      </c>
      <c r="E304" s="130">
        <f>E301/D301-1</f>
        <v>0.5058880221666715</v>
      </c>
      <c r="G304" s="2"/>
    </row>
    <row r="305" spans="1:7" ht="15.75" customHeight="1" thickBot="1" x14ac:dyDescent="0.3">
      <c r="A305" s="803" t="s">
        <v>214</v>
      </c>
      <c r="B305" s="804"/>
      <c r="C305" s="804"/>
      <c r="D305" s="804"/>
      <c r="E305" s="805"/>
      <c r="G305" s="2"/>
    </row>
    <row r="306" spans="1:7" x14ac:dyDescent="0.25">
      <c r="A306" s="801"/>
      <c r="B306" s="128">
        <v>2019</v>
      </c>
      <c r="C306" s="128">
        <v>2020</v>
      </c>
      <c r="D306" s="128">
        <v>2021</v>
      </c>
      <c r="E306" s="128">
        <v>2022</v>
      </c>
      <c r="G306" s="2"/>
    </row>
    <row r="307" spans="1:7" ht="15.75" thickBot="1" x14ac:dyDescent="0.3">
      <c r="A307" s="802"/>
      <c r="B307" s="129" t="s">
        <v>26</v>
      </c>
      <c r="C307" s="129" t="s">
        <v>26</v>
      </c>
      <c r="D307" s="129" t="s">
        <v>26</v>
      </c>
      <c r="E307" s="129" t="s">
        <v>26</v>
      </c>
      <c r="G307" s="2"/>
    </row>
    <row r="308" spans="1:7" ht="15.75" thickBot="1" x14ac:dyDescent="0.3">
      <c r="A308" s="131" t="s">
        <v>114</v>
      </c>
      <c r="B308" s="132">
        <f>B309+B310+B311+B312</f>
        <v>0</v>
      </c>
      <c r="C308" s="132">
        <f>C309+C310+C311+C312</f>
        <v>0</v>
      </c>
      <c r="D308" s="132">
        <f>D309+D310+D311+D312</f>
        <v>0</v>
      </c>
      <c r="E308" s="132">
        <f>E309+E310+E311+E312</f>
        <v>0</v>
      </c>
      <c r="G308" s="2"/>
    </row>
    <row r="309" spans="1:7" ht="15.75" thickBot="1" x14ac:dyDescent="0.3">
      <c r="A309" s="118" t="s">
        <v>61</v>
      </c>
      <c r="B309" s="132"/>
      <c r="C309" s="132"/>
      <c r="D309" s="132"/>
      <c r="E309" s="132"/>
      <c r="G309" s="2"/>
    </row>
    <row r="310" spans="1:7" ht="15.75" thickBot="1" x14ac:dyDescent="0.3">
      <c r="A310" s="118" t="s">
        <v>115</v>
      </c>
      <c r="B310" s="132"/>
      <c r="C310" s="132"/>
      <c r="D310" s="132"/>
      <c r="E310" s="132"/>
      <c r="G310" s="2"/>
    </row>
    <row r="311" spans="1:7" ht="15.75" thickBot="1" x14ac:dyDescent="0.3">
      <c r="A311" s="118" t="s">
        <v>116</v>
      </c>
      <c r="B311" s="132"/>
      <c r="C311" s="132"/>
      <c r="D311" s="132"/>
      <c r="E311" s="132"/>
    </row>
    <row r="312" spans="1:7" ht="15.75" thickBot="1" x14ac:dyDescent="0.3">
      <c r="A312" s="118" t="s">
        <v>117</v>
      </c>
      <c r="B312" s="132"/>
      <c r="C312" s="132"/>
      <c r="D312" s="132"/>
      <c r="E312" s="132"/>
    </row>
    <row r="313" spans="1:7" ht="15.75" thickBot="1" x14ac:dyDescent="0.3">
      <c r="A313" s="131" t="s">
        <v>118</v>
      </c>
      <c r="B313" s="122">
        <f>B314+B315+B316+B317</f>
        <v>0</v>
      </c>
      <c r="C313" s="122">
        <f>C314+C315+C316+C317</f>
        <v>0</v>
      </c>
      <c r="D313" s="122">
        <f>D314+D315+D316+D317</f>
        <v>99609</v>
      </c>
      <c r="E313" s="122">
        <f>E314+E315+E316+E317</f>
        <v>150000</v>
      </c>
    </row>
    <row r="314" spans="1:7" ht="15.75" thickBot="1" x14ac:dyDescent="0.3">
      <c r="A314" s="118" t="s">
        <v>61</v>
      </c>
      <c r="B314" s="132"/>
      <c r="C314" s="132"/>
      <c r="D314" s="132">
        <f>+D300</f>
        <v>99609</v>
      </c>
      <c r="E314" s="132">
        <f>+E300</f>
        <v>150000</v>
      </c>
    </row>
    <row r="315" spans="1:7" ht="15.75" thickBot="1" x14ac:dyDescent="0.3">
      <c r="A315" s="118" t="s">
        <v>115</v>
      </c>
      <c r="B315" s="132"/>
      <c r="C315" s="132"/>
      <c r="D315" s="132"/>
      <c r="E315" s="132"/>
    </row>
    <row r="316" spans="1:7" ht="15.75" thickBot="1" x14ac:dyDescent="0.3">
      <c r="A316" s="118" t="s">
        <v>116</v>
      </c>
      <c r="B316" s="132"/>
      <c r="C316" s="132"/>
      <c r="D316" s="132"/>
      <c r="E316" s="132"/>
    </row>
    <row r="317" spans="1:7" ht="15.75" thickBot="1" x14ac:dyDescent="0.3">
      <c r="A317" s="118" t="s">
        <v>117</v>
      </c>
      <c r="B317" s="132"/>
      <c r="C317" s="132"/>
      <c r="D317" s="132"/>
      <c r="E317" s="132"/>
    </row>
    <row r="318" spans="1:7" ht="15.75" thickBot="1" x14ac:dyDescent="0.3">
      <c r="A318" s="137" t="s">
        <v>215</v>
      </c>
      <c r="B318" s="122">
        <f>B308+B313</f>
        <v>0</v>
      </c>
      <c r="C318" s="122">
        <f>C308+C313</f>
        <v>0</v>
      </c>
      <c r="D318" s="122">
        <f>D308+D313</f>
        <v>99609</v>
      </c>
      <c r="E318" s="122">
        <f>E308+E313</f>
        <v>150000</v>
      </c>
    </row>
    <row r="319" spans="1:7" ht="34.5" thickBot="1" x14ac:dyDescent="0.3">
      <c r="A319" s="135" t="s">
        <v>216</v>
      </c>
      <c r="B319" s="112" t="s">
        <v>804</v>
      </c>
      <c r="C319" s="127" t="s">
        <v>151</v>
      </c>
      <c r="D319" s="811" t="s">
        <v>805</v>
      </c>
      <c r="E319" s="812"/>
    </row>
    <row r="320" spans="1:7" ht="28.9" customHeight="1" thickBot="1" x14ac:dyDescent="0.3">
      <c r="A320" s="139" t="s">
        <v>48</v>
      </c>
      <c r="B320" s="836" t="s">
        <v>806</v>
      </c>
      <c r="C320" s="837"/>
      <c r="D320" s="837"/>
      <c r="E320" s="838"/>
    </row>
    <row r="321" spans="1:5" ht="15.75" thickBot="1" x14ac:dyDescent="0.3">
      <c r="A321" s="139" t="s">
        <v>50</v>
      </c>
      <c r="B321" s="839" t="s">
        <v>807</v>
      </c>
      <c r="C321" s="840"/>
      <c r="D321" s="840"/>
      <c r="E321" s="841"/>
    </row>
    <row r="322" spans="1:5" x14ac:dyDescent="0.25">
      <c r="A322" s="842"/>
      <c r="B322" s="149">
        <v>2020</v>
      </c>
      <c r="C322" s="149">
        <v>2021</v>
      </c>
      <c r="D322" s="149">
        <v>2022</v>
      </c>
      <c r="E322" s="149">
        <v>2023</v>
      </c>
    </row>
    <row r="323" spans="1:5" ht="15.75" thickBot="1" x14ac:dyDescent="0.3">
      <c r="A323" s="843"/>
      <c r="B323" s="150" t="s">
        <v>26</v>
      </c>
      <c r="C323" s="150" t="s">
        <v>26</v>
      </c>
      <c r="D323" s="150" t="s">
        <v>26</v>
      </c>
      <c r="E323" s="150" t="s">
        <v>26</v>
      </c>
    </row>
    <row r="324" spans="1:5" ht="15.75" thickBot="1" x14ac:dyDescent="0.3">
      <c r="A324" s="139" t="s">
        <v>52</v>
      </c>
      <c r="B324" s="477"/>
      <c r="C324" s="477"/>
      <c r="D324" s="477"/>
      <c r="E324" s="477"/>
    </row>
    <row r="325" spans="1:5" ht="15.75" thickBot="1" x14ac:dyDescent="0.3">
      <c r="A325" s="139" t="s">
        <v>53</v>
      </c>
      <c r="B325" s="136">
        <v>1918.655</v>
      </c>
      <c r="C325" s="136"/>
      <c r="D325" s="136"/>
      <c r="E325" s="136"/>
    </row>
    <row r="326" spans="1:5" ht="15.75" thickBot="1" x14ac:dyDescent="0.3">
      <c r="A326" s="139" t="s">
        <v>54</v>
      </c>
      <c r="B326" s="136">
        <v>5974</v>
      </c>
      <c r="C326" s="136" t="e">
        <f>C325/C324</f>
        <v>#DIV/0!</v>
      </c>
      <c r="D326" s="136" t="e">
        <f>D325/D324</f>
        <v>#DIV/0!</v>
      </c>
      <c r="E326" s="136" t="e">
        <f>E325/E324</f>
        <v>#DIV/0!</v>
      </c>
    </row>
    <row r="327" spans="1:5" ht="15.75" thickBot="1" x14ac:dyDescent="0.3">
      <c r="A327" s="139" t="s">
        <v>55</v>
      </c>
      <c r="B327" s="103" t="e">
        <f t="shared" ref="B327:E329" si="11">B324/A324-1</f>
        <v>#VALUE!</v>
      </c>
      <c r="C327" s="103" t="e">
        <f t="shared" si="11"/>
        <v>#DIV/0!</v>
      </c>
      <c r="D327" s="103" t="e">
        <f t="shared" si="11"/>
        <v>#DIV/0!</v>
      </c>
      <c r="E327" s="103" t="e">
        <f t="shared" si="11"/>
        <v>#DIV/0!</v>
      </c>
    </row>
    <row r="328" spans="1:5" ht="15.75" thickBot="1" x14ac:dyDescent="0.3">
      <c r="A328" s="139" t="s">
        <v>57</v>
      </c>
      <c r="B328" s="103" t="e">
        <f t="shared" si="11"/>
        <v>#VALUE!</v>
      </c>
      <c r="C328" s="103">
        <f t="shared" si="11"/>
        <v>-1</v>
      </c>
      <c r="D328" s="103" t="e">
        <f t="shared" si="11"/>
        <v>#DIV/0!</v>
      </c>
      <c r="E328" s="103" t="e">
        <f t="shared" si="11"/>
        <v>#DIV/0!</v>
      </c>
    </row>
    <row r="329" spans="1:5" ht="15.75" thickBot="1" x14ac:dyDescent="0.3">
      <c r="A329" s="139" t="s">
        <v>58</v>
      </c>
      <c r="B329" s="103" t="e">
        <f t="shared" si="11"/>
        <v>#VALUE!</v>
      </c>
      <c r="C329" s="103" t="e">
        <f t="shared" si="11"/>
        <v>#DIV/0!</v>
      </c>
      <c r="D329" s="103" t="e">
        <f t="shared" si="11"/>
        <v>#DIV/0!</v>
      </c>
      <c r="E329" s="103" t="e">
        <f t="shared" si="11"/>
        <v>#DIV/0!</v>
      </c>
    </row>
    <row r="330" spans="1:5" ht="15.75" thickBot="1" x14ac:dyDescent="0.3">
      <c r="A330" s="844" t="s">
        <v>220</v>
      </c>
      <c r="B330" s="845"/>
      <c r="C330" s="845"/>
      <c r="D330" s="845"/>
      <c r="E330" s="846"/>
    </row>
    <row r="331" spans="1:5" x14ac:dyDescent="0.25">
      <c r="A331" s="842"/>
      <c r="B331" s="149">
        <v>2020</v>
      </c>
      <c r="C331" s="149">
        <v>2021</v>
      </c>
      <c r="D331" s="149">
        <v>2022</v>
      </c>
      <c r="E331" s="149">
        <v>2023</v>
      </c>
    </row>
    <row r="332" spans="1:5" ht="15.75" thickBot="1" x14ac:dyDescent="0.3">
      <c r="A332" s="843"/>
      <c r="B332" s="150" t="s">
        <v>26</v>
      </c>
      <c r="C332" s="150" t="s">
        <v>26</v>
      </c>
      <c r="D332" s="150" t="s">
        <v>26</v>
      </c>
      <c r="E332" s="150" t="s">
        <v>26</v>
      </c>
    </row>
    <row r="333" spans="1:5" ht="15.75" thickBot="1" x14ac:dyDescent="0.3">
      <c r="A333" s="455" t="s">
        <v>114</v>
      </c>
      <c r="B333" s="456">
        <f>B334+B335+B336+B337</f>
        <v>0</v>
      </c>
      <c r="C333" s="456">
        <f>C334+C335+C336+C337</f>
        <v>0</v>
      </c>
      <c r="D333" s="456">
        <f>D334+D335+D336+D337</f>
        <v>0</v>
      </c>
      <c r="E333" s="456">
        <f>E334+E335+E336+E337</f>
        <v>0</v>
      </c>
    </row>
    <row r="334" spans="1:5" ht="15.75" thickBot="1" x14ac:dyDescent="0.3">
      <c r="A334" s="457" t="s">
        <v>61</v>
      </c>
      <c r="B334" s="456"/>
      <c r="C334" s="456"/>
      <c r="D334" s="456"/>
      <c r="E334" s="456"/>
    </row>
    <row r="335" spans="1:5" ht="15.75" thickBot="1" x14ac:dyDescent="0.3">
      <c r="A335" s="457" t="s">
        <v>115</v>
      </c>
      <c r="B335" s="456"/>
      <c r="C335" s="456"/>
      <c r="D335" s="456"/>
      <c r="E335" s="456"/>
    </row>
    <row r="336" spans="1:5" ht="15.75" thickBot="1" x14ac:dyDescent="0.3">
      <c r="A336" s="457" t="s">
        <v>116</v>
      </c>
      <c r="B336" s="456"/>
      <c r="C336" s="456"/>
      <c r="D336" s="456"/>
      <c r="E336" s="456"/>
    </row>
    <row r="337" spans="1:5" ht="15.75" thickBot="1" x14ac:dyDescent="0.3">
      <c r="A337" s="457" t="s">
        <v>117</v>
      </c>
      <c r="B337" s="456"/>
      <c r="C337" s="456"/>
      <c r="D337" s="456"/>
      <c r="E337" s="456"/>
    </row>
    <row r="338" spans="1:5" ht="15.75" thickBot="1" x14ac:dyDescent="0.3">
      <c r="A338" s="455" t="s">
        <v>118</v>
      </c>
      <c r="B338" s="458">
        <f>B339+B340+B341+B342</f>
        <v>1918.655</v>
      </c>
      <c r="C338" s="458">
        <f>C339+C340+C341+C342</f>
        <v>0</v>
      </c>
      <c r="D338" s="458">
        <f>D339+D340+D341+D342</f>
        <v>0</v>
      </c>
      <c r="E338" s="458">
        <f>E339+E340+E341+E342</f>
        <v>0</v>
      </c>
    </row>
    <row r="339" spans="1:5" ht="15.75" thickBot="1" x14ac:dyDescent="0.3">
      <c r="A339" s="457" t="s">
        <v>61</v>
      </c>
      <c r="B339" s="456">
        <f>+B325</f>
        <v>1918.655</v>
      </c>
      <c r="C339" s="456">
        <f>+C325</f>
        <v>0</v>
      </c>
      <c r="D339" s="456">
        <f>+D325</f>
        <v>0</v>
      </c>
      <c r="E339" s="456">
        <f>+E325</f>
        <v>0</v>
      </c>
    </row>
    <row r="340" spans="1:5" ht="15.75" thickBot="1" x14ac:dyDescent="0.3">
      <c r="A340" s="457" t="s">
        <v>115</v>
      </c>
      <c r="B340" s="456"/>
      <c r="C340" s="456"/>
      <c r="D340" s="456"/>
      <c r="E340" s="456"/>
    </row>
    <row r="341" spans="1:5" ht="15.75" thickBot="1" x14ac:dyDescent="0.3">
      <c r="A341" s="457" t="s">
        <v>116</v>
      </c>
      <c r="B341" s="456"/>
      <c r="C341" s="456"/>
      <c r="D341" s="456"/>
      <c r="E341" s="456"/>
    </row>
    <row r="342" spans="1:5" ht="15.75" thickBot="1" x14ac:dyDescent="0.3">
      <c r="A342" s="457" t="s">
        <v>117</v>
      </c>
      <c r="B342" s="456"/>
      <c r="C342" s="456"/>
      <c r="D342" s="456"/>
      <c r="E342" s="456"/>
    </row>
    <row r="343" spans="1:5" ht="15.75" thickBot="1" x14ac:dyDescent="0.3">
      <c r="A343" s="459" t="s">
        <v>221</v>
      </c>
      <c r="B343" s="458">
        <f>B333+B338</f>
        <v>1918.655</v>
      </c>
      <c r="C343" s="458">
        <f>C333+C338</f>
        <v>0</v>
      </c>
      <c r="D343" s="458">
        <f>D333+D338</f>
        <v>0</v>
      </c>
      <c r="E343" s="458">
        <f>E333+E338</f>
        <v>0</v>
      </c>
    </row>
    <row r="344" spans="1:5" s="4" customFormat="1" ht="15.75" thickBot="1" x14ac:dyDescent="0.3">
      <c r="A344" s="806" t="s">
        <v>148</v>
      </c>
      <c r="B344" s="807"/>
      <c r="C344" s="807"/>
      <c r="D344" s="807"/>
      <c r="E344" s="808"/>
    </row>
    <row r="345" spans="1:5" s="4" customFormat="1" ht="15.75" thickBot="1" x14ac:dyDescent="0.3">
      <c r="A345" s="806" t="s">
        <v>149</v>
      </c>
      <c r="B345" s="807"/>
      <c r="C345" s="807"/>
      <c r="D345" s="807"/>
      <c r="E345" s="808"/>
    </row>
    <row r="346" spans="1:5" s="4" customFormat="1" ht="41.45" customHeight="1" thickBot="1" x14ac:dyDescent="0.3">
      <c r="A346" s="112" t="s">
        <v>106</v>
      </c>
      <c r="B346" s="829" t="s">
        <v>164</v>
      </c>
      <c r="C346" s="830"/>
      <c r="D346" s="830"/>
      <c r="E346" s="831"/>
    </row>
    <row r="347" spans="1:5" ht="34.5" thickBot="1" x14ac:dyDescent="0.3">
      <c r="A347" s="135" t="s">
        <v>45</v>
      </c>
      <c r="B347" s="112" t="s">
        <v>165</v>
      </c>
      <c r="C347" s="127" t="s">
        <v>151</v>
      </c>
      <c r="D347" s="835" t="s">
        <v>166</v>
      </c>
      <c r="E347" s="812"/>
    </row>
    <row r="348" spans="1:5" ht="29.25" customHeight="1" thickBot="1" x14ac:dyDescent="0.3">
      <c r="A348" s="104" t="s">
        <v>48</v>
      </c>
      <c r="B348" s="768" t="s">
        <v>167</v>
      </c>
      <c r="C348" s="769"/>
      <c r="D348" s="769"/>
      <c r="E348" s="612"/>
    </row>
    <row r="349" spans="1:5" ht="15.75" thickBot="1" x14ac:dyDescent="0.3">
      <c r="A349" s="104" t="s">
        <v>50</v>
      </c>
      <c r="B349" s="798" t="s">
        <v>168</v>
      </c>
      <c r="C349" s="799"/>
      <c r="D349" s="799"/>
      <c r="E349" s="800"/>
    </row>
    <row r="350" spans="1:5" x14ac:dyDescent="0.25">
      <c r="A350" s="801"/>
      <c r="B350" s="128">
        <v>2020</v>
      </c>
      <c r="C350" s="128">
        <v>2021</v>
      </c>
      <c r="D350" s="128">
        <v>2022</v>
      </c>
      <c r="E350" s="128">
        <v>2023</v>
      </c>
    </row>
    <row r="351" spans="1:5" ht="15.75" thickBot="1" x14ac:dyDescent="0.3">
      <c r="A351" s="802"/>
      <c r="B351" s="129" t="s">
        <v>26</v>
      </c>
      <c r="C351" s="129" t="s">
        <v>26</v>
      </c>
      <c r="D351" s="129" t="s">
        <v>26</v>
      </c>
      <c r="E351" s="129" t="s">
        <v>26</v>
      </c>
    </row>
    <row r="352" spans="1:5" ht="15.75" thickBot="1" x14ac:dyDescent="0.3">
      <c r="A352" s="104" t="s">
        <v>52</v>
      </c>
      <c r="B352" s="138">
        <v>1</v>
      </c>
      <c r="C352" s="138"/>
      <c r="D352" s="139"/>
      <c r="E352" s="139"/>
    </row>
    <row r="353" spans="1:8" ht="15.75" thickBot="1" x14ac:dyDescent="0.3">
      <c r="A353" s="104" t="s">
        <v>53</v>
      </c>
      <c r="B353" s="136">
        <v>24444.550999999999</v>
      </c>
      <c r="C353" s="136"/>
      <c r="D353" s="134"/>
      <c r="E353" s="134"/>
    </row>
    <row r="354" spans="1:8" ht="15.75" thickBot="1" x14ac:dyDescent="0.3">
      <c r="A354" s="104" t="s">
        <v>54</v>
      </c>
      <c r="B354" s="134">
        <f>B353/B352</f>
        <v>24444.550999999999</v>
      </c>
      <c r="C354" s="134" t="e">
        <f>C353/C352</f>
        <v>#DIV/0!</v>
      </c>
      <c r="D354" s="134" t="e">
        <f>D353/D352</f>
        <v>#DIV/0!</v>
      </c>
      <c r="E354" s="134" t="e">
        <f>E353/E352</f>
        <v>#DIV/0!</v>
      </c>
    </row>
    <row r="355" spans="1:8" ht="15.75" thickBot="1" x14ac:dyDescent="0.3">
      <c r="A355" s="104" t="s">
        <v>55</v>
      </c>
      <c r="B355" s="130" t="e">
        <f>B352/A352-1</f>
        <v>#VALUE!</v>
      </c>
      <c r="C355" s="130">
        <f t="shared" ref="C355:D357" si="12">C352/B352-1</f>
        <v>-1</v>
      </c>
      <c r="D355" s="130" t="e">
        <f t="shared" si="12"/>
        <v>#DIV/0!</v>
      </c>
      <c r="E355" s="130" t="e">
        <f>E352/D352-1</f>
        <v>#DIV/0!</v>
      </c>
    </row>
    <row r="356" spans="1:8" ht="15.75" thickBot="1" x14ac:dyDescent="0.3">
      <c r="A356" s="104" t="s">
        <v>57</v>
      </c>
      <c r="B356" s="130" t="e">
        <f>B353/A353-1</f>
        <v>#VALUE!</v>
      </c>
      <c r="C356" s="130">
        <f t="shared" si="12"/>
        <v>-1</v>
      </c>
      <c r="D356" s="130" t="e">
        <f t="shared" si="12"/>
        <v>#DIV/0!</v>
      </c>
      <c r="E356" s="130" t="e">
        <f>E353/D353-1</f>
        <v>#DIV/0!</v>
      </c>
    </row>
    <row r="357" spans="1:8" ht="15.75" thickBot="1" x14ac:dyDescent="0.3">
      <c r="A357" s="104" t="s">
        <v>58</v>
      </c>
      <c r="B357" s="130" t="e">
        <f>B354/A354-1</f>
        <v>#VALUE!</v>
      </c>
      <c r="C357" s="130" t="e">
        <f t="shared" si="12"/>
        <v>#DIV/0!</v>
      </c>
      <c r="D357" s="130" t="e">
        <f t="shared" si="12"/>
        <v>#DIV/0!</v>
      </c>
      <c r="E357" s="130" t="e">
        <f>E354/D354-1</f>
        <v>#DIV/0!</v>
      </c>
    </row>
    <row r="358" spans="1:8" ht="15.75" customHeight="1" thickBot="1" x14ac:dyDescent="0.3">
      <c r="A358" s="803" t="s">
        <v>146</v>
      </c>
      <c r="B358" s="804"/>
      <c r="C358" s="804"/>
      <c r="D358" s="804"/>
      <c r="E358" s="805"/>
    </row>
    <row r="359" spans="1:8" x14ac:dyDescent="0.25">
      <c r="A359" s="801"/>
      <c r="B359" s="128">
        <v>2019</v>
      </c>
      <c r="C359" s="128">
        <v>2020</v>
      </c>
      <c r="D359" s="128">
        <v>2021</v>
      </c>
      <c r="E359" s="128">
        <v>2022</v>
      </c>
    </row>
    <row r="360" spans="1:8" ht="15.75" thickBot="1" x14ac:dyDescent="0.3">
      <c r="A360" s="802"/>
      <c r="B360" s="129" t="s">
        <v>26</v>
      </c>
      <c r="C360" s="129" t="s">
        <v>26</v>
      </c>
      <c r="D360" s="129" t="s">
        <v>26</v>
      </c>
      <c r="E360" s="129" t="s">
        <v>26</v>
      </c>
    </row>
    <row r="361" spans="1:8" ht="15.75" thickBot="1" x14ac:dyDescent="0.3">
      <c r="A361" s="131" t="s">
        <v>114</v>
      </c>
      <c r="B361" s="132">
        <f>B362+B363+B364+B365</f>
        <v>0</v>
      </c>
      <c r="C361" s="132">
        <f>C362+C363+C364+C365</f>
        <v>0</v>
      </c>
      <c r="D361" s="132">
        <f>D362+D363+D364+D365</f>
        <v>0</v>
      </c>
      <c r="E361" s="132">
        <f>E362+E363+E364+E365</f>
        <v>0</v>
      </c>
    </row>
    <row r="362" spans="1:8" ht="15.75" thickBot="1" x14ac:dyDescent="0.3">
      <c r="A362" s="118" t="s">
        <v>61</v>
      </c>
      <c r="B362" s="132"/>
      <c r="C362" s="132"/>
      <c r="D362" s="132"/>
      <c r="E362" s="132"/>
    </row>
    <row r="363" spans="1:8" ht="15.75" thickBot="1" x14ac:dyDescent="0.3">
      <c r="A363" s="118" t="s">
        <v>115</v>
      </c>
      <c r="B363" s="132"/>
      <c r="C363" s="132"/>
      <c r="D363" s="132"/>
      <c r="E363" s="132"/>
      <c r="H363" s="56"/>
    </row>
    <row r="364" spans="1:8" ht="15.75" thickBot="1" x14ac:dyDescent="0.3">
      <c r="A364" s="118" t="s">
        <v>116</v>
      </c>
      <c r="B364" s="132"/>
      <c r="C364" s="132"/>
      <c r="D364" s="132"/>
      <c r="E364" s="132"/>
    </row>
    <row r="365" spans="1:8" ht="15.75" thickBot="1" x14ac:dyDescent="0.3">
      <c r="A365" s="118" t="s">
        <v>117</v>
      </c>
      <c r="B365" s="132"/>
      <c r="C365" s="132"/>
      <c r="D365" s="132"/>
      <c r="E365" s="132"/>
    </row>
    <row r="366" spans="1:8" ht="15.75" thickBot="1" x14ac:dyDescent="0.3">
      <c r="A366" s="131" t="s">
        <v>118</v>
      </c>
      <c r="B366" s="122">
        <f>B367+B368+B369+B370</f>
        <v>24444.550999999999</v>
      </c>
      <c r="C366" s="122">
        <f>C367+C368+C369+C370</f>
        <v>0</v>
      </c>
      <c r="D366" s="122">
        <f>D367+D368+D369+D370</f>
        <v>0</v>
      </c>
      <c r="E366" s="122">
        <f>E367+E368+E369+E370</f>
        <v>0</v>
      </c>
    </row>
    <row r="367" spans="1:8" ht="15.75" thickBot="1" x14ac:dyDescent="0.3">
      <c r="A367" s="118" t="s">
        <v>61</v>
      </c>
      <c r="B367" s="132">
        <f>+B353</f>
        <v>24444.550999999999</v>
      </c>
      <c r="C367" s="132">
        <f>+C353</f>
        <v>0</v>
      </c>
      <c r="D367" s="132">
        <f>+D353</f>
        <v>0</v>
      </c>
      <c r="E367" s="132">
        <f>+E353</f>
        <v>0</v>
      </c>
    </row>
    <row r="368" spans="1:8" ht="15.75" thickBot="1" x14ac:dyDescent="0.3">
      <c r="A368" s="118" t="s">
        <v>115</v>
      </c>
      <c r="B368" s="132"/>
      <c r="C368" s="132"/>
      <c r="D368" s="132"/>
      <c r="E368" s="132"/>
    </row>
    <row r="369" spans="1:5" ht="15.75" thickBot="1" x14ac:dyDescent="0.3">
      <c r="A369" s="118" t="s">
        <v>116</v>
      </c>
      <c r="B369" s="132"/>
      <c r="C369" s="132"/>
      <c r="D369" s="132"/>
      <c r="E369" s="132"/>
    </row>
    <row r="370" spans="1:5" ht="15.75" thickBot="1" x14ac:dyDescent="0.3">
      <c r="A370" s="118" t="s">
        <v>117</v>
      </c>
      <c r="B370" s="132"/>
      <c r="C370" s="132"/>
      <c r="D370" s="132"/>
      <c r="E370" s="132"/>
    </row>
    <row r="371" spans="1:5" ht="15.75" thickBot="1" x14ac:dyDescent="0.3">
      <c r="A371" s="121" t="s">
        <v>169</v>
      </c>
      <c r="B371" s="122">
        <f>B361+B366</f>
        <v>24444.550999999999</v>
      </c>
      <c r="C371" s="122">
        <f>C361+C366</f>
        <v>0</v>
      </c>
      <c r="D371" s="122">
        <f>D361+D366</f>
        <v>0</v>
      </c>
      <c r="E371" s="122">
        <f>E361+E366</f>
        <v>0</v>
      </c>
    </row>
    <row r="372" spans="1:5" ht="34.5" thickBot="1" x14ac:dyDescent="0.3">
      <c r="A372" s="135" t="s">
        <v>71</v>
      </c>
      <c r="B372" s="112" t="s">
        <v>170</v>
      </c>
      <c r="C372" s="127" t="s">
        <v>151</v>
      </c>
      <c r="D372" s="835" t="s">
        <v>171</v>
      </c>
      <c r="E372" s="812"/>
    </row>
    <row r="373" spans="1:5" ht="15.75" customHeight="1" thickBot="1" x14ac:dyDescent="0.3">
      <c r="A373" s="104" t="s">
        <v>48</v>
      </c>
      <c r="B373" s="768" t="s">
        <v>172</v>
      </c>
      <c r="C373" s="769"/>
      <c r="D373" s="769"/>
      <c r="E373" s="612"/>
    </row>
    <row r="374" spans="1:5" ht="15.75" thickBot="1" x14ac:dyDescent="0.3">
      <c r="A374" s="104" t="s">
        <v>50</v>
      </c>
      <c r="B374" s="798" t="s">
        <v>168</v>
      </c>
      <c r="C374" s="799"/>
      <c r="D374" s="799"/>
      <c r="E374" s="800"/>
    </row>
    <row r="375" spans="1:5" x14ac:dyDescent="0.25">
      <c r="A375" s="801"/>
      <c r="B375" s="128">
        <v>2020</v>
      </c>
      <c r="C375" s="128">
        <v>2021</v>
      </c>
      <c r="D375" s="128">
        <v>2022</v>
      </c>
      <c r="E375" s="128">
        <v>2023</v>
      </c>
    </row>
    <row r="376" spans="1:5" ht="15.75" thickBot="1" x14ac:dyDescent="0.3">
      <c r="A376" s="802"/>
      <c r="B376" s="129" t="s">
        <v>26</v>
      </c>
      <c r="C376" s="129" t="s">
        <v>26</v>
      </c>
      <c r="D376" s="129" t="s">
        <v>26</v>
      </c>
      <c r="E376" s="129" t="s">
        <v>26</v>
      </c>
    </row>
    <row r="377" spans="1:5" ht="15.75" thickBot="1" x14ac:dyDescent="0.3">
      <c r="A377" s="104" t="s">
        <v>52</v>
      </c>
      <c r="B377" s="138"/>
      <c r="C377" s="138"/>
      <c r="D377" s="139"/>
      <c r="E377" s="139"/>
    </row>
    <row r="378" spans="1:5" ht="15.75" thickBot="1" x14ac:dyDescent="0.3">
      <c r="A378" s="104" t="s">
        <v>53</v>
      </c>
      <c r="B378" s="134">
        <v>22953.07</v>
      </c>
      <c r="C378" s="134"/>
      <c r="D378" s="134"/>
      <c r="E378" s="134"/>
    </row>
    <row r="379" spans="1:5" ht="15.75" thickBot="1" x14ac:dyDescent="0.3">
      <c r="A379" s="104" t="s">
        <v>54</v>
      </c>
      <c r="B379" s="134" t="e">
        <f>B378/B377</f>
        <v>#DIV/0!</v>
      </c>
      <c r="C379" s="134" t="e">
        <f>C378/C377</f>
        <v>#DIV/0!</v>
      </c>
      <c r="D379" s="134" t="e">
        <f>D378/D377</f>
        <v>#DIV/0!</v>
      </c>
      <c r="E379" s="134" t="e">
        <f>E378/E377</f>
        <v>#DIV/0!</v>
      </c>
    </row>
    <row r="380" spans="1:5" ht="15.75" thickBot="1" x14ac:dyDescent="0.3">
      <c r="A380" s="104" t="s">
        <v>55</v>
      </c>
      <c r="B380" s="130" t="e">
        <f t="shared" ref="B380:E382" si="13">B377/A377-1</f>
        <v>#VALUE!</v>
      </c>
      <c r="C380" s="130" t="e">
        <f t="shared" si="13"/>
        <v>#DIV/0!</v>
      </c>
      <c r="D380" s="130" t="e">
        <f t="shared" si="13"/>
        <v>#DIV/0!</v>
      </c>
      <c r="E380" s="130" t="e">
        <f t="shared" si="13"/>
        <v>#DIV/0!</v>
      </c>
    </row>
    <row r="381" spans="1:5" ht="15.75" thickBot="1" x14ac:dyDescent="0.3">
      <c r="A381" s="104" t="s">
        <v>57</v>
      </c>
      <c r="B381" s="130" t="e">
        <f t="shared" si="13"/>
        <v>#VALUE!</v>
      </c>
      <c r="C381" s="130">
        <f t="shared" si="13"/>
        <v>-1</v>
      </c>
      <c r="D381" s="130" t="e">
        <f t="shared" si="13"/>
        <v>#DIV/0!</v>
      </c>
      <c r="E381" s="130" t="e">
        <f t="shared" si="13"/>
        <v>#DIV/0!</v>
      </c>
    </row>
    <row r="382" spans="1:5" ht="15.75" thickBot="1" x14ac:dyDescent="0.3">
      <c r="A382" s="104" t="s">
        <v>58</v>
      </c>
      <c r="B382" s="130" t="e">
        <f t="shared" si="13"/>
        <v>#DIV/0!</v>
      </c>
      <c r="C382" s="130" t="e">
        <f t="shared" si="13"/>
        <v>#DIV/0!</v>
      </c>
      <c r="D382" s="130" t="e">
        <f t="shared" si="13"/>
        <v>#DIV/0!</v>
      </c>
      <c r="E382" s="130" t="e">
        <f t="shared" si="13"/>
        <v>#DIV/0!</v>
      </c>
    </row>
    <row r="383" spans="1:5" ht="15.75" thickBot="1" x14ac:dyDescent="0.3">
      <c r="A383" s="803" t="s">
        <v>153</v>
      </c>
      <c r="B383" s="804"/>
      <c r="C383" s="804"/>
      <c r="D383" s="804"/>
      <c r="E383" s="805"/>
    </row>
    <row r="384" spans="1:5" x14ac:dyDescent="0.25">
      <c r="A384" s="801"/>
      <c r="B384" s="128">
        <v>2020</v>
      </c>
      <c r="C384" s="128">
        <v>2021</v>
      </c>
      <c r="D384" s="128">
        <v>2022</v>
      </c>
      <c r="E384" s="128">
        <v>2023</v>
      </c>
    </row>
    <row r="385" spans="1:5" ht="15.75" thickBot="1" x14ac:dyDescent="0.3">
      <c r="A385" s="802"/>
      <c r="B385" s="129" t="s">
        <v>26</v>
      </c>
      <c r="C385" s="129" t="s">
        <v>26</v>
      </c>
      <c r="D385" s="129" t="s">
        <v>26</v>
      </c>
      <c r="E385" s="129" t="s">
        <v>26</v>
      </c>
    </row>
    <row r="386" spans="1:5" ht="15.75" thickBot="1" x14ac:dyDescent="0.3">
      <c r="A386" s="131" t="s">
        <v>114</v>
      </c>
      <c r="B386" s="132">
        <f>B387+B388+B389+B390</f>
        <v>0</v>
      </c>
      <c r="C386" s="132">
        <f>C387+C388+C389+C390</f>
        <v>0</v>
      </c>
      <c r="D386" s="132">
        <f>D387+D388+D389+D390</f>
        <v>0</v>
      </c>
      <c r="E386" s="132">
        <f>E387+E388+E389+E390</f>
        <v>0</v>
      </c>
    </row>
    <row r="387" spans="1:5" ht="15.75" thickBot="1" x14ac:dyDescent="0.3">
      <c r="A387" s="118" t="s">
        <v>61</v>
      </c>
      <c r="B387" s="132"/>
      <c r="C387" s="132"/>
      <c r="D387" s="132"/>
      <c r="E387" s="132"/>
    </row>
    <row r="388" spans="1:5" ht="15.75" thickBot="1" x14ac:dyDescent="0.3">
      <c r="A388" s="118" t="s">
        <v>115</v>
      </c>
      <c r="B388" s="132"/>
      <c r="C388" s="132"/>
      <c r="D388" s="132"/>
      <c r="E388" s="132"/>
    </row>
    <row r="389" spans="1:5" ht="15.75" thickBot="1" x14ac:dyDescent="0.3">
      <c r="A389" s="118" t="s">
        <v>116</v>
      </c>
      <c r="B389" s="132"/>
      <c r="C389" s="132"/>
      <c r="D389" s="132"/>
      <c r="E389" s="132"/>
    </row>
    <row r="390" spans="1:5" ht="15.75" thickBot="1" x14ac:dyDescent="0.3">
      <c r="A390" s="118" t="s">
        <v>117</v>
      </c>
      <c r="B390" s="132"/>
      <c r="C390" s="132"/>
      <c r="D390" s="132"/>
      <c r="E390" s="132"/>
    </row>
    <row r="391" spans="1:5" ht="15.75" thickBot="1" x14ac:dyDescent="0.3">
      <c r="A391" s="131" t="s">
        <v>118</v>
      </c>
      <c r="B391" s="122">
        <f>B392+B393+B394+B395</f>
        <v>22953.07</v>
      </c>
      <c r="C391" s="122">
        <f>C392+C393+C394+C395</f>
        <v>0</v>
      </c>
      <c r="D391" s="122">
        <f>D392+D393+D394+D395</f>
        <v>0</v>
      </c>
      <c r="E391" s="122">
        <f>E392+E393+E394+E395</f>
        <v>0</v>
      </c>
    </row>
    <row r="392" spans="1:5" ht="15.75" thickBot="1" x14ac:dyDescent="0.3">
      <c r="A392" s="118" t="s">
        <v>61</v>
      </c>
      <c r="B392" s="132">
        <f>+B378</f>
        <v>22953.07</v>
      </c>
      <c r="C392" s="132">
        <f>+C378</f>
        <v>0</v>
      </c>
      <c r="D392" s="132">
        <f>+D378</f>
        <v>0</v>
      </c>
      <c r="E392" s="132">
        <f>+E378</f>
        <v>0</v>
      </c>
    </row>
    <row r="393" spans="1:5" ht="15.75" thickBot="1" x14ac:dyDescent="0.3">
      <c r="A393" s="118" t="s">
        <v>115</v>
      </c>
      <c r="B393" s="132"/>
      <c r="C393" s="132"/>
      <c r="D393" s="132"/>
      <c r="E393" s="132"/>
    </row>
    <row r="394" spans="1:5" ht="15.75" thickBot="1" x14ac:dyDescent="0.3">
      <c r="A394" s="118" t="s">
        <v>116</v>
      </c>
      <c r="B394" s="132"/>
      <c r="C394" s="132"/>
      <c r="D394" s="132"/>
      <c r="E394" s="132"/>
    </row>
    <row r="395" spans="1:5" ht="15.75" thickBot="1" x14ac:dyDescent="0.3">
      <c r="A395" s="118" t="s">
        <v>117</v>
      </c>
      <c r="B395" s="132"/>
      <c r="C395" s="132"/>
      <c r="D395" s="132"/>
      <c r="E395" s="132"/>
    </row>
    <row r="396" spans="1:5" ht="15.75" thickBot="1" x14ac:dyDescent="0.3">
      <c r="A396" s="121" t="s">
        <v>154</v>
      </c>
      <c r="B396" s="122">
        <f>B386+B391</f>
        <v>22953.07</v>
      </c>
      <c r="C396" s="122">
        <f>C386+C391</f>
        <v>0</v>
      </c>
      <c r="D396" s="122">
        <f>D386+D391</f>
        <v>0</v>
      </c>
      <c r="E396" s="122">
        <f>E386+E391</f>
        <v>0</v>
      </c>
    </row>
    <row r="397" spans="1:5" ht="34.5" thickBot="1" x14ac:dyDescent="0.3">
      <c r="A397" s="135" t="s">
        <v>78</v>
      </c>
      <c r="B397" s="112" t="s">
        <v>173</v>
      </c>
      <c r="C397" s="127" t="s">
        <v>151</v>
      </c>
      <c r="D397" s="835" t="s">
        <v>174</v>
      </c>
      <c r="E397" s="812"/>
    </row>
    <row r="398" spans="1:5" ht="15.75" customHeight="1" thickBot="1" x14ac:dyDescent="0.3">
      <c r="A398" s="104" t="s">
        <v>48</v>
      </c>
      <c r="B398" s="768" t="s">
        <v>175</v>
      </c>
      <c r="C398" s="769"/>
      <c r="D398" s="769"/>
      <c r="E398" s="612"/>
    </row>
    <row r="399" spans="1:5" ht="15.75" thickBot="1" x14ac:dyDescent="0.3">
      <c r="A399" s="104" t="s">
        <v>50</v>
      </c>
      <c r="B399" s="798" t="s">
        <v>168</v>
      </c>
      <c r="C399" s="799"/>
      <c r="D399" s="799"/>
      <c r="E399" s="800"/>
    </row>
    <row r="400" spans="1:5" x14ac:dyDescent="0.25">
      <c r="A400" s="801"/>
      <c r="B400" s="128">
        <v>2020</v>
      </c>
      <c r="C400" s="128">
        <v>2021</v>
      </c>
      <c r="D400" s="128">
        <v>2022</v>
      </c>
      <c r="E400" s="128">
        <v>2023</v>
      </c>
    </row>
    <row r="401" spans="1:5" ht="15.75" thickBot="1" x14ac:dyDescent="0.3">
      <c r="A401" s="802"/>
      <c r="B401" s="129" t="s">
        <v>26</v>
      </c>
      <c r="C401" s="129" t="s">
        <v>26</v>
      </c>
      <c r="D401" s="129" t="s">
        <v>26</v>
      </c>
      <c r="E401" s="129" t="s">
        <v>26</v>
      </c>
    </row>
    <row r="402" spans="1:5" ht="15.75" thickBot="1" x14ac:dyDescent="0.3">
      <c r="A402" s="104" t="s">
        <v>52</v>
      </c>
      <c r="B402" s="138"/>
      <c r="C402" s="138"/>
      <c r="D402" s="139"/>
      <c r="E402" s="139"/>
    </row>
    <row r="403" spans="1:5" ht="15.75" thickBot="1" x14ac:dyDescent="0.3">
      <c r="A403" s="104" t="s">
        <v>53</v>
      </c>
      <c r="B403" s="136">
        <v>10352.334999999999</v>
      </c>
      <c r="C403" s="136"/>
      <c r="D403" s="134"/>
      <c r="E403" s="134"/>
    </row>
    <row r="404" spans="1:5" ht="15.75" thickBot="1" x14ac:dyDescent="0.3">
      <c r="A404" s="104" t="s">
        <v>54</v>
      </c>
      <c r="B404" s="134" t="e">
        <f>B403/B402</f>
        <v>#DIV/0!</v>
      </c>
      <c r="C404" s="134" t="e">
        <f>C403/C402</f>
        <v>#DIV/0!</v>
      </c>
      <c r="D404" s="134" t="e">
        <f>D403/D402</f>
        <v>#DIV/0!</v>
      </c>
      <c r="E404" s="134" t="e">
        <f>E403/E402</f>
        <v>#DIV/0!</v>
      </c>
    </row>
    <row r="405" spans="1:5" ht="15.75" thickBot="1" x14ac:dyDescent="0.3">
      <c r="A405" s="104" t="s">
        <v>55</v>
      </c>
      <c r="B405" s="130" t="e">
        <f t="shared" ref="B405:E407" si="14">B402/A402-1</f>
        <v>#VALUE!</v>
      </c>
      <c r="C405" s="130" t="e">
        <f t="shared" si="14"/>
        <v>#DIV/0!</v>
      </c>
      <c r="D405" s="130" t="e">
        <f t="shared" si="14"/>
        <v>#DIV/0!</v>
      </c>
      <c r="E405" s="130" t="e">
        <f t="shared" si="14"/>
        <v>#DIV/0!</v>
      </c>
    </row>
    <row r="406" spans="1:5" ht="15.75" thickBot="1" x14ac:dyDescent="0.3">
      <c r="A406" s="104" t="s">
        <v>57</v>
      </c>
      <c r="B406" s="130" t="e">
        <f t="shared" si="14"/>
        <v>#VALUE!</v>
      </c>
      <c r="C406" s="130">
        <f t="shared" si="14"/>
        <v>-1</v>
      </c>
      <c r="D406" s="130" t="e">
        <f t="shared" si="14"/>
        <v>#DIV/0!</v>
      </c>
      <c r="E406" s="130" t="e">
        <f t="shared" si="14"/>
        <v>#DIV/0!</v>
      </c>
    </row>
    <row r="407" spans="1:5" ht="15.75" thickBot="1" x14ac:dyDescent="0.3">
      <c r="A407" s="104" t="s">
        <v>58</v>
      </c>
      <c r="B407" s="130" t="e">
        <f t="shared" si="14"/>
        <v>#DIV/0!</v>
      </c>
      <c r="C407" s="130" t="e">
        <f t="shared" si="14"/>
        <v>#DIV/0!</v>
      </c>
      <c r="D407" s="130" t="e">
        <f t="shared" si="14"/>
        <v>#DIV/0!</v>
      </c>
      <c r="E407" s="130" t="e">
        <f t="shared" si="14"/>
        <v>#DIV/0!</v>
      </c>
    </row>
    <row r="408" spans="1:5" ht="15.75" thickBot="1" x14ac:dyDescent="0.3">
      <c r="A408" s="803" t="s">
        <v>156</v>
      </c>
      <c r="B408" s="804"/>
      <c r="C408" s="804"/>
      <c r="D408" s="804"/>
      <c r="E408" s="805"/>
    </row>
    <row r="409" spans="1:5" x14ac:dyDescent="0.25">
      <c r="A409" s="801"/>
      <c r="B409" s="128">
        <v>2020</v>
      </c>
      <c r="C409" s="128">
        <v>2021</v>
      </c>
      <c r="D409" s="128">
        <v>2022</v>
      </c>
      <c r="E409" s="128">
        <v>2023</v>
      </c>
    </row>
    <row r="410" spans="1:5" ht="15.75" thickBot="1" x14ac:dyDescent="0.3">
      <c r="A410" s="802"/>
      <c r="B410" s="129" t="s">
        <v>26</v>
      </c>
      <c r="C410" s="129" t="s">
        <v>26</v>
      </c>
      <c r="D410" s="129" t="s">
        <v>26</v>
      </c>
      <c r="E410" s="129" t="s">
        <v>26</v>
      </c>
    </row>
    <row r="411" spans="1:5" ht="15.75" thickBot="1" x14ac:dyDescent="0.3">
      <c r="A411" s="131" t="s">
        <v>114</v>
      </c>
      <c r="B411" s="132">
        <f>B412+B413+B414+B415</f>
        <v>0</v>
      </c>
      <c r="C411" s="132">
        <f>C412+C413+C414+C415</f>
        <v>0</v>
      </c>
      <c r="D411" s="132">
        <f>D412+D413+D414+D415</f>
        <v>0</v>
      </c>
      <c r="E411" s="132">
        <f>E412+E413+E414+E415</f>
        <v>0</v>
      </c>
    </row>
    <row r="412" spans="1:5" ht="15.75" thickBot="1" x14ac:dyDescent="0.3">
      <c r="A412" s="118" t="s">
        <v>61</v>
      </c>
      <c r="B412" s="132"/>
      <c r="C412" s="132"/>
      <c r="D412" s="132"/>
      <c r="E412" s="132"/>
    </row>
    <row r="413" spans="1:5" ht="15.75" thickBot="1" x14ac:dyDescent="0.3">
      <c r="A413" s="118" t="s">
        <v>115</v>
      </c>
      <c r="B413" s="132"/>
      <c r="C413" s="132"/>
      <c r="D413" s="132"/>
      <c r="E413" s="132"/>
    </row>
    <row r="414" spans="1:5" ht="15.75" thickBot="1" x14ac:dyDescent="0.3">
      <c r="A414" s="118" t="s">
        <v>116</v>
      </c>
      <c r="B414" s="132"/>
      <c r="C414" s="132"/>
      <c r="D414" s="132"/>
      <c r="E414" s="132"/>
    </row>
    <row r="415" spans="1:5" ht="15.75" thickBot="1" x14ac:dyDescent="0.3">
      <c r="A415" s="118" t="s">
        <v>117</v>
      </c>
      <c r="B415" s="132"/>
      <c r="C415" s="132"/>
      <c r="D415" s="132"/>
      <c r="E415" s="132"/>
    </row>
    <row r="416" spans="1:5" ht="15.75" thickBot="1" x14ac:dyDescent="0.3">
      <c r="A416" s="131" t="s">
        <v>118</v>
      </c>
      <c r="B416" s="122">
        <f>B417+B418+B419+B420</f>
        <v>10352.334999999999</v>
      </c>
      <c r="C416" s="122">
        <f>C417+C418+C419+C420</f>
        <v>0</v>
      </c>
      <c r="D416" s="122">
        <f>D417+D418+D419+D420</f>
        <v>0</v>
      </c>
      <c r="E416" s="122">
        <f>E417+E418+E419+E420</f>
        <v>0</v>
      </c>
    </row>
    <row r="417" spans="1:5" ht="15.75" thickBot="1" x14ac:dyDescent="0.3">
      <c r="A417" s="118" t="s">
        <v>61</v>
      </c>
      <c r="B417" s="132">
        <f>+B403</f>
        <v>10352.334999999999</v>
      </c>
      <c r="C417" s="132">
        <f>+C403</f>
        <v>0</v>
      </c>
      <c r="D417" s="132">
        <f>+D403</f>
        <v>0</v>
      </c>
      <c r="E417" s="132">
        <f>+E403</f>
        <v>0</v>
      </c>
    </row>
    <row r="418" spans="1:5" ht="15.75" thickBot="1" x14ac:dyDescent="0.3">
      <c r="A418" s="118" t="s">
        <v>115</v>
      </c>
      <c r="B418" s="132"/>
      <c r="C418" s="132"/>
      <c r="D418" s="132"/>
      <c r="E418" s="132"/>
    </row>
    <row r="419" spans="1:5" ht="15.75" thickBot="1" x14ac:dyDescent="0.3">
      <c r="A419" s="118" t="s">
        <v>116</v>
      </c>
      <c r="B419" s="132"/>
      <c r="C419" s="132"/>
      <c r="D419" s="132"/>
      <c r="E419" s="132"/>
    </row>
    <row r="420" spans="1:5" ht="15.75" thickBot="1" x14ac:dyDescent="0.3">
      <c r="A420" s="118" t="s">
        <v>117</v>
      </c>
      <c r="B420" s="132"/>
      <c r="C420" s="132"/>
      <c r="D420" s="132"/>
      <c r="E420" s="132"/>
    </row>
    <row r="421" spans="1:5" ht="15.75" thickBot="1" x14ac:dyDescent="0.3">
      <c r="A421" s="121" t="s">
        <v>157</v>
      </c>
      <c r="B421" s="122">
        <f>B411+B416</f>
        <v>10352.334999999999</v>
      </c>
      <c r="C421" s="122">
        <f>C411+C416</f>
        <v>0</v>
      </c>
      <c r="D421" s="122">
        <f>D411+D416</f>
        <v>0</v>
      </c>
      <c r="E421" s="122">
        <f>E411+E416</f>
        <v>0</v>
      </c>
    </row>
    <row r="422" spans="1:5" ht="34.5" thickBot="1" x14ac:dyDescent="0.3">
      <c r="A422" s="135" t="s">
        <v>85</v>
      </c>
      <c r="B422" s="112" t="s">
        <v>176</v>
      </c>
      <c r="C422" s="127" t="s">
        <v>151</v>
      </c>
      <c r="D422" s="835" t="s">
        <v>177</v>
      </c>
      <c r="E422" s="812"/>
    </row>
    <row r="423" spans="1:5" ht="15.75" customHeight="1" thickBot="1" x14ac:dyDescent="0.3">
      <c r="A423" s="104" t="s">
        <v>48</v>
      </c>
      <c r="B423" s="768" t="s">
        <v>178</v>
      </c>
      <c r="C423" s="769"/>
      <c r="D423" s="769"/>
      <c r="E423" s="612"/>
    </row>
    <row r="424" spans="1:5" ht="15.75" thickBot="1" x14ac:dyDescent="0.3">
      <c r="A424" s="104" t="s">
        <v>50</v>
      </c>
      <c r="B424" s="798" t="s">
        <v>168</v>
      </c>
      <c r="C424" s="799"/>
      <c r="D424" s="799"/>
      <c r="E424" s="800"/>
    </row>
    <row r="425" spans="1:5" x14ac:dyDescent="0.25">
      <c r="A425" s="801"/>
      <c r="B425" s="128">
        <v>2020</v>
      </c>
      <c r="C425" s="128">
        <v>2021</v>
      </c>
      <c r="D425" s="128">
        <v>2022</v>
      </c>
      <c r="E425" s="128">
        <v>2023</v>
      </c>
    </row>
    <row r="426" spans="1:5" ht="15.75" thickBot="1" x14ac:dyDescent="0.3">
      <c r="A426" s="802"/>
      <c r="B426" s="129" t="s">
        <v>26</v>
      </c>
      <c r="C426" s="129" t="s">
        <v>26</v>
      </c>
      <c r="D426" s="129" t="s">
        <v>26</v>
      </c>
      <c r="E426" s="129" t="s">
        <v>26</v>
      </c>
    </row>
    <row r="427" spans="1:5" ht="15.75" thickBot="1" x14ac:dyDescent="0.3">
      <c r="A427" s="104" t="s">
        <v>52</v>
      </c>
      <c r="B427" s="138"/>
      <c r="C427" s="138"/>
      <c r="D427" s="139"/>
      <c r="E427" s="139"/>
    </row>
    <row r="428" spans="1:5" ht="15.75" thickBot="1" x14ac:dyDescent="0.3">
      <c r="A428" s="104" t="s">
        <v>53</v>
      </c>
      <c r="B428" s="136">
        <v>38865.896000000001</v>
      </c>
      <c r="C428" s="136"/>
      <c r="D428" s="134"/>
      <c r="E428" s="134"/>
    </row>
    <row r="429" spans="1:5" ht="15.75" thickBot="1" x14ac:dyDescent="0.3">
      <c r="A429" s="104" t="s">
        <v>54</v>
      </c>
      <c r="B429" s="134" t="e">
        <f>B428/B427</f>
        <v>#DIV/0!</v>
      </c>
      <c r="C429" s="134" t="e">
        <f>C428/C427</f>
        <v>#DIV/0!</v>
      </c>
      <c r="D429" s="134" t="e">
        <f>D428/D427</f>
        <v>#DIV/0!</v>
      </c>
      <c r="E429" s="134" t="e">
        <f>E428/E427</f>
        <v>#DIV/0!</v>
      </c>
    </row>
    <row r="430" spans="1:5" ht="15.75" thickBot="1" x14ac:dyDescent="0.3">
      <c r="A430" s="104" t="s">
        <v>55</v>
      </c>
      <c r="B430" s="130" t="e">
        <f t="shared" ref="B430:E432" si="15">B427/A427-1</f>
        <v>#VALUE!</v>
      </c>
      <c r="C430" s="130" t="e">
        <f t="shared" si="15"/>
        <v>#DIV/0!</v>
      </c>
      <c r="D430" s="130" t="e">
        <f t="shared" si="15"/>
        <v>#DIV/0!</v>
      </c>
      <c r="E430" s="130" t="e">
        <f t="shared" si="15"/>
        <v>#DIV/0!</v>
      </c>
    </row>
    <row r="431" spans="1:5" ht="15.75" thickBot="1" x14ac:dyDescent="0.3">
      <c r="A431" s="104" t="s">
        <v>57</v>
      </c>
      <c r="B431" s="130" t="e">
        <f t="shared" si="15"/>
        <v>#VALUE!</v>
      </c>
      <c r="C431" s="130">
        <f t="shared" si="15"/>
        <v>-1</v>
      </c>
      <c r="D431" s="130" t="e">
        <f t="shared" si="15"/>
        <v>#DIV/0!</v>
      </c>
      <c r="E431" s="130" t="e">
        <f t="shared" si="15"/>
        <v>#DIV/0!</v>
      </c>
    </row>
    <row r="432" spans="1:5" ht="15.75" thickBot="1" x14ac:dyDescent="0.3">
      <c r="A432" s="104" t="s">
        <v>58</v>
      </c>
      <c r="B432" s="130" t="e">
        <f t="shared" si="15"/>
        <v>#DIV/0!</v>
      </c>
      <c r="C432" s="130" t="e">
        <f t="shared" si="15"/>
        <v>#DIV/0!</v>
      </c>
      <c r="D432" s="130" t="e">
        <f t="shared" si="15"/>
        <v>#DIV/0!</v>
      </c>
      <c r="E432" s="130" t="e">
        <f t="shared" si="15"/>
        <v>#DIV/0!</v>
      </c>
    </row>
    <row r="433" spans="1:5" ht="15.75" thickBot="1" x14ac:dyDescent="0.3">
      <c r="A433" s="803" t="s">
        <v>160</v>
      </c>
      <c r="B433" s="804"/>
      <c r="C433" s="804"/>
      <c r="D433" s="804"/>
      <c r="E433" s="805"/>
    </row>
    <row r="434" spans="1:5" x14ac:dyDescent="0.25">
      <c r="A434" s="801"/>
      <c r="B434" s="128">
        <v>2020</v>
      </c>
      <c r="C434" s="128">
        <v>2021</v>
      </c>
      <c r="D434" s="128">
        <v>2022</v>
      </c>
      <c r="E434" s="128">
        <v>2023</v>
      </c>
    </row>
    <row r="435" spans="1:5" ht="15.75" thickBot="1" x14ac:dyDescent="0.3">
      <c r="A435" s="802"/>
      <c r="B435" s="129" t="s">
        <v>26</v>
      </c>
      <c r="C435" s="129" t="s">
        <v>26</v>
      </c>
      <c r="D435" s="129" t="s">
        <v>26</v>
      </c>
      <c r="E435" s="129" t="s">
        <v>26</v>
      </c>
    </row>
    <row r="436" spans="1:5" ht="15.75" thickBot="1" x14ac:dyDescent="0.3">
      <c r="A436" s="131" t="s">
        <v>114</v>
      </c>
      <c r="B436" s="132">
        <f>B437+B438+B439+B440</f>
        <v>0</v>
      </c>
      <c r="C436" s="132">
        <f>C437+C438+C439+C440</f>
        <v>0</v>
      </c>
      <c r="D436" s="132">
        <f>D437+D438+D439+D440</f>
        <v>0</v>
      </c>
      <c r="E436" s="132">
        <f>E437+E438+E439+E440</f>
        <v>0</v>
      </c>
    </row>
    <row r="437" spans="1:5" ht="15.75" thickBot="1" x14ac:dyDescent="0.3">
      <c r="A437" s="118" t="s">
        <v>61</v>
      </c>
      <c r="B437" s="132"/>
      <c r="C437" s="132"/>
      <c r="D437" s="132"/>
      <c r="E437" s="132"/>
    </row>
    <row r="438" spans="1:5" ht="15.75" thickBot="1" x14ac:dyDescent="0.3">
      <c r="A438" s="118" t="s">
        <v>115</v>
      </c>
      <c r="B438" s="132"/>
      <c r="C438" s="132"/>
      <c r="D438" s="132"/>
      <c r="E438" s="132"/>
    </row>
    <row r="439" spans="1:5" ht="15.75" thickBot="1" x14ac:dyDescent="0.3">
      <c r="A439" s="118" t="s">
        <v>116</v>
      </c>
      <c r="B439" s="132"/>
      <c r="C439" s="132"/>
      <c r="D439" s="132"/>
      <c r="E439" s="132"/>
    </row>
    <row r="440" spans="1:5" ht="15.75" thickBot="1" x14ac:dyDescent="0.3">
      <c r="A440" s="118" t="s">
        <v>117</v>
      </c>
      <c r="B440" s="132"/>
      <c r="C440" s="132"/>
      <c r="D440" s="132"/>
      <c r="E440" s="132"/>
    </row>
    <row r="441" spans="1:5" ht="15.75" thickBot="1" x14ac:dyDescent="0.3">
      <c r="A441" s="131" t="s">
        <v>118</v>
      </c>
      <c r="B441" s="122">
        <f>B442+B443+B444+B445</f>
        <v>38865.896000000001</v>
      </c>
      <c r="C441" s="122">
        <f>C442+C443+C444+C445</f>
        <v>0</v>
      </c>
      <c r="D441" s="122">
        <f>D442+D443+D444+D445</f>
        <v>0</v>
      </c>
      <c r="E441" s="122">
        <f>E442+E443+E444+E445</f>
        <v>0</v>
      </c>
    </row>
    <row r="442" spans="1:5" ht="15.75" thickBot="1" x14ac:dyDescent="0.3">
      <c r="A442" s="118" t="s">
        <v>61</v>
      </c>
      <c r="B442" s="132">
        <f>+B428</f>
        <v>38865.896000000001</v>
      </c>
      <c r="C442" s="132">
        <f>+C428</f>
        <v>0</v>
      </c>
      <c r="D442" s="132">
        <f>+D428</f>
        <v>0</v>
      </c>
      <c r="E442" s="132">
        <f>+E428</f>
        <v>0</v>
      </c>
    </row>
    <row r="443" spans="1:5" ht="15.75" thickBot="1" x14ac:dyDescent="0.3">
      <c r="A443" s="118" t="s">
        <v>115</v>
      </c>
      <c r="B443" s="132"/>
      <c r="C443" s="132"/>
      <c r="D443" s="132"/>
      <c r="E443" s="132"/>
    </row>
    <row r="444" spans="1:5" ht="15.75" thickBot="1" x14ac:dyDescent="0.3">
      <c r="A444" s="118" t="s">
        <v>116</v>
      </c>
      <c r="B444" s="132"/>
      <c r="C444" s="132"/>
      <c r="D444" s="132"/>
      <c r="E444" s="132"/>
    </row>
    <row r="445" spans="1:5" ht="15.75" thickBot="1" x14ac:dyDescent="0.3">
      <c r="A445" s="118" t="s">
        <v>117</v>
      </c>
      <c r="B445" s="132"/>
      <c r="C445" s="132"/>
      <c r="D445" s="132"/>
      <c r="E445" s="132"/>
    </row>
    <row r="446" spans="1:5" ht="15.75" thickBot="1" x14ac:dyDescent="0.3">
      <c r="A446" s="121" t="s">
        <v>161</v>
      </c>
      <c r="B446" s="122">
        <f>B436+B441</f>
        <v>38865.896000000001</v>
      </c>
      <c r="C446" s="122">
        <f>C436+C441</f>
        <v>0</v>
      </c>
      <c r="D446" s="122">
        <f>D436+D441</f>
        <v>0</v>
      </c>
      <c r="E446" s="122">
        <f>E436+E441</f>
        <v>0</v>
      </c>
    </row>
    <row r="447" spans="1:5" ht="34.5" thickBot="1" x14ac:dyDescent="0.3">
      <c r="A447" s="135" t="s">
        <v>162</v>
      </c>
      <c r="B447" s="112" t="s">
        <v>179</v>
      </c>
      <c r="C447" s="127" t="s">
        <v>151</v>
      </c>
      <c r="D447" s="835" t="s">
        <v>180</v>
      </c>
      <c r="E447" s="812"/>
    </row>
    <row r="448" spans="1:5" ht="15.75" customHeight="1" thickBot="1" x14ac:dyDescent="0.3">
      <c r="A448" s="104" t="s">
        <v>48</v>
      </c>
      <c r="B448" s="768" t="s">
        <v>181</v>
      </c>
      <c r="C448" s="769"/>
      <c r="D448" s="769"/>
      <c r="E448" s="612"/>
    </row>
    <row r="449" spans="1:5" ht="15.75" thickBot="1" x14ac:dyDescent="0.3">
      <c r="A449" s="104" t="s">
        <v>50</v>
      </c>
      <c r="B449" s="798" t="s">
        <v>168</v>
      </c>
      <c r="C449" s="799"/>
      <c r="D449" s="799"/>
      <c r="E449" s="800"/>
    </row>
    <row r="450" spans="1:5" x14ac:dyDescent="0.25">
      <c r="A450" s="801"/>
      <c r="B450" s="128">
        <v>2020</v>
      </c>
      <c r="C450" s="128">
        <v>2021</v>
      </c>
      <c r="D450" s="128">
        <v>2022</v>
      </c>
      <c r="E450" s="128">
        <v>2023</v>
      </c>
    </row>
    <row r="451" spans="1:5" ht="15.75" thickBot="1" x14ac:dyDescent="0.3">
      <c r="A451" s="802"/>
      <c r="B451" s="129" t="s">
        <v>26</v>
      </c>
      <c r="C451" s="129" t="s">
        <v>26</v>
      </c>
      <c r="D451" s="129" t="s">
        <v>26</v>
      </c>
      <c r="E451" s="129" t="s">
        <v>26</v>
      </c>
    </row>
    <row r="452" spans="1:5" ht="15.75" thickBot="1" x14ac:dyDescent="0.3">
      <c r="A452" s="104" t="s">
        <v>52</v>
      </c>
      <c r="B452" s="138"/>
      <c r="C452" s="138"/>
      <c r="D452" s="139"/>
      <c r="E452" s="139"/>
    </row>
    <row r="453" spans="1:5" ht="15.75" thickBot="1" x14ac:dyDescent="0.3">
      <c r="A453" s="104" t="s">
        <v>53</v>
      </c>
      <c r="B453" s="134">
        <v>19069.255000000001</v>
      </c>
      <c r="C453" s="134"/>
      <c r="D453" s="134"/>
      <c r="E453" s="134"/>
    </row>
    <row r="454" spans="1:5" ht="15.75" thickBot="1" x14ac:dyDescent="0.3">
      <c r="A454" s="104" t="s">
        <v>54</v>
      </c>
      <c r="B454" s="134" t="e">
        <f>B453/B452</f>
        <v>#DIV/0!</v>
      </c>
      <c r="C454" s="134" t="e">
        <f>C453/C452</f>
        <v>#DIV/0!</v>
      </c>
      <c r="D454" s="134" t="e">
        <f>D453/D452</f>
        <v>#DIV/0!</v>
      </c>
      <c r="E454" s="134" t="e">
        <f>E453/E452</f>
        <v>#DIV/0!</v>
      </c>
    </row>
    <row r="455" spans="1:5" ht="15.75" thickBot="1" x14ac:dyDescent="0.3">
      <c r="A455" s="104" t="s">
        <v>55</v>
      </c>
      <c r="B455" s="130" t="e">
        <f t="shared" ref="B455:E457" si="16">B452/A452-1</f>
        <v>#VALUE!</v>
      </c>
      <c r="C455" s="130" t="e">
        <f t="shared" si="16"/>
        <v>#DIV/0!</v>
      </c>
      <c r="D455" s="130" t="e">
        <f t="shared" si="16"/>
        <v>#DIV/0!</v>
      </c>
      <c r="E455" s="130" t="e">
        <f t="shared" si="16"/>
        <v>#DIV/0!</v>
      </c>
    </row>
    <row r="456" spans="1:5" ht="15.75" thickBot="1" x14ac:dyDescent="0.3">
      <c r="A456" s="104" t="s">
        <v>57</v>
      </c>
      <c r="B456" s="130" t="e">
        <f t="shared" si="16"/>
        <v>#VALUE!</v>
      </c>
      <c r="C456" s="130">
        <f t="shared" si="16"/>
        <v>-1</v>
      </c>
      <c r="D456" s="130" t="e">
        <f t="shared" si="16"/>
        <v>#DIV/0!</v>
      </c>
      <c r="E456" s="130" t="e">
        <f t="shared" si="16"/>
        <v>#DIV/0!</v>
      </c>
    </row>
    <row r="457" spans="1:5" ht="15.75" thickBot="1" x14ac:dyDescent="0.3">
      <c r="A457" s="104" t="s">
        <v>58</v>
      </c>
      <c r="B457" s="130" t="e">
        <f t="shared" si="16"/>
        <v>#DIV/0!</v>
      </c>
      <c r="C457" s="130" t="e">
        <f t="shared" si="16"/>
        <v>#DIV/0!</v>
      </c>
      <c r="D457" s="130" t="e">
        <f t="shared" si="16"/>
        <v>#DIV/0!</v>
      </c>
      <c r="E457" s="130" t="e">
        <f t="shared" si="16"/>
        <v>#DIV/0!</v>
      </c>
    </row>
    <row r="458" spans="1:5" ht="15.75" thickBot="1" x14ac:dyDescent="0.3">
      <c r="A458" s="803" t="s">
        <v>182</v>
      </c>
      <c r="B458" s="804"/>
      <c r="C458" s="804"/>
      <c r="D458" s="804"/>
      <c r="E458" s="805"/>
    </row>
    <row r="459" spans="1:5" x14ac:dyDescent="0.25">
      <c r="A459" s="801"/>
      <c r="B459" s="128">
        <v>2020</v>
      </c>
      <c r="C459" s="128">
        <v>2021</v>
      </c>
      <c r="D459" s="128">
        <v>2022</v>
      </c>
      <c r="E459" s="128">
        <v>2023</v>
      </c>
    </row>
    <row r="460" spans="1:5" ht="15.75" thickBot="1" x14ac:dyDescent="0.3">
      <c r="A460" s="802"/>
      <c r="B460" s="129" t="s">
        <v>26</v>
      </c>
      <c r="C460" s="129" t="s">
        <v>26</v>
      </c>
      <c r="D460" s="129" t="s">
        <v>26</v>
      </c>
      <c r="E460" s="129" t="s">
        <v>26</v>
      </c>
    </row>
    <row r="461" spans="1:5" ht="15.75" thickBot="1" x14ac:dyDescent="0.3">
      <c r="A461" s="131" t="s">
        <v>114</v>
      </c>
      <c r="B461" s="132">
        <f>B462+B463+B464+B465</f>
        <v>0</v>
      </c>
      <c r="C461" s="132">
        <f>C462+C463+C464+C465</f>
        <v>0</v>
      </c>
      <c r="D461" s="132">
        <f>D462+D463+D464+D465</f>
        <v>0</v>
      </c>
      <c r="E461" s="132">
        <f>E462+E463+E464+E465</f>
        <v>0</v>
      </c>
    </row>
    <row r="462" spans="1:5" ht="15.75" thickBot="1" x14ac:dyDescent="0.3">
      <c r="A462" s="118" t="s">
        <v>61</v>
      </c>
      <c r="B462" s="132"/>
      <c r="C462" s="132"/>
      <c r="D462" s="132"/>
      <c r="E462" s="132"/>
    </row>
    <row r="463" spans="1:5" ht="15.75" thickBot="1" x14ac:dyDescent="0.3">
      <c r="A463" s="118" t="s">
        <v>115</v>
      </c>
      <c r="B463" s="132"/>
      <c r="C463" s="132"/>
      <c r="D463" s="132"/>
      <c r="E463" s="132"/>
    </row>
    <row r="464" spans="1:5" ht="15.75" thickBot="1" x14ac:dyDescent="0.3">
      <c r="A464" s="118" t="s">
        <v>116</v>
      </c>
      <c r="B464" s="132"/>
      <c r="C464" s="132"/>
      <c r="D464" s="132"/>
      <c r="E464" s="132"/>
    </row>
    <row r="465" spans="1:5" ht="15.75" thickBot="1" x14ac:dyDescent="0.3">
      <c r="A465" s="118" t="s">
        <v>117</v>
      </c>
      <c r="B465" s="132"/>
      <c r="C465" s="132"/>
      <c r="D465" s="132"/>
      <c r="E465" s="132"/>
    </row>
    <row r="466" spans="1:5" ht="15.75" thickBot="1" x14ac:dyDescent="0.3">
      <c r="A466" s="131" t="s">
        <v>118</v>
      </c>
      <c r="B466" s="122">
        <f>B467+B468+B469+B470</f>
        <v>19069.255000000001</v>
      </c>
      <c r="C466" s="122">
        <f>C467+C468+C469+C470</f>
        <v>0</v>
      </c>
      <c r="D466" s="122">
        <f>D467+D468+D469+D470</f>
        <v>0</v>
      </c>
      <c r="E466" s="122">
        <f>E467+E468+E469+E470</f>
        <v>0</v>
      </c>
    </row>
    <row r="467" spans="1:5" ht="15.75" thickBot="1" x14ac:dyDescent="0.3">
      <c r="A467" s="118" t="s">
        <v>61</v>
      </c>
      <c r="B467" s="132">
        <f>+B453</f>
        <v>19069.255000000001</v>
      </c>
      <c r="C467" s="132">
        <f>+C453</f>
        <v>0</v>
      </c>
      <c r="D467" s="132">
        <f>+D453</f>
        <v>0</v>
      </c>
      <c r="E467" s="132">
        <f>+E453</f>
        <v>0</v>
      </c>
    </row>
    <row r="468" spans="1:5" ht="15.75" thickBot="1" x14ac:dyDescent="0.3">
      <c r="A468" s="118" t="s">
        <v>115</v>
      </c>
      <c r="B468" s="132"/>
      <c r="C468" s="132"/>
      <c r="D468" s="132"/>
      <c r="E468" s="132"/>
    </row>
    <row r="469" spans="1:5" ht="15.75" thickBot="1" x14ac:dyDescent="0.3">
      <c r="A469" s="118" t="s">
        <v>116</v>
      </c>
      <c r="B469" s="132"/>
      <c r="C469" s="132"/>
      <c r="D469" s="132"/>
      <c r="E469" s="132"/>
    </row>
    <row r="470" spans="1:5" ht="15.75" thickBot="1" x14ac:dyDescent="0.3">
      <c r="A470" s="118" t="s">
        <v>117</v>
      </c>
      <c r="B470" s="132"/>
      <c r="C470" s="132"/>
      <c r="D470" s="132"/>
      <c r="E470" s="132"/>
    </row>
    <row r="471" spans="1:5" ht="15.75" thickBot="1" x14ac:dyDescent="0.3">
      <c r="A471" s="121" t="s">
        <v>183</v>
      </c>
      <c r="B471" s="122">
        <f>B461+B466</f>
        <v>19069.255000000001</v>
      </c>
      <c r="C471" s="122">
        <f>C461+C466</f>
        <v>0</v>
      </c>
      <c r="D471" s="122">
        <f>D461+D466</f>
        <v>0</v>
      </c>
      <c r="E471" s="122">
        <f>E461+E466</f>
        <v>0</v>
      </c>
    </row>
    <row r="472" spans="1:5" ht="34.5" thickBot="1" x14ac:dyDescent="0.3">
      <c r="A472" s="135" t="s">
        <v>184</v>
      </c>
      <c r="B472" s="112" t="s">
        <v>185</v>
      </c>
      <c r="C472" s="127" t="s">
        <v>151</v>
      </c>
      <c r="D472" s="835" t="s">
        <v>186</v>
      </c>
      <c r="E472" s="812"/>
    </row>
    <row r="473" spans="1:5" ht="15.75" customHeight="1" thickBot="1" x14ac:dyDescent="0.3">
      <c r="A473" s="104" t="s">
        <v>48</v>
      </c>
      <c r="B473" s="768" t="s">
        <v>187</v>
      </c>
      <c r="C473" s="769"/>
      <c r="D473" s="769"/>
      <c r="E473" s="612"/>
    </row>
    <row r="474" spans="1:5" ht="15.75" thickBot="1" x14ac:dyDescent="0.3">
      <c r="A474" s="104" t="s">
        <v>50</v>
      </c>
      <c r="B474" s="798" t="s">
        <v>168</v>
      </c>
      <c r="C474" s="799"/>
      <c r="D474" s="799"/>
      <c r="E474" s="800"/>
    </row>
    <row r="475" spans="1:5" x14ac:dyDescent="0.25">
      <c r="A475" s="801"/>
      <c r="B475" s="128">
        <v>2020</v>
      </c>
      <c r="C475" s="128">
        <v>2021</v>
      </c>
      <c r="D475" s="128">
        <v>2022</v>
      </c>
      <c r="E475" s="128">
        <v>2023</v>
      </c>
    </row>
    <row r="476" spans="1:5" ht="15.75" thickBot="1" x14ac:dyDescent="0.3">
      <c r="A476" s="802"/>
      <c r="B476" s="129" t="s">
        <v>26</v>
      </c>
      <c r="C476" s="129" t="s">
        <v>26</v>
      </c>
      <c r="D476" s="129" t="s">
        <v>26</v>
      </c>
      <c r="E476" s="129" t="s">
        <v>26</v>
      </c>
    </row>
    <row r="477" spans="1:5" ht="15.75" thickBot="1" x14ac:dyDescent="0.3">
      <c r="A477" s="104" t="s">
        <v>52</v>
      </c>
      <c r="B477" s="138"/>
      <c r="C477" s="138"/>
      <c r="D477" s="139"/>
      <c r="E477" s="139"/>
    </row>
    <row r="478" spans="1:5" ht="15.75" thickBot="1" x14ac:dyDescent="0.3">
      <c r="A478" s="104" t="s">
        <v>53</v>
      </c>
      <c r="B478" s="134">
        <v>29945.787</v>
      </c>
      <c r="C478" s="134"/>
      <c r="D478" s="134"/>
      <c r="E478" s="134"/>
    </row>
    <row r="479" spans="1:5" ht="15.75" thickBot="1" x14ac:dyDescent="0.3">
      <c r="A479" s="104" t="s">
        <v>54</v>
      </c>
      <c r="B479" s="134" t="e">
        <f>B478/B477</f>
        <v>#DIV/0!</v>
      </c>
      <c r="C479" s="134" t="e">
        <f>C478/C477</f>
        <v>#DIV/0!</v>
      </c>
      <c r="D479" s="134" t="e">
        <f>D478/D477</f>
        <v>#DIV/0!</v>
      </c>
      <c r="E479" s="134" t="e">
        <f>E478/E477</f>
        <v>#DIV/0!</v>
      </c>
    </row>
    <row r="480" spans="1:5" ht="15.75" thickBot="1" x14ac:dyDescent="0.3">
      <c r="A480" s="104" t="s">
        <v>55</v>
      </c>
      <c r="B480" s="130" t="e">
        <f t="shared" ref="B480:E482" si="17">B477/A477-1</f>
        <v>#VALUE!</v>
      </c>
      <c r="C480" s="130" t="e">
        <f t="shared" si="17"/>
        <v>#DIV/0!</v>
      </c>
      <c r="D480" s="130" t="e">
        <f t="shared" si="17"/>
        <v>#DIV/0!</v>
      </c>
      <c r="E480" s="130" t="e">
        <f t="shared" si="17"/>
        <v>#DIV/0!</v>
      </c>
    </row>
    <row r="481" spans="1:5" ht="15.75" thickBot="1" x14ac:dyDescent="0.3">
      <c r="A481" s="104" t="s">
        <v>57</v>
      </c>
      <c r="B481" s="130" t="e">
        <f t="shared" si="17"/>
        <v>#VALUE!</v>
      </c>
      <c r="C481" s="130">
        <f t="shared" si="17"/>
        <v>-1</v>
      </c>
      <c r="D481" s="130" t="e">
        <f t="shared" si="17"/>
        <v>#DIV/0!</v>
      </c>
      <c r="E481" s="130" t="e">
        <f t="shared" si="17"/>
        <v>#DIV/0!</v>
      </c>
    </row>
    <row r="482" spans="1:5" ht="15.75" thickBot="1" x14ac:dyDescent="0.3">
      <c r="A482" s="104" t="s">
        <v>58</v>
      </c>
      <c r="B482" s="130" t="e">
        <f t="shared" si="17"/>
        <v>#DIV/0!</v>
      </c>
      <c r="C482" s="130" t="e">
        <f t="shared" si="17"/>
        <v>#DIV/0!</v>
      </c>
      <c r="D482" s="130" t="e">
        <f t="shared" si="17"/>
        <v>#DIV/0!</v>
      </c>
      <c r="E482" s="130" t="e">
        <f t="shared" si="17"/>
        <v>#DIV/0!</v>
      </c>
    </row>
    <row r="483" spans="1:5" ht="15.75" thickBot="1" x14ac:dyDescent="0.3">
      <c r="A483" s="803" t="s">
        <v>188</v>
      </c>
      <c r="B483" s="804"/>
      <c r="C483" s="804"/>
      <c r="D483" s="804"/>
      <c r="E483" s="805"/>
    </row>
    <row r="484" spans="1:5" x14ac:dyDescent="0.25">
      <c r="A484" s="801"/>
      <c r="B484" s="128">
        <v>2020</v>
      </c>
      <c r="C484" s="128">
        <v>2021</v>
      </c>
      <c r="D484" s="128">
        <v>2022</v>
      </c>
      <c r="E484" s="128">
        <v>2023</v>
      </c>
    </row>
    <row r="485" spans="1:5" ht="15.75" thickBot="1" x14ac:dyDescent="0.3">
      <c r="A485" s="802"/>
      <c r="B485" s="129" t="s">
        <v>26</v>
      </c>
      <c r="C485" s="129" t="s">
        <v>26</v>
      </c>
      <c r="D485" s="129" t="s">
        <v>26</v>
      </c>
      <c r="E485" s="129" t="s">
        <v>26</v>
      </c>
    </row>
    <row r="486" spans="1:5" ht="15.75" thickBot="1" x14ac:dyDescent="0.3">
      <c r="A486" s="131" t="s">
        <v>114</v>
      </c>
      <c r="B486" s="132">
        <f>B487+B488+B489+B490</f>
        <v>0</v>
      </c>
      <c r="C486" s="132">
        <f>C487+C488+C489+C490</f>
        <v>0</v>
      </c>
      <c r="D486" s="132">
        <f>D487+D488+D489+D490</f>
        <v>0</v>
      </c>
      <c r="E486" s="132">
        <f>E487+E488+E489+E490</f>
        <v>0</v>
      </c>
    </row>
    <row r="487" spans="1:5" ht="15.75" thickBot="1" x14ac:dyDescent="0.3">
      <c r="A487" s="118" t="s">
        <v>61</v>
      </c>
      <c r="B487" s="132"/>
      <c r="C487" s="132"/>
      <c r="D487" s="132"/>
      <c r="E487" s="132"/>
    </row>
    <row r="488" spans="1:5" ht="15.75" thickBot="1" x14ac:dyDescent="0.3">
      <c r="A488" s="118" t="s">
        <v>115</v>
      </c>
      <c r="B488" s="132"/>
      <c r="C488" s="132"/>
      <c r="D488" s="132"/>
      <c r="E488" s="132"/>
    </row>
    <row r="489" spans="1:5" ht="15.75" thickBot="1" x14ac:dyDescent="0.3">
      <c r="A489" s="118" t="s">
        <v>116</v>
      </c>
      <c r="B489" s="132"/>
      <c r="C489" s="132"/>
      <c r="D489" s="132"/>
      <c r="E489" s="132"/>
    </row>
    <row r="490" spans="1:5" ht="15.75" thickBot="1" x14ac:dyDescent="0.3">
      <c r="A490" s="118" t="s">
        <v>117</v>
      </c>
      <c r="B490" s="132"/>
      <c r="C490" s="132"/>
      <c r="D490" s="132"/>
      <c r="E490" s="132"/>
    </row>
    <row r="491" spans="1:5" ht="15.75" thickBot="1" x14ac:dyDescent="0.3">
      <c r="A491" s="131" t="s">
        <v>118</v>
      </c>
      <c r="B491" s="122">
        <f>B492+B493+B494+B495</f>
        <v>29945.787</v>
      </c>
      <c r="C491" s="122">
        <f>C492+C493+C494+C495</f>
        <v>0</v>
      </c>
      <c r="D491" s="122">
        <f>D492+D493+D494+D495</f>
        <v>0</v>
      </c>
      <c r="E491" s="122">
        <f>E492+E493+E494+E495</f>
        <v>0</v>
      </c>
    </row>
    <row r="492" spans="1:5" ht="15.75" thickBot="1" x14ac:dyDescent="0.3">
      <c r="A492" s="118" t="s">
        <v>61</v>
      </c>
      <c r="B492" s="132">
        <f>+B478</f>
        <v>29945.787</v>
      </c>
      <c r="C492" s="132">
        <f>+C478</f>
        <v>0</v>
      </c>
      <c r="D492" s="132">
        <f>+D478</f>
        <v>0</v>
      </c>
      <c r="E492" s="132">
        <f>+E478</f>
        <v>0</v>
      </c>
    </row>
    <row r="493" spans="1:5" ht="15.75" thickBot="1" x14ac:dyDescent="0.3">
      <c r="A493" s="118" t="s">
        <v>115</v>
      </c>
      <c r="B493" s="132"/>
      <c r="C493" s="132"/>
      <c r="D493" s="132"/>
      <c r="E493" s="132"/>
    </row>
    <row r="494" spans="1:5" ht="15.75" thickBot="1" x14ac:dyDescent="0.3">
      <c r="A494" s="118" t="s">
        <v>116</v>
      </c>
      <c r="B494" s="132"/>
      <c r="C494" s="132"/>
      <c r="D494" s="132"/>
      <c r="E494" s="132"/>
    </row>
    <row r="495" spans="1:5" ht="15.75" thickBot="1" x14ac:dyDescent="0.3">
      <c r="A495" s="118" t="s">
        <v>117</v>
      </c>
      <c r="B495" s="132"/>
      <c r="C495" s="132"/>
      <c r="D495" s="132"/>
      <c r="E495" s="132"/>
    </row>
    <row r="496" spans="1:5" ht="15.75" thickBot="1" x14ac:dyDescent="0.3">
      <c r="A496" s="121" t="s">
        <v>189</v>
      </c>
      <c r="B496" s="122">
        <f>B486+B491</f>
        <v>29945.787</v>
      </c>
      <c r="C496" s="122">
        <f>C486+C491</f>
        <v>0</v>
      </c>
      <c r="D496" s="122">
        <f>D486+D491</f>
        <v>0</v>
      </c>
      <c r="E496" s="122">
        <f>E486+E491</f>
        <v>0</v>
      </c>
    </row>
    <row r="497" spans="1:5" ht="34.5" thickBot="1" x14ac:dyDescent="0.3">
      <c r="A497" s="135" t="s">
        <v>190</v>
      </c>
      <c r="B497" s="112" t="s">
        <v>191</v>
      </c>
      <c r="C497" s="127" t="s">
        <v>151</v>
      </c>
      <c r="D497" s="835" t="s">
        <v>192</v>
      </c>
      <c r="E497" s="812"/>
    </row>
    <row r="498" spans="1:5" ht="15.75" customHeight="1" thickBot="1" x14ac:dyDescent="0.3">
      <c r="A498" s="104" t="s">
        <v>48</v>
      </c>
      <c r="B498" s="768" t="s">
        <v>193</v>
      </c>
      <c r="C498" s="769"/>
      <c r="D498" s="769"/>
      <c r="E498" s="612"/>
    </row>
    <row r="499" spans="1:5" ht="15.75" thickBot="1" x14ac:dyDescent="0.3">
      <c r="A499" s="104" t="s">
        <v>50</v>
      </c>
      <c r="B499" s="798" t="s">
        <v>168</v>
      </c>
      <c r="C499" s="799"/>
      <c r="D499" s="799"/>
      <c r="E499" s="800"/>
    </row>
    <row r="500" spans="1:5" x14ac:dyDescent="0.25">
      <c r="A500" s="801"/>
      <c r="B500" s="128">
        <v>2020</v>
      </c>
      <c r="C500" s="128">
        <v>2021</v>
      </c>
      <c r="D500" s="128">
        <v>2022</v>
      </c>
      <c r="E500" s="128">
        <v>2023</v>
      </c>
    </row>
    <row r="501" spans="1:5" ht="15.75" thickBot="1" x14ac:dyDescent="0.3">
      <c r="A501" s="802"/>
      <c r="B501" s="129" t="s">
        <v>26</v>
      </c>
      <c r="C501" s="129" t="s">
        <v>26</v>
      </c>
      <c r="D501" s="129" t="s">
        <v>26</v>
      </c>
      <c r="E501" s="129" t="s">
        <v>26</v>
      </c>
    </row>
    <row r="502" spans="1:5" ht="15.75" thickBot="1" x14ac:dyDescent="0.3">
      <c r="A502" s="104" t="s">
        <v>52</v>
      </c>
      <c r="B502" s="138"/>
      <c r="C502" s="138"/>
      <c r="D502" s="139"/>
      <c r="E502" s="139"/>
    </row>
    <row r="503" spans="1:5" ht="15.75" thickBot="1" x14ac:dyDescent="0.3">
      <c r="A503" s="104" t="s">
        <v>53</v>
      </c>
      <c r="B503" s="134">
        <v>20054.16</v>
      </c>
      <c r="C503" s="134"/>
      <c r="D503" s="134"/>
      <c r="E503" s="134"/>
    </row>
    <row r="504" spans="1:5" ht="15.75" thickBot="1" x14ac:dyDescent="0.3">
      <c r="A504" s="104" t="s">
        <v>54</v>
      </c>
      <c r="B504" s="134" t="e">
        <f>B503/B502</f>
        <v>#DIV/0!</v>
      </c>
      <c r="C504" s="134" t="e">
        <f>C503/C502</f>
        <v>#DIV/0!</v>
      </c>
      <c r="D504" s="134" t="e">
        <f>D503/D502</f>
        <v>#DIV/0!</v>
      </c>
      <c r="E504" s="134" t="e">
        <f>E503/E502</f>
        <v>#DIV/0!</v>
      </c>
    </row>
    <row r="505" spans="1:5" ht="15.75" thickBot="1" x14ac:dyDescent="0.3">
      <c r="A505" s="104" t="s">
        <v>55</v>
      </c>
      <c r="B505" s="130" t="e">
        <f t="shared" ref="B505:E507" si="18">B502/A502-1</f>
        <v>#VALUE!</v>
      </c>
      <c r="C505" s="130" t="e">
        <f t="shared" si="18"/>
        <v>#DIV/0!</v>
      </c>
      <c r="D505" s="130" t="e">
        <f t="shared" si="18"/>
        <v>#DIV/0!</v>
      </c>
      <c r="E505" s="130" t="e">
        <f t="shared" si="18"/>
        <v>#DIV/0!</v>
      </c>
    </row>
    <row r="506" spans="1:5" ht="15.75" thickBot="1" x14ac:dyDescent="0.3">
      <c r="A506" s="104" t="s">
        <v>57</v>
      </c>
      <c r="B506" s="130" t="e">
        <f t="shared" si="18"/>
        <v>#VALUE!</v>
      </c>
      <c r="C506" s="130">
        <f t="shared" si="18"/>
        <v>-1</v>
      </c>
      <c r="D506" s="130" t="e">
        <f t="shared" si="18"/>
        <v>#DIV/0!</v>
      </c>
      <c r="E506" s="130" t="e">
        <f t="shared" si="18"/>
        <v>#DIV/0!</v>
      </c>
    </row>
    <row r="507" spans="1:5" ht="15.75" thickBot="1" x14ac:dyDescent="0.3">
      <c r="A507" s="104" t="s">
        <v>58</v>
      </c>
      <c r="B507" s="130" t="e">
        <f t="shared" si="18"/>
        <v>#DIV/0!</v>
      </c>
      <c r="C507" s="130" t="e">
        <f t="shared" si="18"/>
        <v>#DIV/0!</v>
      </c>
      <c r="D507" s="130" t="e">
        <f t="shared" si="18"/>
        <v>#DIV/0!</v>
      </c>
      <c r="E507" s="130" t="e">
        <f t="shared" si="18"/>
        <v>#DIV/0!</v>
      </c>
    </row>
    <row r="508" spans="1:5" ht="15.75" thickBot="1" x14ac:dyDescent="0.3">
      <c r="A508" s="803" t="s">
        <v>194</v>
      </c>
      <c r="B508" s="804"/>
      <c r="C508" s="804"/>
      <c r="D508" s="804"/>
      <c r="E508" s="805"/>
    </row>
    <row r="509" spans="1:5" x14ac:dyDescent="0.25">
      <c r="A509" s="801"/>
      <c r="B509" s="128">
        <v>2020</v>
      </c>
      <c r="C509" s="128">
        <v>2021</v>
      </c>
      <c r="D509" s="128">
        <v>2022</v>
      </c>
      <c r="E509" s="128">
        <v>2023</v>
      </c>
    </row>
    <row r="510" spans="1:5" ht="15.75" thickBot="1" x14ac:dyDescent="0.3">
      <c r="A510" s="802"/>
      <c r="B510" s="129" t="s">
        <v>26</v>
      </c>
      <c r="C510" s="129" t="s">
        <v>26</v>
      </c>
      <c r="D510" s="129" t="s">
        <v>26</v>
      </c>
      <c r="E510" s="129" t="s">
        <v>26</v>
      </c>
    </row>
    <row r="511" spans="1:5" ht="15.75" thickBot="1" x14ac:dyDescent="0.3">
      <c r="A511" s="131" t="s">
        <v>114</v>
      </c>
      <c r="B511" s="132">
        <f>B512+B513+B514+B515</f>
        <v>0</v>
      </c>
      <c r="C511" s="132">
        <f>C512+C513+C514+C515</f>
        <v>0</v>
      </c>
      <c r="D511" s="132">
        <f>D512+D513+D514+D515</f>
        <v>0</v>
      </c>
      <c r="E511" s="132">
        <f>E512+E513+E514+E515</f>
        <v>0</v>
      </c>
    </row>
    <row r="512" spans="1:5" ht="15.75" thickBot="1" x14ac:dyDescent="0.3">
      <c r="A512" s="118" t="s">
        <v>61</v>
      </c>
      <c r="B512" s="132"/>
      <c r="C512" s="132"/>
      <c r="D512" s="132"/>
      <c r="E512" s="132"/>
    </row>
    <row r="513" spans="1:5" ht="15.75" thickBot="1" x14ac:dyDescent="0.3">
      <c r="A513" s="118" t="s">
        <v>115</v>
      </c>
      <c r="B513" s="132"/>
      <c r="C513" s="132"/>
      <c r="D513" s="132"/>
      <c r="E513" s="132"/>
    </row>
    <row r="514" spans="1:5" ht="15.75" thickBot="1" x14ac:dyDescent="0.3">
      <c r="A514" s="118" t="s">
        <v>116</v>
      </c>
      <c r="B514" s="132"/>
      <c r="C514" s="132"/>
      <c r="D514" s="132"/>
      <c r="E514" s="132"/>
    </row>
    <row r="515" spans="1:5" ht="15.75" thickBot="1" x14ac:dyDescent="0.3">
      <c r="A515" s="118" t="s">
        <v>117</v>
      </c>
      <c r="B515" s="132"/>
      <c r="C515" s="132"/>
      <c r="D515" s="132"/>
      <c r="E515" s="132"/>
    </row>
    <row r="516" spans="1:5" ht="15.75" thickBot="1" x14ac:dyDescent="0.3">
      <c r="A516" s="131" t="s">
        <v>118</v>
      </c>
      <c r="B516" s="122">
        <f>B517+B518+B519+B520</f>
        <v>20054.16</v>
      </c>
      <c r="C516" s="122">
        <f>C517+C518+C519+C520</f>
        <v>0</v>
      </c>
      <c r="D516" s="122">
        <f>D517+D518+D519+D520</f>
        <v>0</v>
      </c>
      <c r="E516" s="122">
        <f>E517+E518+E519+E520</f>
        <v>0</v>
      </c>
    </row>
    <row r="517" spans="1:5" ht="15.75" thickBot="1" x14ac:dyDescent="0.3">
      <c r="A517" s="118" t="s">
        <v>61</v>
      </c>
      <c r="B517" s="132">
        <f>+B503</f>
        <v>20054.16</v>
      </c>
      <c r="C517" s="132">
        <f>+C503</f>
        <v>0</v>
      </c>
      <c r="D517" s="132">
        <f>+D503</f>
        <v>0</v>
      </c>
      <c r="E517" s="132">
        <f>+E503</f>
        <v>0</v>
      </c>
    </row>
    <row r="518" spans="1:5" ht="15.75" thickBot="1" x14ac:dyDescent="0.3">
      <c r="A518" s="118" t="s">
        <v>115</v>
      </c>
      <c r="B518" s="132"/>
      <c r="C518" s="132"/>
      <c r="D518" s="132"/>
      <c r="E518" s="132"/>
    </row>
    <row r="519" spans="1:5" ht="15.75" thickBot="1" x14ac:dyDescent="0.3">
      <c r="A519" s="118" t="s">
        <v>116</v>
      </c>
      <c r="B519" s="132"/>
      <c r="C519" s="132"/>
      <c r="D519" s="132"/>
      <c r="E519" s="132"/>
    </row>
    <row r="520" spans="1:5" ht="15.75" thickBot="1" x14ac:dyDescent="0.3">
      <c r="A520" s="118" t="s">
        <v>117</v>
      </c>
      <c r="B520" s="132"/>
      <c r="C520" s="132"/>
      <c r="D520" s="132"/>
      <c r="E520" s="132"/>
    </row>
    <row r="521" spans="1:5" ht="15.75" thickBot="1" x14ac:dyDescent="0.3">
      <c r="A521" s="121" t="s">
        <v>195</v>
      </c>
      <c r="B521" s="122">
        <f>B511+B516</f>
        <v>20054.16</v>
      </c>
      <c r="C521" s="122">
        <f>C511+C516</f>
        <v>0</v>
      </c>
      <c r="D521" s="122">
        <f>D511+D516</f>
        <v>0</v>
      </c>
      <c r="E521" s="122">
        <f>E511+E516</f>
        <v>0</v>
      </c>
    </row>
    <row r="522" spans="1:5" ht="34.5" thickBot="1" x14ac:dyDescent="0.3">
      <c r="A522" s="135" t="s">
        <v>196</v>
      </c>
      <c r="B522" s="112" t="s">
        <v>197</v>
      </c>
      <c r="C522" s="127" t="s">
        <v>151</v>
      </c>
      <c r="D522" s="835" t="s">
        <v>198</v>
      </c>
      <c r="E522" s="812"/>
    </row>
    <row r="523" spans="1:5" ht="15.75" customHeight="1" thickBot="1" x14ac:dyDescent="0.3">
      <c r="A523" s="104" t="s">
        <v>48</v>
      </c>
      <c r="B523" s="768" t="s">
        <v>199</v>
      </c>
      <c r="C523" s="769"/>
      <c r="D523" s="769"/>
      <c r="E523" s="612"/>
    </row>
    <row r="524" spans="1:5" ht="15.75" thickBot="1" x14ac:dyDescent="0.3">
      <c r="A524" s="104" t="s">
        <v>50</v>
      </c>
      <c r="B524" s="798" t="s">
        <v>168</v>
      </c>
      <c r="C524" s="799"/>
      <c r="D524" s="799"/>
      <c r="E524" s="800"/>
    </row>
    <row r="525" spans="1:5" x14ac:dyDescent="0.25">
      <c r="A525" s="801"/>
      <c r="B525" s="128">
        <v>2020</v>
      </c>
      <c r="C525" s="128">
        <v>2021</v>
      </c>
      <c r="D525" s="128">
        <v>2022</v>
      </c>
      <c r="E525" s="128">
        <v>2023</v>
      </c>
    </row>
    <row r="526" spans="1:5" ht="15.75" thickBot="1" x14ac:dyDescent="0.3">
      <c r="A526" s="802"/>
      <c r="B526" s="129" t="s">
        <v>26</v>
      </c>
      <c r="C526" s="129" t="s">
        <v>26</v>
      </c>
      <c r="D526" s="129" t="s">
        <v>26</v>
      </c>
      <c r="E526" s="129" t="s">
        <v>26</v>
      </c>
    </row>
    <row r="527" spans="1:5" ht="15.75" thickBot="1" x14ac:dyDescent="0.3">
      <c r="A527" s="104" t="s">
        <v>52</v>
      </c>
      <c r="B527" s="138"/>
      <c r="C527" s="138"/>
      <c r="D527" s="139"/>
      <c r="E527" s="139"/>
    </row>
    <row r="528" spans="1:5" ht="15.75" thickBot="1" x14ac:dyDescent="0.3">
      <c r="A528" s="104" t="s">
        <v>53</v>
      </c>
      <c r="B528" s="134">
        <v>26000</v>
      </c>
      <c r="C528" s="134"/>
      <c r="D528" s="134"/>
      <c r="E528" s="134"/>
    </row>
    <row r="529" spans="1:5" ht="15.75" thickBot="1" x14ac:dyDescent="0.3">
      <c r="A529" s="104" t="s">
        <v>54</v>
      </c>
      <c r="B529" s="134" t="e">
        <f>B528/B527</f>
        <v>#DIV/0!</v>
      </c>
      <c r="C529" s="134" t="e">
        <f>C528/C527</f>
        <v>#DIV/0!</v>
      </c>
      <c r="D529" s="134" t="e">
        <f>D528/D527</f>
        <v>#DIV/0!</v>
      </c>
      <c r="E529" s="134" t="e">
        <f>E528/E527</f>
        <v>#DIV/0!</v>
      </c>
    </row>
    <row r="530" spans="1:5" ht="15.75" thickBot="1" x14ac:dyDescent="0.3">
      <c r="A530" s="104" t="s">
        <v>55</v>
      </c>
      <c r="B530" s="130" t="e">
        <f t="shared" ref="B530:E532" si="19">B527/A527-1</f>
        <v>#VALUE!</v>
      </c>
      <c r="C530" s="130" t="e">
        <f t="shared" si="19"/>
        <v>#DIV/0!</v>
      </c>
      <c r="D530" s="130" t="e">
        <f t="shared" si="19"/>
        <v>#DIV/0!</v>
      </c>
      <c r="E530" s="130" t="e">
        <f t="shared" si="19"/>
        <v>#DIV/0!</v>
      </c>
    </row>
    <row r="531" spans="1:5" ht="15.75" thickBot="1" x14ac:dyDescent="0.3">
      <c r="A531" s="104" t="s">
        <v>57</v>
      </c>
      <c r="B531" s="130" t="e">
        <f t="shared" si="19"/>
        <v>#VALUE!</v>
      </c>
      <c r="C531" s="130">
        <f t="shared" si="19"/>
        <v>-1</v>
      </c>
      <c r="D531" s="130" t="e">
        <f t="shared" si="19"/>
        <v>#DIV/0!</v>
      </c>
      <c r="E531" s="130" t="e">
        <f t="shared" si="19"/>
        <v>#DIV/0!</v>
      </c>
    </row>
    <row r="532" spans="1:5" ht="15.75" thickBot="1" x14ac:dyDescent="0.3">
      <c r="A532" s="104" t="s">
        <v>58</v>
      </c>
      <c r="B532" s="130" t="e">
        <f t="shared" si="19"/>
        <v>#DIV/0!</v>
      </c>
      <c r="C532" s="130" t="e">
        <f t="shared" si="19"/>
        <v>#DIV/0!</v>
      </c>
      <c r="D532" s="130" t="e">
        <f t="shared" si="19"/>
        <v>#DIV/0!</v>
      </c>
      <c r="E532" s="130" t="e">
        <f t="shared" si="19"/>
        <v>#DIV/0!</v>
      </c>
    </row>
    <row r="533" spans="1:5" ht="15.75" thickBot="1" x14ac:dyDescent="0.3">
      <c r="A533" s="803" t="s">
        <v>200</v>
      </c>
      <c r="B533" s="804"/>
      <c r="C533" s="804"/>
      <c r="D533" s="804"/>
      <c r="E533" s="805"/>
    </row>
    <row r="534" spans="1:5" x14ac:dyDescent="0.25">
      <c r="A534" s="801"/>
      <c r="B534" s="128">
        <v>2020</v>
      </c>
      <c r="C534" s="128">
        <v>2021</v>
      </c>
      <c r="D534" s="128">
        <v>2022</v>
      </c>
      <c r="E534" s="128">
        <v>2023</v>
      </c>
    </row>
    <row r="535" spans="1:5" ht="15.75" thickBot="1" x14ac:dyDescent="0.3">
      <c r="A535" s="802"/>
      <c r="B535" s="129" t="s">
        <v>26</v>
      </c>
      <c r="C535" s="129" t="s">
        <v>26</v>
      </c>
      <c r="D535" s="129" t="s">
        <v>26</v>
      </c>
      <c r="E535" s="129" t="s">
        <v>26</v>
      </c>
    </row>
    <row r="536" spans="1:5" ht="15.75" thickBot="1" x14ac:dyDescent="0.3">
      <c r="A536" s="131" t="s">
        <v>114</v>
      </c>
      <c r="B536" s="132">
        <f>B537+B538+B539+B540</f>
        <v>0</v>
      </c>
      <c r="C536" s="132">
        <f>C537+C538+C539+C540</f>
        <v>0</v>
      </c>
      <c r="D536" s="132">
        <f>D537+D538+D539+D540</f>
        <v>0</v>
      </c>
      <c r="E536" s="132">
        <f>E537+E538+E539+E540</f>
        <v>0</v>
      </c>
    </row>
    <row r="537" spans="1:5" ht="15.75" thickBot="1" x14ac:dyDescent="0.3">
      <c r="A537" s="118" t="s">
        <v>61</v>
      </c>
      <c r="B537" s="132"/>
      <c r="C537" s="132"/>
      <c r="D537" s="132"/>
      <c r="E537" s="132"/>
    </row>
    <row r="538" spans="1:5" ht="15.75" thickBot="1" x14ac:dyDescent="0.3">
      <c r="A538" s="118" t="s">
        <v>115</v>
      </c>
      <c r="B538" s="132"/>
      <c r="C538" s="132"/>
      <c r="D538" s="132"/>
      <c r="E538" s="132"/>
    </row>
    <row r="539" spans="1:5" ht="15.75" thickBot="1" x14ac:dyDescent="0.3">
      <c r="A539" s="118" t="s">
        <v>116</v>
      </c>
      <c r="B539" s="132"/>
      <c r="C539" s="132"/>
      <c r="D539" s="132"/>
      <c r="E539" s="132"/>
    </row>
    <row r="540" spans="1:5" ht="15.75" thickBot="1" x14ac:dyDescent="0.3">
      <c r="A540" s="118" t="s">
        <v>117</v>
      </c>
      <c r="B540" s="132"/>
      <c r="C540" s="132"/>
      <c r="D540" s="132"/>
      <c r="E540" s="132"/>
    </row>
    <row r="541" spans="1:5" ht="15.75" thickBot="1" x14ac:dyDescent="0.3">
      <c r="A541" s="131" t="s">
        <v>118</v>
      </c>
      <c r="B541" s="122">
        <f>B542+B543+B544+B545</f>
        <v>26000</v>
      </c>
      <c r="C541" s="122">
        <f>C542+C543+C544+C545</f>
        <v>0</v>
      </c>
      <c r="D541" s="122">
        <f>D542+D543+D544+D545</f>
        <v>0</v>
      </c>
      <c r="E541" s="122">
        <f>E542+E543+E544+E545</f>
        <v>0</v>
      </c>
    </row>
    <row r="542" spans="1:5" ht="15.75" thickBot="1" x14ac:dyDescent="0.3">
      <c r="A542" s="118" t="s">
        <v>61</v>
      </c>
      <c r="B542" s="132">
        <f>+B528</f>
        <v>26000</v>
      </c>
      <c r="C542" s="132">
        <f>+C528</f>
        <v>0</v>
      </c>
      <c r="D542" s="132">
        <f>+D528</f>
        <v>0</v>
      </c>
      <c r="E542" s="132">
        <f>+E528</f>
        <v>0</v>
      </c>
    </row>
    <row r="543" spans="1:5" ht="15.75" thickBot="1" x14ac:dyDescent="0.3">
      <c r="A543" s="118" t="s">
        <v>115</v>
      </c>
      <c r="B543" s="132"/>
      <c r="C543" s="132"/>
      <c r="D543" s="132"/>
      <c r="E543" s="132"/>
    </row>
    <row r="544" spans="1:5" ht="15.75" thickBot="1" x14ac:dyDescent="0.3">
      <c r="A544" s="118" t="s">
        <v>116</v>
      </c>
      <c r="B544" s="132"/>
      <c r="C544" s="132"/>
      <c r="D544" s="132"/>
      <c r="E544" s="132"/>
    </row>
    <row r="545" spans="1:5" ht="15.75" thickBot="1" x14ac:dyDescent="0.3">
      <c r="A545" s="118" t="s">
        <v>117</v>
      </c>
      <c r="B545" s="132"/>
      <c r="C545" s="132"/>
      <c r="D545" s="132"/>
      <c r="E545" s="132"/>
    </row>
    <row r="546" spans="1:5" ht="15.75" thickBot="1" x14ac:dyDescent="0.3">
      <c r="A546" s="121" t="s">
        <v>201</v>
      </c>
      <c r="B546" s="122">
        <f>B536+B541</f>
        <v>26000</v>
      </c>
      <c r="C546" s="122">
        <f>C536+C541</f>
        <v>0</v>
      </c>
      <c r="D546" s="122">
        <f>D536+D541</f>
        <v>0</v>
      </c>
      <c r="E546" s="122">
        <f>E536+E541</f>
        <v>0</v>
      </c>
    </row>
    <row r="547" spans="1:5" ht="34.5" thickBot="1" x14ac:dyDescent="0.3">
      <c r="A547" s="135" t="s">
        <v>202</v>
      </c>
      <c r="B547" s="112" t="s">
        <v>203</v>
      </c>
      <c r="C547" s="127" t="s">
        <v>151</v>
      </c>
      <c r="D547" s="835" t="s">
        <v>204</v>
      </c>
      <c r="E547" s="812"/>
    </row>
    <row r="548" spans="1:5" ht="15.75" customHeight="1" thickBot="1" x14ac:dyDescent="0.3">
      <c r="A548" s="104" t="s">
        <v>48</v>
      </c>
      <c r="B548" s="768" t="s">
        <v>205</v>
      </c>
      <c r="C548" s="769"/>
      <c r="D548" s="769"/>
      <c r="E548" s="612"/>
    </row>
    <row r="549" spans="1:5" ht="15.75" thickBot="1" x14ac:dyDescent="0.3">
      <c r="A549" s="104" t="s">
        <v>50</v>
      </c>
      <c r="B549" s="798" t="s">
        <v>206</v>
      </c>
      <c r="C549" s="799"/>
      <c r="D549" s="799"/>
      <c r="E549" s="800"/>
    </row>
    <row r="550" spans="1:5" x14ac:dyDescent="0.25">
      <c r="A550" s="801"/>
      <c r="B550" s="128">
        <v>2020</v>
      </c>
      <c r="C550" s="128">
        <v>2021</v>
      </c>
      <c r="D550" s="128">
        <v>2022</v>
      </c>
      <c r="E550" s="128">
        <v>2023</v>
      </c>
    </row>
    <row r="551" spans="1:5" ht="15.75" thickBot="1" x14ac:dyDescent="0.3">
      <c r="A551" s="802"/>
      <c r="B551" s="129" t="s">
        <v>26</v>
      </c>
      <c r="C551" s="129" t="s">
        <v>26</v>
      </c>
      <c r="D551" s="129" t="s">
        <v>26</v>
      </c>
      <c r="E551" s="129" t="s">
        <v>26</v>
      </c>
    </row>
    <row r="552" spans="1:5" ht="15.75" thickBot="1" x14ac:dyDescent="0.3">
      <c r="A552" s="104" t="s">
        <v>52</v>
      </c>
      <c r="B552" s="138">
        <v>1.2</v>
      </c>
      <c r="C552" s="138"/>
      <c r="D552" s="139"/>
      <c r="E552" s="139"/>
    </row>
    <row r="553" spans="1:5" ht="15.75" thickBot="1" x14ac:dyDescent="0.3">
      <c r="A553" s="104" t="s">
        <v>53</v>
      </c>
      <c r="B553" s="134">
        <v>86495.096999999994</v>
      </c>
      <c r="C553" s="134"/>
      <c r="D553" s="134"/>
      <c r="E553" s="134"/>
    </row>
    <row r="554" spans="1:5" ht="15.75" thickBot="1" x14ac:dyDescent="0.3">
      <c r="A554" s="104" t="s">
        <v>54</v>
      </c>
      <c r="B554" s="134">
        <f>B553/B552</f>
        <v>72079.247499999998</v>
      </c>
      <c r="C554" s="134" t="e">
        <f>C553/C552</f>
        <v>#DIV/0!</v>
      </c>
      <c r="D554" s="134" t="e">
        <f>D553/D552</f>
        <v>#DIV/0!</v>
      </c>
      <c r="E554" s="134" t="e">
        <f>E553/E552</f>
        <v>#DIV/0!</v>
      </c>
    </row>
    <row r="555" spans="1:5" ht="15.75" thickBot="1" x14ac:dyDescent="0.3">
      <c r="A555" s="104" t="s">
        <v>55</v>
      </c>
      <c r="B555" s="130" t="e">
        <f t="shared" ref="B555:E557" si="20">B552/A552-1</f>
        <v>#VALUE!</v>
      </c>
      <c r="C555" s="130">
        <f t="shared" si="20"/>
        <v>-1</v>
      </c>
      <c r="D555" s="130" t="e">
        <f t="shared" si="20"/>
        <v>#DIV/0!</v>
      </c>
      <c r="E555" s="130" t="e">
        <f t="shared" si="20"/>
        <v>#DIV/0!</v>
      </c>
    </row>
    <row r="556" spans="1:5" ht="15.75" thickBot="1" x14ac:dyDescent="0.3">
      <c r="A556" s="104" t="s">
        <v>57</v>
      </c>
      <c r="B556" s="130" t="e">
        <f t="shared" si="20"/>
        <v>#VALUE!</v>
      </c>
      <c r="C556" s="130">
        <f t="shared" si="20"/>
        <v>-1</v>
      </c>
      <c r="D556" s="130" t="e">
        <f t="shared" si="20"/>
        <v>#DIV/0!</v>
      </c>
      <c r="E556" s="130" t="e">
        <f t="shared" si="20"/>
        <v>#DIV/0!</v>
      </c>
    </row>
    <row r="557" spans="1:5" ht="15.75" thickBot="1" x14ac:dyDescent="0.3">
      <c r="A557" s="104" t="s">
        <v>58</v>
      </c>
      <c r="B557" s="130" t="e">
        <f t="shared" si="20"/>
        <v>#VALUE!</v>
      </c>
      <c r="C557" s="130" t="e">
        <f t="shared" si="20"/>
        <v>#DIV/0!</v>
      </c>
      <c r="D557" s="130" t="e">
        <f t="shared" si="20"/>
        <v>#DIV/0!</v>
      </c>
      <c r="E557" s="130" t="e">
        <f t="shared" si="20"/>
        <v>#DIV/0!</v>
      </c>
    </row>
    <row r="558" spans="1:5" ht="15.75" thickBot="1" x14ac:dyDescent="0.3">
      <c r="A558" s="803" t="s">
        <v>207</v>
      </c>
      <c r="B558" s="804"/>
      <c r="C558" s="804"/>
      <c r="D558" s="804"/>
      <c r="E558" s="805"/>
    </row>
    <row r="559" spans="1:5" x14ac:dyDescent="0.25">
      <c r="A559" s="801"/>
      <c r="B559" s="128">
        <v>2020</v>
      </c>
      <c r="C559" s="128">
        <v>2021</v>
      </c>
      <c r="D559" s="128">
        <v>2022</v>
      </c>
      <c r="E559" s="128">
        <v>2023</v>
      </c>
    </row>
    <row r="560" spans="1:5" ht="15.75" thickBot="1" x14ac:dyDescent="0.3">
      <c r="A560" s="802"/>
      <c r="B560" s="129" t="s">
        <v>26</v>
      </c>
      <c r="C560" s="129" t="s">
        <v>26</v>
      </c>
      <c r="D560" s="129" t="s">
        <v>26</v>
      </c>
      <c r="E560" s="129" t="s">
        <v>26</v>
      </c>
    </row>
    <row r="561" spans="1:5" ht="15.75" thickBot="1" x14ac:dyDescent="0.3">
      <c r="A561" s="131" t="s">
        <v>114</v>
      </c>
      <c r="B561" s="132">
        <f>B562+B563+B564+B565</f>
        <v>0</v>
      </c>
      <c r="C561" s="132">
        <f>C562+C563+C564+C565</f>
        <v>0</v>
      </c>
      <c r="D561" s="132">
        <f>D562+D563+D564+D565</f>
        <v>0</v>
      </c>
      <c r="E561" s="132">
        <f>E562+E563+E564+E565</f>
        <v>0</v>
      </c>
    </row>
    <row r="562" spans="1:5" ht="15.75" thickBot="1" x14ac:dyDescent="0.3">
      <c r="A562" s="118" t="s">
        <v>61</v>
      </c>
      <c r="B562" s="132"/>
      <c r="C562" s="132"/>
      <c r="D562" s="132"/>
      <c r="E562" s="132"/>
    </row>
    <row r="563" spans="1:5" ht="15.75" thickBot="1" x14ac:dyDescent="0.3">
      <c r="A563" s="118" t="s">
        <v>115</v>
      </c>
      <c r="B563" s="132"/>
      <c r="C563" s="132"/>
      <c r="D563" s="132"/>
      <c r="E563" s="132"/>
    </row>
    <row r="564" spans="1:5" ht="15.75" thickBot="1" x14ac:dyDescent="0.3">
      <c r="A564" s="118" t="s">
        <v>116</v>
      </c>
      <c r="B564" s="132"/>
      <c r="C564" s="132"/>
      <c r="D564" s="132"/>
      <c r="E564" s="132"/>
    </row>
    <row r="565" spans="1:5" ht="15.75" thickBot="1" x14ac:dyDescent="0.3">
      <c r="A565" s="118" t="s">
        <v>117</v>
      </c>
      <c r="B565" s="132"/>
      <c r="C565" s="132"/>
      <c r="D565" s="132"/>
      <c r="E565" s="132"/>
    </row>
    <row r="566" spans="1:5" ht="15.75" thickBot="1" x14ac:dyDescent="0.3">
      <c r="A566" s="131" t="s">
        <v>118</v>
      </c>
      <c r="B566" s="122">
        <f>B567+B568+B569+B570</f>
        <v>86495.096999999994</v>
      </c>
      <c r="C566" s="122">
        <f>C567+C568+C569+C570</f>
        <v>0</v>
      </c>
      <c r="D566" s="122">
        <f>D567+D568+D569+D570</f>
        <v>0</v>
      </c>
      <c r="E566" s="122">
        <f>E567+E568+E569+E570</f>
        <v>0</v>
      </c>
    </row>
    <row r="567" spans="1:5" ht="15.75" thickBot="1" x14ac:dyDescent="0.3">
      <c r="A567" s="118" t="s">
        <v>61</v>
      </c>
      <c r="B567" s="132">
        <f>+B553</f>
        <v>86495.096999999994</v>
      </c>
      <c r="C567" s="132">
        <f>+C553</f>
        <v>0</v>
      </c>
      <c r="D567" s="132">
        <f>+D553</f>
        <v>0</v>
      </c>
      <c r="E567" s="132">
        <f>+E553</f>
        <v>0</v>
      </c>
    </row>
    <row r="568" spans="1:5" ht="15.75" thickBot="1" x14ac:dyDescent="0.3">
      <c r="A568" s="118" t="s">
        <v>115</v>
      </c>
      <c r="B568" s="132"/>
      <c r="C568" s="132"/>
      <c r="D568" s="132"/>
      <c r="E568" s="132"/>
    </row>
    <row r="569" spans="1:5" ht="15.75" thickBot="1" x14ac:dyDescent="0.3">
      <c r="A569" s="118" t="s">
        <v>116</v>
      </c>
      <c r="B569" s="132"/>
      <c r="C569" s="132"/>
      <c r="D569" s="132"/>
      <c r="E569" s="132"/>
    </row>
    <row r="570" spans="1:5" ht="15.75" thickBot="1" x14ac:dyDescent="0.3">
      <c r="A570" s="118" t="s">
        <v>117</v>
      </c>
      <c r="B570" s="132"/>
      <c r="C570" s="132"/>
      <c r="D570" s="132"/>
      <c r="E570" s="132"/>
    </row>
    <row r="571" spans="1:5" ht="15.75" thickBot="1" x14ac:dyDescent="0.3">
      <c r="A571" s="121" t="s">
        <v>208</v>
      </c>
      <c r="B571" s="122">
        <f>B561+B566</f>
        <v>86495.096999999994</v>
      </c>
      <c r="C571" s="122">
        <f>C561+C566</f>
        <v>0</v>
      </c>
      <c r="D571" s="122">
        <f>D561+D566</f>
        <v>0</v>
      </c>
      <c r="E571" s="122">
        <f>E561+E566</f>
        <v>0</v>
      </c>
    </row>
    <row r="572" spans="1:5" ht="34.5" thickBot="1" x14ac:dyDescent="0.3">
      <c r="A572" s="135" t="s">
        <v>209</v>
      </c>
      <c r="B572" s="112" t="s">
        <v>210</v>
      </c>
      <c r="C572" s="127" t="s">
        <v>151</v>
      </c>
      <c r="D572" s="835" t="s">
        <v>211</v>
      </c>
      <c r="E572" s="812"/>
    </row>
    <row r="573" spans="1:5" ht="15.75" customHeight="1" thickBot="1" x14ac:dyDescent="0.3">
      <c r="A573" s="104" t="s">
        <v>48</v>
      </c>
      <c r="B573" s="768" t="s">
        <v>212</v>
      </c>
      <c r="C573" s="769"/>
      <c r="D573" s="769"/>
      <c r="E573" s="612"/>
    </row>
    <row r="574" spans="1:5" ht="15.75" thickBot="1" x14ac:dyDescent="0.3">
      <c r="A574" s="104" t="s">
        <v>50</v>
      </c>
      <c r="B574" s="798" t="s">
        <v>213</v>
      </c>
      <c r="C574" s="799"/>
      <c r="D574" s="799"/>
      <c r="E574" s="800"/>
    </row>
    <row r="575" spans="1:5" x14ac:dyDescent="0.25">
      <c r="A575" s="801"/>
      <c r="B575" s="128">
        <v>2020</v>
      </c>
      <c r="C575" s="128">
        <v>2021</v>
      </c>
      <c r="D575" s="128">
        <v>2022</v>
      </c>
      <c r="E575" s="128">
        <v>2023</v>
      </c>
    </row>
    <row r="576" spans="1:5" ht="15.75" thickBot="1" x14ac:dyDescent="0.3">
      <c r="A576" s="802"/>
      <c r="B576" s="129" t="s">
        <v>26</v>
      </c>
      <c r="C576" s="129" t="s">
        <v>26</v>
      </c>
      <c r="D576" s="129" t="s">
        <v>26</v>
      </c>
      <c r="E576" s="129" t="s">
        <v>26</v>
      </c>
    </row>
    <row r="577" spans="1:5" ht="15.75" thickBot="1" x14ac:dyDescent="0.3">
      <c r="A577" s="104" t="s">
        <v>52</v>
      </c>
      <c r="B577" s="138">
        <v>840</v>
      </c>
      <c r="C577" s="138"/>
      <c r="D577" s="139"/>
      <c r="E577" s="139"/>
    </row>
    <row r="578" spans="1:5" ht="15.75" thickBot="1" x14ac:dyDescent="0.3">
      <c r="A578" s="104" t="s">
        <v>53</v>
      </c>
      <c r="B578" s="136">
        <v>8930.5759999999991</v>
      </c>
      <c r="C578" s="136"/>
      <c r="D578" s="134"/>
      <c r="E578" s="134"/>
    </row>
    <row r="579" spans="1:5" ht="15.75" thickBot="1" x14ac:dyDescent="0.3">
      <c r="A579" s="104" t="s">
        <v>54</v>
      </c>
      <c r="B579" s="134">
        <f>B578/B577</f>
        <v>10.631638095238094</v>
      </c>
      <c r="C579" s="134" t="e">
        <f>C578/C577</f>
        <v>#DIV/0!</v>
      </c>
      <c r="D579" s="134" t="e">
        <f>D578/D577</f>
        <v>#DIV/0!</v>
      </c>
      <c r="E579" s="134" t="e">
        <f>E578/E577</f>
        <v>#DIV/0!</v>
      </c>
    </row>
    <row r="580" spans="1:5" ht="15.75" thickBot="1" x14ac:dyDescent="0.3">
      <c r="A580" s="104" t="s">
        <v>55</v>
      </c>
      <c r="B580" s="130" t="e">
        <f t="shared" ref="B580:E582" si="21">B577/A577-1</f>
        <v>#VALUE!</v>
      </c>
      <c r="C580" s="130">
        <f t="shared" si="21"/>
        <v>-1</v>
      </c>
      <c r="D580" s="130" t="e">
        <f t="shared" si="21"/>
        <v>#DIV/0!</v>
      </c>
      <c r="E580" s="130" t="e">
        <f t="shared" si="21"/>
        <v>#DIV/0!</v>
      </c>
    </row>
    <row r="581" spans="1:5" ht="15.75" thickBot="1" x14ac:dyDescent="0.3">
      <c r="A581" s="104" t="s">
        <v>57</v>
      </c>
      <c r="B581" s="130" t="e">
        <f t="shared" si="21"/>
        <v>#VALUE!</v>
      </c>
      <c r="C581" s="130">
        <f t="shared" si="21"/>
        <v>-1</v>
      </c>
      <c r="D581" s="130" t="e">
        <f t="shared" si="21"/>
        <v>#DIV/0!</v>
      </c>
      <c r="E581" s="130" t="e">
        <f t="shared" si="21"/>
        <v>#DIV/0!</v>
      </c>
    </row>
    <row r="582" spans="1:5" ht="15.75" thickBot="1" x14ac:dyDescent="0.3">
      <c r="A582" s="104" t="s">
        <v>58</v>
      </c>
      <c r="B582" s="130" t="e">
        <f t="shared" si="21"/>
        <v>#VALUE!</v>
      </c>
      <c r="C582" s="130" t="e">
        <f t="shared" si="21"/>
        <v>#DIV/0!</v>
      </c>
      <c r="D582" s="130" t="e">
        <f t="shared" si="21"/>
        <v>#DIV/0!</v>
      </c>
      <c r="E582" s="130" t="e">
        <f t="shared" si="21"/>
        <v>#DIV/0!</v>
      </c>
    </row>
    <row r="583" spans="1:5" ht="15.75" thickBot="1" x14ac:dyDescent="0.3">
      <c r="A583" s="803" t="s">
        <v>214</v>
      </c>
      <c r="B583" s="804"/>
      <c r="C583" s="804"/>
      <c r="D583" s="804"/>
      <c r="E583" s="805"/>
    </row>
    <row r="584" spans="1:5" x14ac:dyDescent="0.25">
      <c r="A584" s="801"/>
      <c r="B584" s="128">
        <v>2020</v>
      </c>
      <c r="C584" s="128">
        <v>2021</v>
      </c>
      <c r="D584" s="128">
        <v>2022</v>
      </c>
      <c r="E584" s="128">
        <v>2023</v>
      </c>
    </row>
    <row r="585" spans="1:5" ht="15.75" thickBot="1" x14ac:dyDescent="0.3">
      <c r="A585" s="802"/>
      <c r="B585" s="129" t="s">
        <v>26</v>
      </c>
      <c r="C585" s="129" t="s">
        <v>26</v>
      </c>
      <c r="D585" s="129" t="s">
        <v>26</v>
      </c>
      <c r="E585" s="129" t="s">
        <v>26</v>
      </c>
    </row>
    <row r="586" spans="1:5" ht="15.75" thickBot="1" x14ac:dyDescent="0.3">
      <c r="A586" s="131" t="s">
        <v>114</v>
      </c>
      <c r="B586" s="132">
        <f>B587+B588+B589+B590</f>
        <v>0</v>
      </c>
      <c r="C586" s="132">
        <f>C587+C588+C589+C590</f>
        <v>0</v>
      </c>
      <c r="D586" s="132">
        <f>D587+D588+D589+D590</f>
        <v>0</v>
      </c>
      <c r="E586" s="132">
        <f>E587+E588+E589+E590</f>
        <v>0</v>
      </c>
    </row>
    <row r="587" spans="1:5" ht="15.75" thickBot="1" x14ac:dyDescent="0.3">
      <c r="A587" s="118" t="s">
        <v>61</v>
      </c>
      <c r="B587" s="132"/>
      <c r="C587" s="132"/>
      <c r="D587" s="132"/>
      <c r="E587" s="132"/>
    </row>
    <row r="588" spans="1:5" ht="15.75" thickBot="1" x14ac:dyDescent="0.3">
      <c r="A588" s="118" t="s">
        <v>115</v>
      </c>
      <c r="B588" s="132"/>
      <c r="C588" s="132"/>
      <c r="D588" s="132"/>
      <c r="E588" s="132"/>
    </row>
    <row r="589" spans="1:5" ht="15.75" thickBot="1" x14ac:dyDescent="0.3">
      <c r="A589" s="118" t="s">
        <v>116</v>
      </c>
      <c r="B589" s="132"/>
      <c r="C589" s="132"/>
      <c r="D589" s="132"/>
      <c r="E589" s="132"/>
    </row>
    <row r="590" spans="1:5" ht="15.75" thickBot="1" x14ac:dyDescent="0.3">
      <c r="A590" s="118" t="s">
        <v>117</v>
      </c>
      <c r="B590" s="132"/>
      <c r="C590" s="132"/>
      <c r="D590" s="132"/>
      <c r="E590" s="132"/>
    </row>
    <row r="591" spans="1:5" ht="15.75" thickBot="1" x14ac:dyDescent="0.3">
      <c r="A591" s="131" t="s">
        <v>118</v>
      </c>
      <c r="B591" s="122">
        <f>B592+B593+B594+B595</f>
        <v>8930.5759999999991</v>
      </c>
      <c r="C591" s="122">
        <f>C592+C593+C594+C595</f>
        <v>0</v>
      </c>
      <c r="D591" s="122">
        <f>D592+D593+D594+D595</f>
        <v>0</v>
      </c>
      <c r="E591" s="122">
        <f>E592+E593+E594+E595</f>
        <v>0</v>
      </c>
    </row>
    <row r="592" spans="1:5" ht="15.75" thickBot="1" x14ac:dyDescent="0.3">
      <c r="A592" s="118" t="s">
        <v>61</v>
      </c>
      <c r="B592" s="132">
        <f>+B578</f>
        <v>8930.5759999999991</v>
      </c>
      <c r="C592" s="132">
        <f>+C578</f>
        <v>0</v>
      </c>
      <c r="D592" s="132">
        <f>+D578</f>
        <v>0</v>
      </c>
      <c r="E592" s="132">
        <f>+E578</f>
        <v>0</v>
      </c>
    </row>
    <row r="593" spans="1:5" ht="15.75" thickBot="1" x14ac:dyDescent="0.3">
      <c r="A593" s="118" t="s">
        <v>115</v>
      </c>
      <c r="B593" s="132"/>
      <c r="C593" s="132"/>
      <c r="D593" s="132"/>
      <c r="E593" s="132"/>
    </row>
    <row r="594" spans="1:5" ht="15.75" thickBot="1" x14ac:dyDescent="0.3">
      <c r="A594" s="118" t="s">
        <v>116</v>
      </c>
      <c r="B594" s="132"/>
      <c r="C594" s="132"/>
      <c r="D594" s="132"/>
      <c r="E594" s="132"/>
    </row>
    <row r="595" spans="1:5" ht="15.75" thickBot="1" x14ac:dyDescent="0.3">
      <c r="A595" s="118" t="s">
        <v>117</v>
      </c>
      <c r="B595" s="132"/>
      <c r="C595" s="132"/>
      <c r="D595" s="132"/>
      <c r="E595" s="132"/>
    </row>
    <row r="596" spans="1:5" ht="15.75" thickBot="1" x14ac:dyDescent="0.3">
      <c r="A596" s="121" t="s">
        <v>215</v>
      </c>
      <c r="B596" s="122">
        <f>B586+B591</f>
        <v>8930.5759999999991</v>
      </c>
      <c r="C596" s="122">
        <f>C586+C591</f>
        <v>0</v>
      </c>
      <c r="D596" s="122">
        <f>D586+D591</f>
        <v>0</v>
      </c>
      <c r="E596" s="122">
        <f>E586+E591</f>
        <v>0</v>
      </c>
    </row>
    <row r="597" spans="1:5" ht="34.5" thickBot="1" x14ac:dyDescent="0.3">
      <c r="A597" s="135" t="s">
        <v>216</v>
      </c>
      <c r="B597" s="112" t="s">
        <v>217</v>
      </c>
      <c r="C597" s="127" t="s">
        <v>151</v>
      </c>
      <c r="D597" s="835" t="s">
        <v>218</v>
      </c>
      <c r="E597" s="812"/>
    </row>
    <row r="598" spans="1:5" ht="15.75" customHeight="1" thickBot="1" x14ac:dyDescent="0.3">
      <c r="A598" s="104" t="s">
        <v>48</v>
      </c>
      <c r="B598" s="768" t="s">
        <v>219</v>
      </c>
      <c r="C598" s="769"/>
      <c r="D598" s="769"/>
      <c r="E598" s="612"/>
    </row>
    <row r="599" spans="1:5" ht="15.75" thickBot="1" x14ac:dyDescent="0.3">
      <c r="A599" s="104" t="s">
        <v>50</v>
      </c>
      <c r="B599" s="798" t="s">
        <v>213</v>
      </c>
      <c r="C599" s="799"/>
      <c r="D599" s="799"/>
      <c r="E599" s="800"/>
    </row>
    <row r="600" spans="1:5" x14ac:dyDescent="0.25">
      <c r="A600" s="801"/>
      <c r="B600" s="128">
        <v>2020</v>
      </c>
      <c r="C600" s="128">
        <v>2021</v>
      </c>
      <c r="D600" s="128">
        <v>2022</v>
      </c>
      <c r="E600" s="128">
        <v>2023</v>
      </c>
    </row>
    <row r="601" spans="1:5" ht="15.75" thickBot="1" x14ac:dyDescent="0.3">
      <c r="A601" s="802"/>
      <c r="B601" s="129" t="s">
        <v>26</v>
      </c>
      <c r="C601" s="129" t="s">
        <v>26</v>
      </c>
      <c r="D601" s="129" t="s">
        <v>26</v>
      </c>
      <c r="E601" s="129" t="s">
        <v>26</v>
      </c>
    </row>
    <row r="602" spans="1:5" ht="15.75" thickBot="1" x14ac:dyDescent="0.3">
      <c r="A602" s="104" t="s">
        <v>52</v>
      </c>
      <c r="B602" s="138">
        <v>150</v>
      </c>
      <c r="C602" s="138"/>
      <c r="D602" s="139"/>
      <c r="E602" s="139"/>
    </row>
    <row r="603" spans="1:5" ht="15.75" thickBot="1" x14ac:dyDescent="0.3">
      <c r="A603" s="104" t="s">
        <v>53</v>
      </c>
      <c r="B603" s="134">
        <v>41861.324999999997</v>
      </c>
      <c r="C603" s="134"/>
      <c r="D603" s="134"/>
      <c r="E603" s="134"/>
    </row>
    <row r="604" spans="1:5" ht="15.75" thickBot="1" x14ac:dyDescent="0.3">
      <c r="A604" s="104" t="s">
        <v>54</v>
      </c>
      <c r="B604" s="134">
        <f>B603/B602</f>
        <v>279.07549999999998</v>
      </c>
      <c r="C604" s="134" t="e">
        <f>C603/C602</f>
        <v>#DIV/0!</v>
      </c>
      <c r="D604" s="134" t="e">
        <f>D603/D602</f>
        <v>#DIV/0!</v>
      </c>
      <c r="E604" s="134" t="e">
        <f>E603/E602</f>
        <v>#DIV/0!</v>
      </c>
    </row>
    <row r="605" spans="1:5" ht="15.75" thickBot="1" x14ac:dyDescent="0.3">
      <c r="A605" s="104" t="s">
        <v>55</v>
      </c>
      <c r="B605" s="130" t="e">
        <f t="shared" ref="B605:E607" si="22">B602/A602-1</f>
        <v>#VALUE!</v>
      </c>
      <c r="C605" s="130">
        <f t="shared" si="22"/>
        <v>-1</v>
      </c>
      <c r="D605" s="130" t="e">
        <f t="shared" si="22"/>
        <v>#DIV/0!</v>
      </c>
      <c r="E605" s="130" t="e">
        <f t="shared" si="22"/>
        <v>#DIV/0!</v>
      </c>
    </row>
    <row r="606" spans="1:5" ht="15.75" thickBot="1" x14ac:dyDescent="0.3">
      <c r="A606" s="104" t="s">
        <v>57</v>
      </c>
      <c r="B606" s="130" t="e">
        <f t="shared" si="22"/>
        <v>#VALUE!</v>
      </c>
      <c r="C606" s="130">
        <f t="shared" si="22"/>
        <v>-1</v>
      </c>
      <c r="D606" s="130" t="e">
        <f t="shared" si="22"/>
        <v>#DIV/0!</v>
      </c>
      <c r="E606" s="130" t="e">
        <f t="shared" si="22"/>
        <v>#DIV/0!</v>
      </c>
    </row>
    <row r="607" spans="1:5" ht="15.75" thickBot="1" x14ac:dyDescent="0.3">
      <c r="A607" s="104" t="s">
        <v>58</v>
      </c>
      <c r="B607" s="130" t="e">
        <f t="shared" si="22"/>
        <v>#VALUE!</v>
      </c>
      <c r="C607" s="130" t="e">
        <f t="shared" si="22"/>
        <v>#DIV/0!</v>
      </c>
      <c r="D607" s="130" t="e">
        <f t="shared" si="22"/>
        <v>#DIV/0!</v>
      </c>
      <c r="E607" s="130" t="e">
        <f t="shared" si="22"/>
        <v>#DIV/0!</v>
      </c>
    </row>
    <row r="608" spans="1:5" ht="15.75" thickBot="1" x14ac:dyDescent="0.3">
      <c r="A608" s="803" t="s">
        <v>220</v>
      </c>
      <c r="B608" s="804"/>
      <c r="C608" s="804"/>
      <c r="D608" s="804"/>
      <c r="E608" s="805"/>
    </row>
    <row r="609" spans="1:5" x14ac:dyDescent="0.25">
      <c r="A609" s="801"/>
      <c r="B609" s="128">
        <v>2020</v>
      </c>
      <c r="C609" s="128">
        <v>2021</v>
      </c>
      <c r="D609" s="128">
        <v>2022</v>
      </c>
      <c r="E609" s="128">
        <v>2023</v>
      </c>
    </row>
    <row r="610" spans="1:5" ht="15.75" thickBot="1" x14ac:dyDescent="0.3">
      <c r="A610" s="802"/>
      <c r="B610" s="129" t="s">
        <v>26</v>
      </c>
      <c r="C610" s="129" t="s">
        <v>26</v>
      </c>
      <c r="D610" s="129" t="s">
        <v>26</v>
      </c>
      <c r="E610" s="129" t="s">
        <v>26</v>
      </c>
    </row>
    <row r="611" spans="1:5" ht="15.75" thickBot="1" x14ac:dyDescent="0.3">
      <c r="A611" s="131" t="s">
        <v>114</v>
      </c>
      <c r="B611" s="132">
        <f>B612+B613+B614+B615</f>
        <v>0</v>
      </c>
      <c r="C611" s="132">
        <f>C612+C613+C614+C615</f>
        <v>0</v>
      </c>
      <c r="D611" s="132">
        <f>D612+D613+D614+D615</f>
        <v>0</v>
      </c>
      <c r="E611" s="132">
        <f>E612+E613+E614+E615</f>
        <v>0</v>
      </c>
    </row>
    <row r="612" spans="1:5" ht="15.75" thickBot="1" x14ac:dyDescent="0.3">
      <c r="A612" s="118" t="s">
        <v>61</v>
      </c>
      <c r="B612" s="132"/>
      <c r="C612" s="132"/>
      <c r="D612" s="132"/>
      <c r="E612" s="132"/>
    </row>
    <row r="613" spans="1:5" ht="15.75" thickBot="1" x14ac:dyDescent="0.3">
      <c r="A613" s="118" t="s">
        <v>115</v>
      </c>
      <c r="B613" s="132"/>
      <c r="C613" s="132"/>
      <c r="D613" s="132"/>
      <c r="E613" s="132"/>
    </row>
    <row r="614" spans="1:5" ht="15.75" thickBot="1" x14ac:dyDescent="0.3">
      <c r="A614" s="118" t="s">
        <v>116</v>
      </c>
      <c r="B614" s="132"/>
      <c r="C614" s="132"/>
      <c r="D614" s="132"/>
      <c r="E614" s="132"/>
    </row>
    <row r="615" spans="1:5" ht="15.75" thickBot="1" x14ac:dyDescent="0.3">
      <c r="A615" s="118" t="s">
        <v>117</v>
      </c>
      <c r="B615" s="132"/>
      <c r="C615" s="132"/>
      <c r="D615" s="132"/>
      <c r="E615" s="132"/>
    </row>
    <row r="616" spans="1:5" ht="15.75" thickBot="1" x14ac:dyDescent="0.3">
      <c r="A616" s="131" t="s">
        <v>118</v>
      </c>
      <c r="B616" s="122">
        <f>B617+B618+B619+B620</f>
        <v>41861.324999999997</v>
      </c>
      <c r="C616" s="122">
        <f>C617+C618+C619+C620</f>
        <v>0</v>
      </c>
      <c r="D616" s="122">
        <f>D617+D618+D619+D620</f>
        <v>0</v>
      </c>
      <c r="E616" s="122">
        <f>E617+E618+E619+E620</f>
        <v>0</v>
      </c>
    </row>
    <row r="617" spans="1:5" ht="15.75" thickBot="1" x14ac:dyDescent="0.3">
      <c r="A617" s="118" t="s">
        <v>61</v>
      </c>
      <c r="B617" s="132">
        <f>+B603</f>
        <v>41861.324999999997</v>
      </c>
      <c r="C617" s="132">
        <f>+C603</f>
        <v>0</v>
      </c>
      <c r="D617" s="132">
        <f>+D603</f>
        <v>0</v>
      </c>
      <c r="E617" s="132">
        <f>+E603</f>
        <v>0</v>
      </c>
    </row>
    <row r="618" spans="1:5" ht="15.75" thickBot="1" x14ac:dyDescent="0.3">
      <c r="A618" s="118" t="s">
        <v>115</v>
      </c>
      <c r="B618" s="132"/>
      <c r="C618" s="132"/>
      <c r="D618" s="132"/>
      <c r="E618" s="132"/>
    </row>
    <row r="619" spans="1:5" ht="15.75" thickBot="1" x14ac:dyDescent="0.3">
      <c r="A619" s="118" t="s">
        <v>116</v>
      </c>
      <c r="B619" s="132"/>
      <c r="C619" s="132"/>
      <c r="D619" s="132"/>
      <c r="E619" s="132"/>
    </row>
    <row r="620" spans="1:5" ht="15.75" thickBot="1" x14ac:dyDescent="0.3">
      <c r="A620" s="118" t="s">
        <v>117</v>
      </c>
      <c r="B620" s="132"/>
      <c r="C620" s="132"/>
      <c r="D620" s="132"/>
      <c r="E620" s="132"/>
    </row>
    <row r="621" spans="1:5" ht="15.75" thickBot="1" x14ac:dyDescent="0.3">
      <c r="A621" s="121" t="s">
        <v>221</v>
      </c>
      <c r="B621" s="122">
        <f>B611+B616</f>
        <v>41861.324999999997</v>
      </c>
      <c r="C621" s="122">
        <f>C611+C616</f>
        <v>0</v>
      </c>
      <c r="D621" s="122">
        <f>D611+D616</f>
        <v>0</v>
      </c>
      <c r="E621" s="122">
        <f>E611+E616</f>
        <v>0</v>
      </c>
    </row>
    <row r="622" spans="1:5" ht="34.5" thickBot="1" x14ac:dyDescent="0.3">
      <c r="A622" s="135" t="s">
        <v>222</v>
      </c>
      <c r="B622" s="112" t="s">
        <v>223</v>
      </c>
      <c r="C622" s="127" t="s">
        <v>151</v>
      </c>
      <c r="D622" s="835" t="s">
        <v>224</v>
      </c>
      <c r="E622" s="812"/>
    </row>
    <row r="623" spans="1:5" ht="15.75" customHeight="1" thickBot="1" x14ac:dyDescent="0.3">
      <c r="A623" s="104" t="s">
        <v>48</v>
      </c>
      <c r="B623" s="768" t="s">
        <v>225</v>
      </c>
      <c r="C623" s="769"/>
      <c r="D623" s="769"/>
      <c r="E623" s="612"/>
    </row>
    <row r="624" spans="1:5" ht="15.75" thickBot="1" x14ac:dyDescent="0.3">
      <c r="A624" s="104" t="s">
        <v>50</v>
      </c>
      <c r="B624" s="798" t="s">
        <v>213</v>
      </c>
      <c r="C624" s="799"/>
      <c r="D624" s="799"/>
      <c r="E624" s="800"/>
    </row>
    <row r="625" spans="1:5" x14ac:dyDescent="0.25">
      <c r="A625" s="801"/>
      <c r="B625" s="128">
        <v>2020</v>
      </c>
      <c r="C625" s="128">
        <v>2021</v>
      </c>
      <c r="D625" s="128">
        <v>2022</v>
      </c>
      <c r="E625" s="128">
        <v>2023</v>
      </c>
    </row>
    <row r="626" spans="1:5" ht="15.75" thickBot="1" x14ac:dyDescent="0.3">
      <c r="A626" s="802"/>
      <c r="B626" s="129" t="s">
        <v>26</v>
      </c>
      <c r="C626" s="129" t="s">
        <v>26</v>
      </c>
      <c r="D626" s="129" t="s">
        <v>26</v>
      </c>
      <c r="E626" s="129" t="s">
        <v>26</v>
      </c>
    </row>
    <row r="627" spans="1:5" ht="15.75" thickBot="1" x14ac:dyDescent="0.3">
      <c r="A627" s="104" t="s">
        <v>52</v>
      </c>
      <c r="B627" s="138">
        <v>600</v>
      </c>
      <c r="C627" s="138"/>
      <c r="D627" s="139"/>
      <c r="E627" s="139"/>
    </row>
    <row r="628" spans="1:5" ht="15.75" thickBot="1" x14ac:dyDescent="0.3">
      <c r="A628" s="104" t="s">
        <v>53</v>
      </c>
      <c r="B628" s="136">
        <v>4941.5379999999996</v>
      </c>
      <c r="C628" s="136"/>
      <c r="D628" s="134"/>
      <c r="E628" s="134"/>
    </row>
    <row r="629" spans="1:5" ht="15.75" thickBot="1" x14ac:dyDescent="0.3">
      <c r="A629" s="104" t="s">
        <v>54</v>
      </c>
      <c r="B629" s="134">
        <f>B628/B627</f>
        <v>8.2358966666666653</v>
      </c>
      <c r="C629" s="134" t="e">
        <f>C628/C627</f>
        <v>#DIV/0!</v>
      </c>
      <c r="D629" s="134" t="e">
        <f>D628/D627</f>
        <v>#DIV/0!</v>
      </c>
      <c r="E629" s="134" t="e">
        <f>E628/E627</f>
        <v>#DIV/0!</v>
      </c>
    </row>
    <row r="630" spans="1:5" ht="15.75" thickBot="1" x14ac:dyDescent="0.3">
      <c r="A630" s="104" t="s">
        <v>55</v>
      </c>
      <c r="B630" s="130" t="e">
        <f t="shared" ref="B630:E632" si="23">B627/A627-1</f>
        <v>#VALUE!</v>
      </c>
      <c r="C630" s="130">
        <f t="shared" si="23"/>
        <v>-1</v>
      </c>
      <c r="D630" s="130" t="e">
        <f t="shared" si="23"/>
        <v>#DIV/0!</v>
      </c>
      <c r="E630" s="130" t="e">
        <f t="shared" si="23"/>
        <v>#DIV/0!</v>
      </c>
    </row>
    <row r="631" spans="1:5" ht="15.75" thickBot="1" x14ac:dyDescent="0.3">
      <c r="A631" s="104" t="s">
        <v>57</v>
      </c>
      <c r="B631" s="130" t="e">
        <f t="shared" si="23"/>
        <v>#VALUE!</v>
      </c>
      <c r="C631" s="130">
        <f t="shared" si="23"/>
        <v>-1</v>
      </c>
      <c r="D631" s="130" t="e">
        <f t="shared" si="23"/>
        <v>#DIV/0!</v>
      </c>
      <c r="E631" s="130" t="e">
        <f t="shared" si="23"/>
        <v>#DIV/0!</v>
      </c>
    </row>
    <row r="632" spans="1:5" ht="15.75" thickBot="1" x14ac:dyDescent="0.3">
      <c r="A632" s="104" t="s">
        <v>58</v>
      </c>
      <c r="B632" s="130" t="e">
        <f t="shared" si="23"/>
        <v>#VALUE!</v>
      </c>
      <c r="C632" s="130" t="e">
        <f t="shared" si="23"/>
        <v>#DIV/0!</v>
      </c>
      <c r="D632" s="130" t="e">
        <f t="shared" si="23"/>
        <v>#DIV/0!</v>
      </c>
      <c r="E632" s="130" t="e">
        <f t="shared" si="23"/>
        <v>#DIV/0!</v>
      </c>
    </row>
    <row r="633" spans="1:5" ht="15.75" thickBot="1" x14ac:dyDescent="0.3">
      <c r="A633" s="803" t="s">
        <v>226</v>
      </c>
      <c r="B633" s="804"/>
      <c r="C633" s="804"/>
      <c r="D633" s="804"/>
      <c r="E633" s="805"/>
    </row>
    <row r="634" spans="1:5" x14ac:dyDescent="0.25">
      <c r="A634" s="801"/>
      <c r="B634" s="128">
        <v>2020</v>
      </c>
      <c r="C634" s="128">
        <v>2021</v>
      </c>
      <c r="D634" s="128">
        <v>2022</v>
      </c>
      <c r="E634" s="128">
        <v>2023</v>
      </c>
    </row>
    <row r="635" spans="1:5" ht="15.75" thickBot="1" x14ac:dyDescent="0.3">
      <c r="A635" s="802"/>
      <c r="B635" s="129" t="s">
        <v>26</v>
      </c>
      <c r="C635" s="129" t="s">
        <v>26</v>
      </c>
      <c r="D635" s="129" t="s">
        <v>26</v>
      </c>
      <c r="E635" s="129" t="s">
        <v>26</v>
      </c>
    </row>
    <row r="636" spans="1:5" ht="15.75" thickBot="1" x14ac:dyDescent="0.3">
      <c r="A636" s="131" t="s">
        <v>114</v>
      </c>
      <c r="B636" s="132">
        <f>B637+B638+B639+B640</f>
        <v>0</v>
      </c>
      <c r="C636" s="132">
        <f>C637+C638+C639+C640</f>
        <v>0</v>
      </c>
      <c r="D636" s="132">
        <f>D637+D638+D639+D640</f>
        <v>0</v>
      </c>
      <c r="E636" s="132">
        <f>E637+E638+E639+E640</f>
        <v>0</v>
      </c>
    </row>
    <row r="637" spans="1:5" ht="15.75" thickBot="1" x14ac:dyDescent="0.3">
      <c r="A637" s="118" t="s">
        <v>61</v>
      </c>
      <c r="B637" s="132"/>
      <c r="C637" s="132"/>
      <c r="D637" s="132"/>
      <c r="E637" s="132"/>
    </row>
    <row r="638" spans="1:5" ht="15.75" thickBot="1" x14ac:dyDescent="0.3">
      <c r="A638" s="118" t="s">
        <v>115</v>
      </c>
      <c r="B638" s="132"/>
      <c r="C638" s="132"/>
      <c r="D638" s="132"/>
      <c r="E638" s="132"/>
    </row>
    <row r="639" spans="1:5" ht="15.75" thickBot="1" x14ac:dyDescent="0.3">
      <c r="A639" s="118" t="s">
        <v>116</v>
      </c>
      <c r="B639" s="132"/>
      <c r="C639" s="132"/>
      <c r="D639" s="132"/>
      <c r="E639" s="132"/>
    </row>
    <row r="640" spans="1:5" ht="15.75" thickBot="1" x14ac:dyDescent="0.3">
      <c r="A640" s="118" t="s">
        <v>117</v>
      </c>
      <c r="B640" s="132"/>
      <c r="C640" s="132"/>
      <c r="D640" s="132"/>
      <c r="E640" s="132"/>
    </row>
    <row r="641" spans="1:5" ht="15.75" thickBot="1" x14ac:dyDescent="0.3">
      <c r="A641" s="131" t="s">
        <v>118</v>
      </c>
      <c r="B641" s="122">
        <f>B642+B643+B644+B645</f>
        <v>4941.5379999999996</v>
      </c>
      <c r="C641" s="122">
        <f>C642+C643+C644+C645</f>
        <v>0</v>
      </c>
      <c r="D641" s="122">
        <f>D642+D643+D644+D645</f>
        <v>0</v>
      </c>
      <c r="E641" s="122">
        <f>E642+E643+E644+E645</f>
        <v>0</v>
      </c>
    </row>
    <row r="642" spans="1:5" ht="15.75" thickBot="1" x14ac:dyDescent="0.3">
      <c r="A642" s="118" t="s">
        <v>61</v>
      </c>
      <c r="B642" s="132">
        <f>+B628</f>
        <v>4941.5379999999996</v>
      </c>
      <c r="C642" s="132">
        <f>+C628</f>
        <v>0</v>
      </c>
      <c r="D642" s="132">
        <f>+D628</f>
        <v>0</v>
      </c>
      <c r="E642" s="132">
        <f>+E628</f>
        <v>0</v>
      </c>
    </row>
    <row r="643" spans="1:5" ht="15.75" thickBot="1" x14ac:dyDescent="0.3">
      <c r="A643" s="118" t="s">
        <v>115</v>
      </c>
      <c r="B643" s="132"/>
      <c r="C643" s="132"/>
      <c r="D643" s="132"/>
      <c r="E643" s="132"/>
    </row>
    <row r="644" spans="1:5" ht="15.75" thickBot="1" x14ac:dyDescent="0.3">
      <c r="A644" s="118" t="s">
        <v>116</v>
      </c>
      <c r="B644" s="132"/>
      <c r="C644" s="132"/>
      <c r="D644" s="132"/>
      <c r="E644" s="132"/>
    </row>
    <row r="645" spans="1:5" ht="15.75" thickBot="1" x14ac:dyDescent="0.3">
      <c r="A645" s="118" t="s">
        <v>117</v>
      </c>
      <c r="B645" s="132"/>
      <c r="C645" s="132"/>
      <c r="D645" s="132"/>
      <c r="E645" s="132"/>
    </row>
    <row r="646" spans="1:5" ht="15.75" thickBot="1" x14ac:dyDescent="0.3">
      <c r="A646" s="121" t="s">
        <v>227</v>
      </c>
      <c r="B646" s="122">
        <f>B636+B641</f>
        <v>4941.5379999999996</v>
      </c>
      <c r="C646" s="122">
        <f>C636+C641</f>
        <v>0</v>
      </c>
      <c r="D646" s="122">
        <f>D636+D641</f>
        <v>0</v>
      </c>
      <c r="E646" s="122">
        <f>E636+E641</f>
        <v>0</v>
      </c>
    </row>
    <row r="647" spans="1:5" ht="34.5" thickBot="1" x14ac:dyDescent="0.3">
      <c r="A647" s="135" t="s">
        <v>228</v>
      </c>
      <c r="B647" s="112" t="s">
        <v>229</v>
      </c>
      <c r="C647" s="127" t="s">
        <v>151</v>
      </c>
      <c r="D647" s="835" t="s">
        <v>230</v>
      </c>
      <c r="E647" s="812"/>
    </row>
    <row r="648" spans="1:5" ht="15.75" customHeight="1" thickBot="1" x14ac:dyDescent="0.3">
      <c r="A648" s="104" t="s">
        <v>48</v>
      </c>
      <c r="B648" s="768" t="s">
        <v>225</v>
      </c>
      <c r="C648" s="769"/>
      <c r="D648" s="769"/>
      <c r="E648" s="612"/>
    </row>
    <row r="649" spans="1:5" ht="15.75" thickBot="1" x14ac:dyDescent="0.3">
      <c r="A649" s="104" t="s">
        <v>50</v>
      </c>
      <c r="B649" s="798" t="s">
        <v>213</v>
      </c>
      <c r="C649" s="799"/>
      <c r="D649" s="799"/>
      <c r="E649" s="800"/>
    </row>
    <row r="650" spans="1:5" x14ac:dyDescent="0.25">
      <c r="A650" s="801"/>
      <c r="B650" s="128">
        <v>2020</v>
      </c>
      <c r="C650" s="128">
        <v>2021</v>
      </c>
      <c r="D650" s="128">
        <v>2022</v>
      </c>
      <c r="E650" s="128">
        <v>2023</v>
      </c>
    </row>
    <row r="651" spans="1:5" ht="15.75" thickBot="1" x14ac:dyDescent="0.3">
      <c r="A651" s="802"/>
      <c r="B651" s="129" t="s">
        <v>26</v>
      </c>
      <c r="C651" s="129" t="s">
        <v>26</v>
      </c>
      <c r="D651" s="129" t="s">
        <v>26</v>
      </c>
      <c r="E651" s="129" t="s">
        <v>26</v>
      </c>
    </row>
    <row r="652" spans="1:5" ht="15.75" thickBot="1" x14ac:dyDescent="0.3">
      <c r="A652" s="104" t="s">
        <v>52</v>
      </c>
      <c r="B652" s="138">
        <v>600</v>
      </c>
      <c r="C652" s="138"/>
      <c r="D652" s="139"/>
      <c r="E652" s="139"/>
    </row>
    <row r="653" spans="1:5" ht="15.75" thickBot="1" x14ac:dyDescent="0.3">
      <c r="A653" s="104" t="s">
        <v>53</v>
      </c>
      <c r="B653" s="136">
        <v>7918.6329999999998</v>
      </c>
      <c r="C653" s="136"/>
      <c r="D653" s="134"/>
      <c r="E653" s="134"/>
    </row>
    <row r="654" spans="1:5" ht="15.75" thickBot="1" x14ac:dyDescent="0.3">
      <c r="A654" s="104" t="s">
        <v>54</v>
      </c>
      <c r="B654" s="134">
        <f>B653/B652</f>
        <v>13.197721666666666</v>
      </c>
      <c r="C654" s="134" t="e">
        <f>C653/C652</f>
        <v>#DIV/0!</v>
      </c>
      <c r="D654" s="134" t="e">
        <f>D653/D652</f>
        <v>#DIV/0!</v>
      </c>
      <c r="E654" s="134" t="e">
        <f>E653/E652</f>
        <v>#DIV/0!</v>
      </c>
    </row>
    <row r="655" spans="1:5" ht="15.75" thickBot="1" x14ac:dyDescent="0.3">
      <c r="A655" s="104" t="s">
        <v>55</v>
      </c>
      <c r="B655" s="130" t="e">
        <f t="shared" ref="B655:E657" si="24">B652/A652-1</f>
        <v>#VALUE!</v>
      </c>
      <c r="C655" s="130">
        <f t="shared" si="24"/>
        <v>-1</v>
      </c>
      <c r="D655" s="130" t="e">
        <f t="shared" si="24"/>
        <v>#DIV/0!</v>
      </c>
      <c r="E655" s="130" t="e">
        <f t="shared" si="24"/>
        <v>#DIV/0!</v>
      </c>
    </row>
    <row r="656" spans="1:5" ht="15.75" thickBot="1" x14ac:dyDescent="0.3">
      <c r="A656" s="104" t="s">
        <v>57</v>
      </c>
      <c r="B656" s="130" t="e">
        <f t="shared" si="24"/>
        <v>#VALUE!</v>
      </c>
      <c r="C656" s="130">
        <f t="shared" si="24"/>
        <v>-1</v>
      </c>
      <c r="D656" s="130" t="e">
        <f t="shared" si="24"/>
        <v>#DIV/0!</v>
      </c>
      <c r="E656" s="130" t="e">
        <f t="shared" si="24"/>
        <v>#DIV/0!</v>
      </c>
    </row>
    <row r="657" spans="1:5" ht="15.75" thickBot="1" x14ac:dyDescent="0.3">
      <c r="A657" s="104" t="s">
        <v>58</v>
      </c>
      <c r="B657" s="130" t="e">
        <f t="shared" si="24"/>
        <v>#VALUE!</v>
      </c>
      <c r="C657" s="130" t="e">
        <f t="shared" si="24"/>
        <v>#DIV/0!</v>
      </c>
      <c r="D657" s="130" t="e">
        <f t="shared" si="24"/>
        <v>#DIV/0!</v>
      </c>
      <c r="E657" s="130" t="e">
        <f t="shared" si="24"/>
        <v>#DIV/0!</v>
      </c>
    </row>
    <row r="658" spans="1:5" ht="15.75" thickBot="1" x14ac:dyDescent="0.3">
      <c r="A658" s="803" t="s">
        <v>231</v>
      </c>
      <c r="B658" s="804"/>
      <c r="C658" s="804"/>
      <c r="D658" s="804"/>
      <c r="E658" s="805"/>
    </row>
    <row r="659" spans="1:5" x14ac:dyDescent="0.25">
      <c r="A659" s="801"/>
      <c r="B659" s="128">
        <v>2020</v>
      </c>
      <c r="C659" s="128">
        <v>2021</v>
      </c>
      <c r="D659" s="128">
        <v>2022</v>
      </c>
      <c r="E659" s="128">
        <v>2023</v>
      </c>
    </row>
    <row r="660" spans="1:5" ht="15.75" thickBot="1" x14ac:dyDescent="0.3">
      <c r="A660" s="802"/>
      <c r="B660" s="129" t="s">
        <v>26</v>
      </c>
      <c r="C660" s="129" t="s">
        <v>26</v>
      </c>
      <c r="D660" s="129" t="s">
        <v>26</v>
      </c>
      <c r="E660" s="129" t="s">
        <v>26</v>
      </c>
    </row>
    <row r="661" spans="1:5" ht="15.75" thickBot="1" x14ac:dyDescent="0.3">
      <c r="A661" s="131" t="s">
        <v>114</v>
      </c>
      <c r="B661" s="132">
        <f>B662+B663+B664+B665</f>
        <v>0</v>
      </c>
      <c r="C661" s="132">
        <f>C662+C663+C664+C665</f>
        <v>0</v>
      </c>
      <c r="D661" s="132">
        <f>D662+D663+D664+D665</f>
        <v>0</v>
      </c>
      <c r="E661" s="132">
        <f>E662+E663+E664+E665</f>
        <v>0</v>
      </c>
    </row>
    <row r="662" spans="1:5" ht="15.75" thickBot="1" x14ac:dyDescent="0.3">
      <c r="A662" s="118" t="s">
        <v>61</v>
      </c>
      <c r="B662" s="132"/>
      <c r="C662" s="132"/>
      <c r="D662" s="132"/>
      <c r="E662" s="132"/>
    </row>
    <row r="663" spans="1:5" ht="15.75" thickBot="1" x14ac:dyDescent="0.3">
      <c r="A663" s="118" t="s">
        <v>115</v>
      </c>
      <c r="B663" s="132"/>
      <c r="C663" s="132"/>
      <c r="D663" s="132"/>
      <c r="E663" s="132"/>
    </row>
    <row r="664" spans="1:5" ht="15.75" thickBot="1" x14ac:dyDescent="0.3">
      <c r="A664" s="118" t="s">
        <v>116</v>
      </c>
      <c r="B664" s="132"/>
      <c r="C664" s="132"/>
      <c r="D664" s="132"/>
      <c r="E664" s="132"/>
    </row>
    <row r="665" spans="1:5" ht="15.75" thickBot="1" x14ac:dyDescent="0.3">
      <c r="A665" s="118" t="s">
        <v>117</v>
      </c>
      <c r="B665" s="132"/>
      <c r="C665" s="132"/>
      <c r="D665" s="132"/>
      <c r="E665" s="132"/>
    </row>
    <row r="666" spans="1:5" ht="15.75" thickBot="1" x14ac:dyDescent="0.3">
      <c r="A666" s="131" t="s">
        <v>118</v>
      </c>
      <c r="B666" s="122">
        <f>B667+B668+B669+B670</f>
        <v>7918.6329999999998</v>
      </c>
      <c r="C666" s="122">
        <f>C667+C668+C669+C670</f>
        <v>0</v>
      </c>
      <c r="D666" s="122">
        <f>D667+D668+D669+D670</f>
        <v>0</v>
      </c>
      <c r="E666" s="122">
        <f>E667+E668+E669+E670</f>
        <v>0</v>
      </c>
    </row>
    <row r="667" spans="1:5" ht="15.75" thickBot="1" x14ac:dyDescent="0.3">
      <c r="A667" s="118" t="s">
        <v>61</v>
      </c>
      <c r="B667" s="132">
        <f>+B653</f>
        <v>7918.6329999999998</v>
      </c>
      <c r="C667" s="132">
        <f>+C653</f>
        <v>0</v>
      </c>
      <c r="D667" s="132">
        <f>+D653</f>
        <v>0</v>
      </c>
      <c r="E667" s="132">
        <f>+E653</f>
        <v>0</v>
      </c>
    </row>
    <row r="668" spans="1:5" ht="15.75" thickBot="1" x14ac:dyDescent="0.3">
      <c r="A668" s="118" t="s">
        <v>115</v>
      </c>
      <c r="B668" s="132"/>
      <c r="C668" s="132"/>
      <c r="D668" s="132"/>
      <c r="E668" s="132"/>
    </row>
    <row r="669" spans="1:5" ht="15.75" thickBot="1" x14ac:dyDescent="0.3">
      <c r="A669" s="118" t="s">
        <v>116</v>
      </c>
      <c r="B669" s="132"/>
      <c r="C669" s="132"/>
      <c r="D669" s="132"/>
      <c r="E669" s="132"/>
    </row>
    <row r="670" spans="1:5" ht="15.75" thickBot="1" x14ac:dyDescent="0.3">
      <c r="A670" s="118" t="s">
        <v>117</v>
      </c>
      <c r="B670" s="132"/>
      <c r="C670" s="132"/>
      <c r="D670" s="132"/>
      <c r="E670" s="132"/>
    </row>
    <row r="671" spans="1:5" ht="15.75" thickBot="1" x14ac:dyDescent="0.3">
      <c r="A671" s="121" t="s">
        <v>232</v>
      </c>
      <c r="B671" s="122">
        <f>B661+B666</f>
        <v>7918.6329999999998</v>
      </c>
      <c r="C671" s="122">
        <f>C661+C666</f>
        <v>0</v>
      </c>
      <c r="D671" s="122">
        <f>D661+D666</f>
        <v>0</v>
      </c>
      <c r="E671" s="122">
        <f>E661+E666</f>
        <v>0</v>
      </c>
    </row>
    <row r="672" spans="1:5" ht="34.5" thickBot="1" x14ac:dyDescent="0.3">
      <c r="A672" s="135" t="s">
        <v>233</v>
      </c>
      <c r="B672" s="112" t="s">
        <v>237</v>
      </c>
      <c r="C672" s="127" t="s">
        <v>151</v>
      </c>
      <c r="D672" s="835" t="s">
        <v>238</v>
      </c>
      <c r="E672" s="812"/>
    </row>
    <row r="673" spans="1:5" ht="15.75" customHeight="1" thickBot="1" x14ac:dyDescent="0.3">
      <c r="A673" s="104" t="s">
        <v>48</v>
      </c>
      <c r="B673" s="768" t="s">
        <v>239</v>
      </c>
      <c r="C673" s="769"/>
      <c r="D673" s="769"/>
      <c r="E673" s="612"/>
    </row>
    <row r="674" spans="1:5" ht="15.75" thickBot="1" x14ac:dyDescent="0.3">
      <c r="A674" s="104" t="s">
        <v>50</v>
      </c>
      <c r="B674" s="798" t="s">
        <v>213</v>
      </c>
      <c r="C674" s="799"/>
      <c r="D674" s="799"/>
      <c r="E674" s="800"/>
    </row>
    <row r="675" spans="1:5" x14ac:dyDescent="0.25">
      <c r="A675" s="801"/>
      <c r="B675" s="128">
        <v>2020</v>
      </c>
      <c r="C675" s="128">
        <v>2021</v>
      </c>
      <c r="D675" s="128">
        <v>2022</v>
      </c>
      <c r="E675" s="128">
        <v>2023</v>
      </c>
    </row>
    <row r="676" spans="1:5" ht="15.75" thickBot="1" x14ac:dyDescent="0.3">
      <c r="A676" s="802"/>
      <c r="B676" s="129" t="s">
        <v>26</v>
      </c>
      <c r="C676" s="129" t="s">
        <v>26</v>
      </c>
      <c r="D676" s="129" t="s">
        <v>26</v>
      </c>
      <c r="E676" s="129" t="s">
        <v>26</v>
      </c>
    </row>
    <row r="677" spans="1:5" ht="15.75" thickBot="1" x14ac:dyDescent="0.3">
      <c r="A677" s="104" t="s">
        <v>52</v>
      </c>
      <c r="B677" s="138">
        <v>1500</v>
      </c>
      <c r="C677" s="138"/>
      <c r="D677" s="139"/>
      <c r="E677" s="139"/>
    </row>
    <row r="678" spans="1:5" ht="15.75" thickBot="1" x14ac:dyDescent="0.3">
      <c r="A678" s="104" t="s">
        <v>53</v>
      </c>
      <c r="B678" s="136">
        <v>27212.647000000001</v>
      </c>
      <c r="C678" s="136"/>
      <c r="D678" s="134"/>
      <c r="E678" s="134"/>
    </row>
    <row r="679" spans="1:5" ht="15.75" thickBot="1" x14ac:dyDescent="0.3">
      <c r="A679" s="104" t="s">
        <v>54</v>
      </c>
      <c r="B679" s="134">
        <f>B678/B677</f>
        <v>18.141764666666667</v>
      </c>
      <c r="C679" s="134" t="e">
        <f>C678/C677</f>
        <v>#DIV/0!</v>
      </c>
      <c r="D679" s="134" t="e">
        <f>D678/D677</f>
        <v>#DIV/0!</v>
      </c>
      <c r="E679" s="134" t="e">
        <f>E678/E677</f>
        <v>#DIV/0!</v>
      </c>
    </row>
    <row r="680" spans="1:5" ht="15.75" thickBot="1" x14ac:dyDescent="0.3">
      <c r="A680" s="104" t="s">
        <v>55</v>
      </c>
      <c r="B680" s="130" t="e">
        <f t="shared" ref="B680:E682" si="25">B677/A677-1</f>
        <v>#VALUE!</v>
      </c>
      <c r="C680" s="130">
        <f t="shared" si="25"/>
        <v>-1</v>
      </c>
      <c r="D680" s="130" t="e">
        <f t="shared" si="25"/>
        <v>#DIV/0!</v>
      </c>
      <c r="E680" s="130" t="e">
        <f t="shared" si="25"/>
        <v>#DIV/0!</v>
      </c>
    </row>
    <row r="681" spans="1:5" ht="15.75" thickBot="1" x14ac:dyDescent="0.3">
      <c r="A681" s="104" t="s">
        <v>57</v>
      </c>
      <c r="B681" s="130" t="e">
        <f t="shared" si="25"/>
        <v>#VALUE!</v>
      </c>
      <c r="C681" s="130">
        <f t="shared" si="25"/>
        <v>-1</v>
      </c>
      <c r="D681" s="130" t="e">
        <f t="shared" si="25"/>
        <v>#DIV/0!</v>
      </c>
      <c r="E681" s="130" t="e">
        <f t="shared" si="25"/>
        <v>#DIV/0!</v>
      </c>
    </row>
    <row r="682" spans="1:5" ht="15.75" thickBot="1" x14ac:dyDescent="0.3">
      <c r="A682" s="104" t="s">
        <v>58</v>
      </c>
      <c r="B682" s="130" t="e">
        <f t="shared" si="25"/>
        <v>#VALUE!</v>
      </c>
      <c r="C682" s="130" t="e">
        <f t="shared" si="25"/>
        <v>#DIV/0!</v>
      </c>
      <c r="D682" s="130" t="e">
        <f t="shared" si="25"/>
        <v>#DIV/0!</v>
      </c>
      <c r="E682" s="130" t="e">
        <f t="shared" si="25"/>
        <v>#DIV/0!</v>
      </c>
    </row>
    <row r="683" spans="1:5" ht="15.75" thickBot="1" x14ac:dyDescent="0.3">
      <c r="A683" s="803" t="s">
        <v>234</v>
      </c>
      <c r="B683" s="804"/>
      <c r="C683" s="804"/>
      <c r="D683" s="804"/>
      <c r="E683" s="805"/>
    </row>
    <row r="684" spans="1:5" x14ac:dyDescent="0.25">
      <c r="A684" s="801"/>
      <c r="B684" s="128">
        <v>2020</v>
      </c>
      <c r="C684" s="128">
        <v>2021</v>
      </c>
      <c r="D684" s="128">
        <v>2022</v>
      </c>
      <c r="E684" s="128">
        <v>2023</v>
      </c>
    </row>
    <row r="685" spans="1:5" ht="15.75" thickBot="1" x14ac:dyDescent="0.3">
      <c r="A685" s="802"/>
      <c r="B685" s="129" t="s">
        <v>26</v>
      </c>
      <c r="C685" s="129" t="s">
        <v>26</v>
      </c>
      <c r="D685" s="129" t="s">
        <v>26</v>
      </c>
      <c r="E685" s="129" t="s">
        <v>26</v>
      </c>
    </row>
    <row r="686" spans="1:5" ht="15.75" thickBot="1" x14ac:dyDescent="0.3">
      <c r="A686" s="131" t="s">
        <v>114</v>
      </c>
      <c r="B686" s="132">
        <f>B687+B688+B689+B690</f>
        <v>0</v>
      </c>
      <c r="C686" s="132">
        <f>C687+C688+C689+C690</f>
        <v>0</v>
      </c>
      <c r="D686" s="132">
        <f>D687+D688+D689+D690</f>
        <v>0</v>
      </c>
      <c r="E686" s="132">
        <f>E687+E688+E689+E690</f>
        <v>0</v>
      </c>
    </row>
    <row r="687" spans="1:5" ht="15.75" thickBot="1" x14ac:dyDescent="0.3">
      <c r="A687" s="118" t="s">
        <v>61</v>
      </c>
      <c r="B687" s="132"/>
      <c r="C687" s="132"/>
      <c r="D687" s="132"/>
      <c r="E687" s="132"/>
    </row>
    <row r="688" spans="1:5" ht="15.75" thickBot="1" x14ac:dyDescent="0.3">
      <c r="A688" s="118" t="s">
        <v>115</v>
      </c>
      <c r="B688" s="132"/>
      <c r="C688" s="132"/>
      <c r="D688" s="132"/>
      <c r="E688" s="132"/>
    </row>
    <row r="689" spans="1:5" ht="15.75" thickBot="1" x14ac:dyDescent="0.3">
      <c r="A689" s="118" t="s">
        <v>116</v>
      </c>
      <c r="B689" s="132"/>
      <c r="C689" s="132"/>
      <c r="D689" s="132"/>
      <c r="E689" s="132"/>
    </row>
    <row r="690" spans="1:5" ht="15.75" thickBot="1" x14ac:dyDescent="0.3">
      <c r="A690" s="118" t="s">
        <v>117</v>
      </c>
      <c r="B690" s="132"/>
      <c r="C690" s="132"/>
      <c r="D690" s="132"/>
      <c r="E690" s="132"/>
    </row>
    <row r="691" spans="1:5" ht="15.75" thickBot="1" x14ac:dyDescent="0.3">
      <c r="A691" s="131" t="s">
        <v>118</v>
      </c>
      <c r="B691" s="122">
        <f>B692+B693+B694+B695</f>
        <v>27212.647000000001</v>
      </c>
      <c r="C691" s="122">
        <f>C692+C693+C694+C695</f>
        <v>0</v>
      </c>
      <c r="D691" s="122">
        <f>D692+D693+D694+D695</f>
        <v>0</v>
      </c>
      <c r="E691" s="122">
        <f>E692+E693+E694+E695</f>
        <v>0</v>
      </c>
    </row>
    <row r="692" spans="1:5" ht="15.75" thickBot="1" x14ac:dyDescent="0.3">
      <c r="A692" s="118" t="s">
        <v>61</v>
      </c>
      <c r="B692" s="132">
        <f>+B678</f>
        <v>27212.647000000001</v>
      </c>
      <c r="C692" s="132">
        <f>+C678</f>
        <v>0</v>
      </c>
      <c r="D692" s="132">
        <f>+D678</f>
        <v>0</v>
      </c>
      <c r="E692" s="132">
        <f>+E678</f>
        <v>0</v>
      </c>
    </row>
    <row r="693" spans="1:5" ht="15.75" thickBot="1" x14ac:dyDescent="0.3">
      <c r="A693" s="118" t="s">
        <v>115</v>
      </c>
      <c r="B693" s="132"/>
      <c r="C693" s="132"/>
      <c r="D693" s="132"/>
      <c r="E693" s="132"/>
    </row>
    <row r="694" spans="1:5" ht="15.75" thickBot="1" x14ac:dyDescent="0.3">
      <c r="A694" s="118" t="s">
        <v>116</v>
      </c>
      <c r="B694" s="132"/>
      <c r="C694" s="132"/>
      <c r="D694" s="132"/>
      <c r="E694" s="132"/>
    </row>
    <row r="695" spans="1:5" ht="15.75" thickBot="1" x14ac:dyDescent="0.3">
      <c r="A695" s="118" t="s">
        <v>117</v>
      </c>
      <c r="B695" s="132"/>
      <c r="C695" s="132"/>
      <c r="D695" s="132"/>
      <c r="E695" s="132"/>
    </row>
    <row r="696" spans="1:5" ht="15.75" thickBot="1" x14ac:dyDescent="0.3">
      <c r="A696" s="121" t="s">
        <v>235</v>
      </c>
      <c r="B696" s="122">
        <f>B686+B691</f>
        <v>27212.647000000001</v>
      </c>
      <c r="C696" s="122">
        <f>C686+C691</f>
        <v>0</v>
      </c>
      <c r="D696" s="122">
        <f>D686+D691</f>
        <v>0</v>
      </c>
      <c r="E696" s="122">
        <f>E686+E691</f>
        <v>0</v>
      </c>
    </row>
    <row r="697" spans="1:5" ht="34.5" thickBot="1" x14ac:dyDescent="0.3">
      <c r="A697" s="135" t="s">
        <v>236</v>
      </c>
      <c r="B697" s="112" t="s">
        <v>243</v>
      </c>
      <c r="C697" s="127" t="s">
        <v>151</v>
      </c>
      <c r="D697" s="835" t="s">
        <v>244</v>
      </c>
      <c r="E697" s="812"/>
    </row>
    <row r="698" spans="1:5" ht="15.75" customHeight="1" thickBot="1" x14ac:dyDescent="0.3">
      <c r="A698" s="104" t="s">
        <v>48</v>
      </c>
      <c r="B698" s="768" t="s">
        <v>245</v>
      </c>
      <c r="C698" s="769"/>
      <c r="D698" s="769"/>
      <c r="E698" s="612"/>
    </row>
    <row r="699" spans="1:5" ht="15.75" thickBot="1" x14ac:dyDescent="0.3">
      <c r="A699" s="104" t="s">
        <v>50</v>
      </c>
      <c r="B699" s="798" t="s">
        <v>213</v>
      </c>
      <c r="C699" s="799"/>
      <c r="D699" s="799"/>
      <c r="E699" s="800"/>
    </row>
    <row r="700" spans="1:5" x14ac:dyDescent="0.25">
      <c r="A700" s="801"/>
      <c r="B700" s="128">
        <v>2020</v>
      </c>
      <c r="C700" s="128">
        <v>2021</v>
      </c>
      <c r="D700" s="128">
        <v>2022</v>
      </c>
      <c r="E700" s="128">
        <v>2023</v>
      </c>
    </row>
    <row r="701" spans="1:5" ht="15.75" thickBot="1" x14ac:dyDescent="0.3">
      <c r="A701" s="802"/>
      <c r="B701" s="129" t="s">
        <v>26</v>
      </c>
      <c r="C701" s="129" t="s">
        <v>26</v>
      </c>
      <c r="D701" s="129" t="s">
        <v>26</v>
      </c>
      <c r="E701" s="129" t="s">
        <v>26</v>
      </c>
    </row>
    <row r="702" spans="1:5" ht="15.75" thickBot="1" x14ac:dyDescent="0.3">
      <c r="A702" s="104" t="s">
        <v>52</v>
      </c>
      <c r="B702" s="138">
        <v>600</v>
      </c>
      <c r="C702" s="138"/>
      <c r="D702" s="139"/>
      <c r="E702" s="139"/>
    </row>
    <row r="703" spans="1:5" ht="15.75" thickBot="1" x14ac:dyDescent="0.3">
      <c r="A703" s="104" t="s">
        <v>53</v>
      </c>
      <c r="B703" s="136">
        <v>11482.904</v>
      </c>
      <c r="C703" s="136"/>
      <c r="D703" s="134"/>
      <c r="E703" s="134"/>
    </row>
    <row r="704" spans="1:5" ht="15.75" thickBot="1" x14ac:dyDescent="0.3">
      <c r="A704" s="104" t="s">
        <v>54</v>
      </c>
      <c r="B704" s="134">
        <f>B703/B702</f>
        <v>19.138173333333334</v>
      </c>
      <c r="C704" s="134" t="e">
        <f>C703/C702</f>
        <v>#DIV/0!</v>
      </c>
      <c r="D704" s="134" t="e">
        <f>D703/D702</f>
        <v>#DIV/0!</v>
      </c>
      <c r="E704" s="134" t="e">
        <f>E703/E702</f>
        <v>#DIV/0!</v>
      </c>
    </row>
    <row r="705" spans="1:5" ht="15.75" thickBot="1" x14ac:dyDescent="0.3">
      <c r="A705" s="104" t="s">
        <v>55</v>
      </c>
      <c r="B705" s="130" t="e">
        <f t="shared" ref="B705:E707" si="26">B702/A702-1</f>
        <v>#VALUE!</v>
      </c>
      <c r="C705" s="130">
        <f t="shared" si="26"/>
        <v>-1</v>
      </c>
      <c r="D705" s="130" t="e">
        <f t="shared" si="26"/>
        <v>#DIV/0!</v>
      </c>
      <c r="E705" s="130" t="e">
        <f t="shared" si="26"/>
        <v>#DIV/0!</v>
      </c>
    </row>
    <row r="706" spans="1:5" ht="15.75" thickBot="1" x14ac:dyDescent="0.3">
      <c r="A706" s="104" t="s">
        <v>57</v>
      </c>
      <c r="B706" s="130" t="e">
        <f t="shared" si="26"/>
        <v>#VALUE!</v>
      </c>
      <c r="C706" s="130">
        <f t="shared" si="26"/>
        <v>-1</v>
      </c>
      <c r="D706" s="130" t="e">
        <f t="shared" si="26"/>
        <v>#DIV/0!</v>
      </c>
      <c r="E706" s="130" t="e">
        <f t="shared" si="26"/>
        <v>#DIV/0!</v>
      </c>
    </row>
    <row r="707" spans="1:5" ht="15.75" thickBot="1" x14ac:dyDescent="0.3">
      <c r="A707" s="104" t="s">
        <v>58</v>
      </c>
      <c r="B707" s="130" t="e">
        <f t="shared" si="26"/>
        <v>#VALUE!</v>
      </c>
      <c r="C707" s="130" t="e">
        <f t="shared" si="26"/>
        <v>#DIV/0!</v>
      </c>
      <c r="D707" s="130" t="e">
        <f t="shared" si="26"/>
        <v>#DIV/0!</v>
      </c>
      <c r="E707" s="130" t="e">
        <f t="shared" si="26"/>
        <v>#DIV/0!</v>
      </c>
    </row>
    <row r="708" spans="1:5" ht="15.75" thickBot="1" x14ac:dyDescent="0.3">
      <c r="A708" s="803" t="s">
        <v>240</v>
      </c>
      <c r="B708" s="804"/>
      <c r="C708" s="804"/>
      <c r="D708" s="804"/>
      <c r="E708" s="805"/>
    </row>
    <row r="709" spans="1:5" x14ac:dyDescent="0.25">
      <c r="A709" s="801"/>
      <c r="B709" s="128">
        <v>2020</v>
      </c>
      <c r="C709" s="128">
        <v>2021</v>
      </c>
      <c r="D709" s="128">
        <v>2022</v>
      </c>
      <c r="E709" s="128">
        <v>2023</v>
      </c>
    </row>
    <row r="710" spans="1:5" ht="15.75" thickBot="1" x14ac:dyDescent="0.3">
      <c r="A710" s="802"/>
      <c r="B710" s="129" t="s">
        <v>26</v>
      </c>
      <c r="C710" s="129" t="s">
        <v>26</v>
      </c>
      <c r="D710" s="129" t="s">
        <v>26</v>
      </c>
      <c r="E710" s="129" t="s">
        <v>26</v>
      </c>
    </row>
    <row r="711" spans="1:5" ht="15.75" thickBot="1" x14ac:dyDescent="0.3">
      <c r="A711" s="131" t="s">
        <v>114</v>
      </c>
      <c r="B711" s="132">
        <f>B712+B713+B714+B715</f>
        <v>0</v>
      </c>
      <c r="C711" s="132">
        <f>C712+C713+C714+C715</f>
        <v>0</v>
      </c>
      <c r="D711" s="132">
        <f>D712+D713+D714+D715</f>
        <v>0</v>
      </c>
      <c r="E711" s="132">
        <f>E712+E713+E714+E715</f>
        <v>0</v>
      </c>
    </row>
    <row r="712" spans="1:5" ht="15.75" thickBot="1" x14ac:dyDescent="0.3">
      <c r="A712" s="118" t="s">
        <v>61</v>
      </c>
      <c r="B712" s="132"/>
      <c r="C712" s="132"/>
      <c r="D712" s="132"/>
      <c r="E712" s="132"/>
    </row>
    <row r="713" spans="1:5" ht="15.75" thickBot="1" x14ac:dyDescent="0.3">
      <c r="A713" s="118" t="s">
        <v>115</v>
      </c>
      <c r="B713" s="132"/>
      <c r="C713" s="132"/>
      <c r="D713" s="132"/>
      <c r="E713" s="132"/>
    </row>
    <row r="714" spans="1:5" ht="15.75" thickBot="1" x14ac:dyDescent="0.3">
      <c r="A714" s="118" t="s">
        <v>116</v>
      </c>
      <c r="B714" s="132"/>
      <c r="C714" s="132"/>
      <c r="D714" s="132"/>
      <c r="E714" s="132"/>
    </row>
    <row r="715" spans="1:5" ht="15.75" thickBot="1" x14ac:dyDescent="0.3">
      <c r="A715" s="118" t="s">
        <v>117</v>
      </c>
      <c r="B715" s="132"/>
      <c r="C715" s="132"/>
      <c r="D715" s="132"/>
      <c r="E715" s="132"/>
    </row>
    <row r="716" spans="1:5" ht="15.75" thickBot="1" x14ac:dyDescent="0.3">
      <c r="A716" s="131" t="s">
        <v>118</v>
      </c>
      <c r="B716" s="122">
        <f>B717+B718+B719+B720</f>
        <v>11482.904</v>
      </c>
      <c r="C716" s="122">
        <f>C717+C718+C719+C720</f>
        <v>0</v>
      </c>
      <c r="D716" s="122">
        <f>D717+D718+D719+D720</f>
        <v>0</v>
      </c>
      <c r="E716" s="122">
        <f>E717+E718+E719+E720</f>
        <v>0</v>
      </c>
    </row>
    <row r="717" spans="1:5" ht="15.75" thickBot="1" x14ac:dyDescent="0.3">
      <c r="A717" s="118" t="s">
        <v>61</v>
      </c>
      <c r="B717" s="132">
        <f>+B703</f>
        <v>11482.904</v>
      </c>
      <c r="C717" s="132">
        <f>+C703</f>
        <v>0</v>
      </c>
      <c r="D717" s="132">
        <f>+D703</f>
        <v>0</v>
      </c>
      <c r="E717" s="132">
        <f>+E703</f>
        <v>0</v>
      </c>
    </row>
    <row r="718" spans="1:5" ht="15.75" thickBot="1" x14ac:dyDescent="0.3">
      <c r="A718" s="118" t="s">
        <v>115</v>
      </c>
      <c r="B718" s="132"/>
      <c r="C718" s="132"/>
      <c r="D718" s="132"/>
      <c r="E718" s="132"/>
    </row>
    <row r="719" spans="1:5" ht="15.75" thickBot="1" x14ac:dyDescent="0.3">
      <c r="A719" s="118" t="s">
        <v>116</v>
      </c>
      <c r="B719" s="132"/>
      <c r="C719" s="132"/>
      <c r="D719" s="132"/>
      <c r="E719" s="132"/>
    </row>
    <row r="720" spans="1:5" ht="15.75" thickBot="1" x14ac:dyDescent="0.3">
      <c r="A720" s="118" t="s">
        <v>117</v>
      </c>
      <c r="B720" s="132"/>
      <c r="C720" s="132"/>
      <c r="D720" s="132"/>
      <c r="E720" s="132"/>
    </row>
    <row r="721" spans="1:5" ht="15.75" thickBot="1" x14ac:dyDescent="0.3">
      <c r="A721" s="121" t="s">
        <v>241</v>
      </c>
      <c r="B721" s="122">
        <f>B711+B716</f>
        <v>11482.904</v>
      </c>
      <c r="C721" s="122">
        <f>C711+C716</f>
        <v>0</v>
      </c>
      <c r="D721" s="122">
        <f>D711+D716</f>
        <v>0</v>
      </c>
      <c r="E721" s="122">
        <f>E711+E716</f>
        <v>0</v>
      </c>
    </row>
    <row r="722" spans="1:5" ht="34.5" thickBot="1" x14ac:dyDescent="0.3">
      <c r="A722" s="135" t="s">
        <v>242</v>
      </c>
      <c r="B722" s="112" t="s">
        <v>249</v>
      </c>
      <c r="C722" s="127" t="s">
        <v>151</v>
      </c>
      <c r="D722" s="835" t="s">
        <v>250</v>
      </c>
      <c r="E722" s="812"/>
    </row>
    <row r="723" spans="1:5" ht="15.75" customHeight="1" thickBot="1" x14ac:dyDescent="0.3">
      <c r="A723" s="104" t="s">
        <v>48</v>
      </c>
      <c r="B723" s="768" t="s">
        <v>239</v>
      </c>
      <c r="C723" s="769"/>
      <c r="D723" s="769"/>
      <c r="E723" s="612"/>
    </row>
    <row r="724" spans="1:5" ht="15.75" thickBot="1" x14ac:dyDescent="0.3">
      <c r="A724" s="104" t="s">
        <v>50</v>
      </c>
      <c r="B724" s="798" t="s">
        <v>213</v>
      </c>
      <c r="C724" s="799"/>
      <c r="D724" s="799"/>
      <c r="E724" s="800"/>
    </row>
    <row r="725" spans="1:5" x14ac:dyDescent="0.25">
      <c r="A725" s="801"/>
      <c r="B725" s="128">
        <v>2020</v>
      </c>
      <c r="C725" s="128">
        <v>2021</v>
      </c>
      <c r="D725" s="128">
        <v>2022</v>
      </c>
      <c r="E725" s="128">
        <v>2023</v>
      </c>
    </row>
    <row r="726" spans="1:5" ht="15.75" thickBot="1" x14ac:dyDescent="0.3">
      <c r="A726" s="802"/>
      <c r="B726" s="129" t="s">
        <v>26</v>
      </c>
      <c r="C726" s="129" t="s">
        <v>26</v>
      </c>
      <c r="D726" s="129" t="s">
        <v>26</v>
      </c>
      <c r="E726" s="129" t="s">
        <v>26</v>
      </c>
    </row>
    <row r="727" spans="1:5" ht="15.75" thickBot="1" x14ac:dyDescent="0.3">
      <c r="A727" s="104" t="s">
        <v>52</v>
      </c>
      <c r="B727" s="138">
        <v>100</v>
      </c>
      <c r="C727" s="138"/>
      <c r="D727" s="139"/>
      <c r="E727" s="139"/>
    </row>
    <row r="728" spans="1:5" ht="15.75" thickBot="1" x14ac:dyDescent="0.3">
      <c r="A728" s="104" t="s">
        <v>53</v>
      </c>
      <c r="B728" s="134">
        <v>8784.2659999999996</v>
      </c>
      <c r="C728" s="134"/>
      <c r="D728" s="134"/>
      <c r="E728" s="134"/>
    </row>
    <row r="729" spans="1:5" ht="15.75" thickBot="1" x14ac:dyDescent="0.3">
      <c r="A729" s="104" t="s">
        <v>54</v>
      </c>
      <c r="B729" s="134">
        <f>B728/B727</f>
        <v>87.842659999999995</v>
      </c>
      <c r="C729" s="134" t="e">
        <f>C728/C727</f>
        <v>#DIV/0!</v>
      </c>
      <c r="D729" s="134" t="e">
        <f>D728/D727</f>
        <v>#DIV/0!</v>
      </c>
      <c r="E729" s="134" t="e">
        <f>E728/E727</f>
        <v>#DIV/0!</v>
      </c>
    </row>
    <row r="730" spans="1:5" ht="15.75" thickBot="1" x14ac:dyDescent="0.3">
      <c r="A730" s="104" t="s">
        <v>55</v>
      </c>
      <c r="B730" s="130" t="e">
        <f t="shared" ref="B730:E732" si="27">B727/A727-1</f>
        <v>#VALUE!</v>
      </c>
      <c r="C730" s="130">
        <f t="shared" si="27"/>
        <v>-1</v>
      </c>
      <c r="D730" s="130" t="e">
        <f t="shared" si="27"/>
        <v>#DIV/0!</v>
      </c>
      <c r="E730" s="130" t="e">
        <f t="shared" si="27"/>
        <v>#DIV/0!</v>
      </c>
    </row>
    <row r="731" spans="1:5" ht="15.75" thickBot="1" x14ac:dyDescent="0.3">
      <c r="A731" s="104" t="s">
        <v>57</v>
      </c>
      <c r="B731" s="130" t="e">
        <f t="shared" si="27"/>
        <v>#VALUE!</v>
      </c>
      <c r="C731" s="130">
        <f t="shared" si="27"/>
        <v>-1</v>
      </c>
      <c r="D731" s="130" t="e">
        <f t="shared" si="27"/>
        <v>#DIV/0!</v>
      </c>
      <c r="E731" s="130" t="e">
        <f t="shared" si="27"/>
        <v>#DIV/0!</v>
      </c>
    </row>
    <row r="732" spans="1:5" ht="15.75" thickBot="1" x14ac:dyDescent="0.3">
      <c r="A732" s="104" t="s">
        <v>58</v>
      </c>
      <c r="B732" s="130" t="e">
        <f t="shared" si="27"/>
        <v>#VALUE!</v>
      </c>
      <c r="C732" s="130" t="e">
        <f t="shared" si="27"/>
        <v>#DIV/0!</v>
      </c>
      <c r="D732" s="130" t="e">
        <f t="shared" si="27"/>
        <v>#DIV/0!</v>
      </c>
      <c r="E732" s="130" t="e">
        <f t="shared" si="27"/>
        <v>#DIV/0!</v>
      </c>
    </row>
    <row r="733" spans="1:5" ht="15.75" thickBot="1" x14ac:dyDescent="0.3">
      <c r="A733" s="803" t="s">
        <v>246</v>
      </c>
      <c r="B733" s="804"/>
      <c r="C733" s="804"/>
      <c r="D733" s="804"/>
      <c r="E733" s="805"/>
    </row>
    <row r="734" spans="1:5" x14ac:dyDescent="0.25">
      <c r="A734" s="801"/>
      <c r="B734" s="128">
        <v>2020</v>
      </c>
      <c r="C734" s="128">
        <v>2021</v>
      </c>
      <c r="D734" s="128">
        <v>2022</v>
      </c>
      <c r="E734" s="128">
        <v>2023</v>
      </c>
    </row>
    <row r="735" spans="1:5" ht="15.75" thickBot="1" x14ac:dyDescent="0.3">
      <c r="A735" s="802"/>
      <c r="B735" s="129" t="s">
        <v>26</v>
      </c>
      <c r="C735" s="129" t="s">
        <v>26</v>
      </c>
      <c r="D735" s="129" t="s">
        <v>26</v>
      </c>
      <c r="E735" s="129" t="s">
        <v>26</v>
      </c>
    </row>
    <row r="736" spans="1:5" ht="15.75" thickBot="1" x14ac:dyDescent="0.3">
      <c r="A736" s="131" t="s">
        <v>114</v>
      </c>
      <c r="B736" s="132">
        <f>B737+B738+B739+B740</f>
        <v>0</v>
      </c>
      <c r="C736" s="132">
        <f>C737+C738+C739+C740</f>
        <v>0</v>
      </c>
      <c r="D736" s="132">
        <f>D737+D738+D739+D740</f>
        <v>0</v>
      </c>
      <c r="E736" s="132">
        <f>E737+E738+E739+E740</f>
        <v>0</v>
      </c>
    </row>
    <row r="737" spans="1:5" ht="15.75" thickBot="1" x14ac:dyDescent="0.3">
      <c r="A737" s="118" t="s">
        <v>61</v>
      </c>
      <c r="B737" s="132"/>
      <c r="C737" s="132"/>
      <c r="D737" s="132"/>
      <c r="E737" s="132"/>
    </row>
    <row r="738" spans="1:5" ht="15.75" thickBot="1" x14ac:dyDescent="0.3">
      <c r="A738" s="118" t="s">
        <v>115</v>
      </c>
      <c r="B738" s="132"/>
      <c r="C738" s="132"/>
      <c r="D738" s="132"/>
      <c r="E738" s="132"/>
    </row>
    <row r="739" spans="1:5" ht="15.75" thickBot="1" x14ac:dyDescent="0.3">
      <c r="A739" s="118" t="s">
        <v>116</v>
      </c>
      <c r="B739" s="132"/>
      <c r="C739" s="132"/>
      <c r="D739" s="132"/>
      <c r="E739" s="132"/>
    </row>
    <row r="740" spans="1:5" ht="15.75" thickBot="1" x14ac:dyDescent="0.3">
      <c r="A740" s="118" t="s">
        <v>117</v>
      </c>
      <c r="B740" s="132"/>
      <c r="C740" s="132"/>
      <c r="D740" s="132"/>
      <c r="E740" s="132"/>
    </row>
    <row r="741" spans="1:5" ht="15.75" thickBot="1" x14ac:dyDescent="0.3">
      <c r="A741" s="131" t="s">
        <v>118</v>
      </c>
      <c r="B741" s="122">
        <f>B742+B743+B744+B745</f>
        <v>8784.2659999999996</v>
      </c>
      <c r="C741" s="122">
        <f>C742+C743+C744+C745</f>
        <v>0</v>
      </c>
      <c r="D741" s="122">
        <f>D742+D743+D744+D745</f>
        <v>0</v>
      </c>
      <c r="E741" s="122">
        <f>E742+E743+E744+E745</f>
        <v>0</v>
      </c>
    </row>
    <row r="742" spans="1:5" ht="15.75" thickBot="1" x14ac:dyDescent="0.3">
      <c r="A742" s="118" t="s">
        <v>61</v>
      </c>
      <c r="B742" s="132">
        <f>+B728</f>
        <v>8784.2659999999996</v>
      </c>
      <c r="C742" s="132">
        <f>+C728</f>
        <v>0</v>
      </c>
      <c r="D742" s="132">
        <f>+D728</f>
        <v>0</v>
      </c>
      <c r="E742" s="132">
        <f>+E728</f>
        <v>0</v>
      </c>
    </row>
    <row r="743" spans="1:5" ht="15.75" thickBot="1" x14ac:dyDescent="0.3">
      <c r="A743" s="118" t="s">
        <v>115</v>
      </c>
      <c r="B743" s="132"/>
      <c r="C743" s="132"/>
      <c r="D743" s="132"/>
      <c r="E743" s="132"/>
    </row>
    <row r="744" spans="1:5" ht="15.75" thickBot="1" x14ac:dyDescent="0.3">
      <c r="A744" s="118" t="s">
        <v>116</v>
      </c>
      <c r="B744" s="132"/>
      <c r="C744" s="132"/>
      <c r="D744" s="132"/>
      <c r="E744" s="132"/>
    </row>
    <row r="745" spans="1:5" ht="15.75" thickBot="1" x14ac:dyDescent="0.3">
      <c r="A745" s="118" t="s">
        <v>117</v>
      </c>
      <c r="B745" s="132"/>
      <c r="C745" s="132"/>
      <c r="D745" s="132"/>
      <c r="E745" s="132"/>
    </row>
    <row r="746" spans="1:5" ht="15.75" thickBot="1" x14ac:dyDescent="0.3">
      <c r="A746" s="121" t="s">
        <v>247</v>
      </c>
      <c r="B746" s="122">
        <f>B736+B741</f>
        <v>8784.2659999999996</v>
      </c>
      <c r="C746" s="122">
        <f>C736+C741</f>
        <v>0</v>
      </c>
      <c r="D746" s="122">
        <f>D736+D741</f>
        <v>0</v>
      </c>
      <c r="E746" s="122">
        <f>E736+E741</f>
        <v>0</v>
      </c>
    </row>
    <row r="747" spans="1:5" ht="34.5" thickBot="1" x14ac:dyDescent="0.3">
      <c r="A747" s="135" t="s">
        <v>248</v>
      </c>
      <c r="B747" s="112" t="s">
        <v>257</v>
      </c>
      <c r="C747" s="127" t="s">
        <v>151</v>
      </c>
      <c r="D747" s="835" t="s">
        <v>258</v>
      </c>
      <c r="E747" s="812"/>
    </row>
    <row r="748" spans="1:5" ht="15.75" customHeight="1" thickBot="1" x14ac:dyDescent="0.3">
      <c r="A748" s="104" t="s">
        <v>48</v>
      </c>
      <c r="B748" s="768" t="s">
        <v>259</v>
      </c>
      <c r="C748" s="769"/>
      <c r="D748" s="769"/>
      <c r="E748" s="612"/>
    </row>
    <row r="749" spans="1:5" ht="15.75" thickBot="1" x14ac:dyDescent="0.3">
      <c r="A749" s="104" t="s">
        <v>50</v>
      </c>
      <c r="B749" s="798" t="s">
        <v>213</v>
      </c>
      <c r="C749" s="799"/>
      <c r="D749" s="799"/>
      <c r="E749" s="800"/>
    </row>
    <row r="750" spans="1:5" x14ac:dyDescent="0.25">
      <c r="A750" s="801"/>
      <c r="B750" s="128">
        <v>2020</v>
      </c>
      <c r="C750" s="128">
        <v>2021</v>
      </c>
      <c r="D750" s="128">
        <v>2022</v>
      </c>
      <c r="E750" s="128">
        <v>2023</v>
      </c>
    </row>
    <row r="751" spans="1:5" ht="15.75" thickBot="1" x14ac:dyDescent="0.3">
      <c r="A751" s="802"/>
      <c r="B751" s="129" t="s">
        <v>26</v>
      </c>
      <c r="C751" s="129" t="s">
        <v>26</v>
      </c>
      <c r="D751" s="129" t="s">
        <v>26</v>
      </c>
      <c r="E751" s="129" t="s">
        <v>26</v>
      </c>
    </row>
    <row r="752" spans="1:5" ht="15.75" thickBot="1" x14ac:dyDescent="0.3">
      <c r="A752" s="104" t="s">
        <v>52</v>
      </c>
      <c r="B752" s="138">
        <v>300</v>
      </c>
      <c r="C752" s="138"/>
      <c r="D752" s="139"/>
      <c r="E752" s="139"/>
    </row>
    <row r="753" spans="1:5" ht="15.75" thickBot="1" x14ac:dyDescent="0.3">
      <c r="A753" s="104" t="s">
        <v>53</v>
      </c>
      <c r="B753" s="136">
        <v>38229.892999999996</v>
      </c>
      <c r="C753" s="136"/>
      <c r="D753" s="134"/>
      <c r="E753" s="134"/>
    </row>
    <row r="754" spans="1:5" ht="15.75" thickBot="1" x14ac:dyDescent="0.3">
      <c r="A754" s="104" t="s">
        <v>54</v>
      </c>
      <c r="B754" s="134">
        <f>B753/B752</f>
        <v>127.43297666666666</v>
      </c>
      <c r="C754" s="134" t="e">
        <f>C753/C752</f>
        <v>#DIV/0!</v>
      </c>
      <c r="D754" s="134" t="e">
        <f>D753/D752</f>
        <v>#DIV/0!</v>
      </c>
      <c r="E754" s="134" t="e">
        <f>E753/E752</f>
        <v>#DIV/0!</v>
      </c>
    </row>
    <row r="755" spans="1:5" ht="15.75" thickBot="1" x14ac:dyDescent="0.3">
      <c r="A755" s="104" t="s">
        <v>55</v>
      </c>
      <c r="B755" s="130" t="e">
        <f t="shared" ref="B755:E757" si="28">B752/A752-1</f>
        <v>#VALUE!</v>
      </c>
      <c r="C755" s="130">
        <f t="shared" si="28"/>
        <v>-1</v>
      </c>
      <c r="D755" s="130" t="e">
        <f t="shared" si="28"/>
        <v>#DIV/0!</v>
      </c>
      <c r="E755" s="130" t="e">
        <f t="shared" si="28"/>
        <v>#DIV/0!</v>
      </c>
    </row>
    <row r="756" spans="1:5" ht="15.75" thickBot="1" x14ac:dyDescent="0.3">
      <c r="A756" s="104" t="s">
        <v>57</v>
      </c>
      <c r="B756" s="130" t="e">
        <f t="shared" si="28"/>
        <v>#VALUE!</v>
      </c>
      <c r="C756" s="130">
        <f t="shared" si="28"/>
        <v>-1</v>
      </c>
      <c r="D756" s="130" t="e">
        <f t="shared" si="28"/>
        <v>#DIV/0!</v>
      </c>
      <c r="E756" s="130" t="e">
        <f t="shared" si="28"/>
        <v>#DIV/0!</v>
      </c>
    </row>
    <row r="757" spans="1:5" ht="15.75" thickBot="1" x14ac:dyDescent="0.3">
      <c r="A757" s="104" t="s">
        <v>58</v>
      </c>
      <c r="B757" s="130" t="e">
        <f t="shared" si="28"/>
        <v>#VALUE!</v>
      </c>
      <c r="C757" s="130" t="e">
        <f t="shared" si="28"/>
        <v>#DIV/0!</v>
      </c>
      <c r="D757" s="130" t="e">
        <f t="shared" si="28"/>
        <v>#DIV/0!</v>
      </c>
      <c r="E757" s="130" t="e">
        <f t="shared" si="28"/>
        <v>#DIV/0!</v>
      </c>
    </row>
    <row r="758" spans="1:5" ht="15.75" thickBot="1" x14ac:dyDescent="0.3">
      <c r="A758" s="803" t="s">
        <v>251</v>
      </c>
      <c r="B758" s="804"/>
      <c r="C758" s="804"/>
      <c r="D758" s="804"/>
      <c r="E758" s="805"/>
    </row>
    <row r="759" spans="1:5" x14ac:dyDescent="0.25">
      <c r="A759" s="801"/>
      <c r="B759" s="128">
        <v>2020</v>
      </c>
      <c r="C759" s="128">
        <v>2021</v>
      </c>
      <c r="D759" s="128">
        <v>2022</v>
      </c>
      <c r="E759" s="128">
        <v>2023</v>
      </c>
    </row>
    <row r="760" spans="1:5" ht="15.75" thickBot="1" x14ac:dyDescent="0.3">
      <c r="A760" s="802"/>
      <c r="B760" s="129" t="s">
        <v>26</v>
      </c>
      <c r="C760" s="129" t="s">
        <v>26</v>
      </c>
      <c r="D760" s="129" t="s">
        <v>26</v>
      </c>
      <c r="E760" s="129" t="s">
        <v>26</v>
      </c>
    </row>
    <row r="761" spans="1:5" ht="15.75" thickBot="1" x14ac:dyDescent="0.3">
      <c r="A761" s="131" t="s">
        <v>114</v>
      </c>
      <c r="B761" s="132">
        <f>B762+B763+B764+B765</f>
        <v>0</v>
      </c>
      <c r="C761" s="132">
        <f>C762+C763+C764+C765</f>
        <v>0</v>
      </c>
      <c r="D761" s="132">
        <f>D762+D763+D764+D765</f>
        <v>0</v>
      </c>
      <c r="E761" s="132">
        <f>E762+E763+E764+E765</f>
        <v>0</v>
      </c>
    </row>
    <row r="762" spans="1:5" ht="15.75" thickBot="1" x14ac:dyDescent="0.3">
      <c r="A762" s="118" t="s">
        <v>61</v>
      </c>
      <c r="B762" s="132"/>
      <c r="C762" s="132"/>
      <c r="D762" s="132"/>
      <c r="E762" s="132"/>
    </row>
    <row r="763" spans="1:5" ht="15.75" thickBot="1" x14ac:dyDescent="0.3">
      <c r="A763" s="118" t="s">
        <v>115</v>
      </c>
      <c r="B763" s="132"/>
      <c r="C763" s="132"/>
      <c r="D763" s="132"/>
      <c r="E763" s="132"/>
    </row>
    <row r="764" spans="1:5" ht="15.75" thickBot="1" x14ac:dyDescent="0.3">
      <c r="A764" s="118" t="s">
        <v>116</v>
      </c>
      <c r="B764" s="132"/>
      <c r="C764" s="132"/>
      <c r="D764" s="132"/>
      <c r="E764" s="132"/>
    </row>
    <row r="765" spans="1:5" ht="15.75" thickBot="1" x14ac:dyDescent="0.3">
      <c r="A765" s="118" t="s">
        <v>117</v>
      </c>
      <c r="B765" s="132"/>
      <c r="C765" s="132"/>
      <c r="D765" s="132"/>
      <c r="E765" s="132"/>
    </row>
    <row r="766" spans="1:5" ht="15.75" thickBot="1" x14ac:dyDescent="0.3">
      <c r="A766" s="131" t="s">
        <v>118</v>
      </c>
      <c r="B766" s="122">
        <f>B767+B768+B769+B770</f>
        <v>38229.892999999996</v>
      </c>
      <c r="C766" s="122">
        <f>C767+C768+C769+C770</f>
        <v>0</v>
      </c>
      <c r="D766" s="122">
        <f>D767+D768+D769+D770</f>
        <v>0</v>
      </c>
      <c r="E766" s="122">
        <f>E767+E768+E769+E770</f>
        <v>0</v>
      </c>
    </row>
    <row r="767" spans="1:5" ht="15.75" thickBot="1" x14ac:dyDescent="0.3">
      <c r="A767" s="118" t="s">
        <v>61</v>
      </c>
      <c r="B767" s="132">
        <f>+B753</f>
        <v>38229.892999999996</v>
      </c>
      <c r="C767" s="132">
        <f>+C753</f>
        <v>0</v>
      </c>
      <c r="D767" s="132">
        <f>+D753</f>
        <v>0</v>
      </c>
      <c r="E767" s="132">
        <f>+E753</f>
        <v>0</v>
      </c>
    </row>
    <row r="768" spans="1:5" ht="15.75" thickBot="1" x14ac:dyDescent="0.3">
      <c r="A768" s="118" t="s">
        <v>115</v>
      </c>
      <c r="B768" s="132"/>
      <c r="C768" s="132"/>
      <c r="D768" s="132"/>
      <c r="E768" s="132"/>
    </row>
    <row r="769" spans="1:5" ht="15.75" thickBot="1" x14ac:dyDescent="0.3">
      <c r="A769" s="118" t="s">
        <v>116</v>
      </c>
      <c r="B769" s="132"/>
      <c r="C769" s="132"/>
      <c r="D769" s="132"/>
      <c r="E769" s="132"/>
    </row>
    <row r="770" spans="1:5" ht="15.75" thickBot="1" x14ac:dyDescent="0.3">
      <c r="A770" s="118" t="s">
        <v>117</v>
      </c>
      <c r="B770" s="132"/>
      <c r="C770" s="132"/>
      <c r="D770" s="132"/>
      <c r="E770" s="132"/>
    </row>
    <row r="771" spans="1:5" ht="15.75" thickBot="1" x14ac:dyDescent="0.3">
      <c r="A771" s="121" t="s">
        <v>252</v>
      </c>
      <c r="B771" s="122">
        <f>B761+B766</f>
        <v>38229.892999999996</v>
      </c>
      <c r="C771" s="122">
        <f>C761+C766</f>
        <v>0</v>
      </c>
      <c r="D771" s="122">
        <f>D761+D766</f>
        <v>0</v>
      </c>
      <c r="E771" s="122">
        <f>E761+E766</f>
        <v>0</v>
      </c>
    </row>
    <row r="772" spans="1:5" ht="34.5" thickBot="1" x14ac:dyDescent="0.3">
      <c r="A772" s="135" t="s">
        <v>253</v>
      </c>
      <c r="B772" s="112" t="s">
        <v>263</v>
      </c>
      <c r="C772" s="127" t="s">
        <v>151</v>
      </c>
      <c r="D772" s="835" t="s">
        <v>264</v>
      </c>
      <c r="E772" s="812"/>
    </row>
    <row r="773" spans="1:5" ht="15.75" customHeight="1" thickBot="1" x14ac:dyDescent="0.3">
      <c r="A773" s="104" t="s">
        <v>48</v>
      </c>
      <c r="B773" s="768" t="s">
        <v>265</v>
      </c>
      <c r="C773" s="769"/>
      <c r="D773" s="769"/>
      <c r="E773" s="612"/>
    </row>
    <row r="774" spans="1:5" ht="15.75" thickBot="1" x14ac:dyDescent="0.3">
      <c r="A774" s="104" t="s">
        <v>50</v>
      </c>
      <c r="B774" s="798" t="s">
        <v>213</v>
      </c>
      <c r="C774" s="799"/>
      <c r="D774" s="799"/>
      <c r="E774" s="800"/>
    </row>
    <row r="775" spans="1:5" x14ac:dyDescent="0.25">
      <c r="A775" s="801"/>
      <c r="B775" s="128">
        <v>2020</v>
      </c>
      <c r="C775" s="128">
        <v>2021</v>
      </c>
      <c r="D775" s="128">
        <v>2022</v>
      </c>
      <c r="E775" s="128">
        <v>2023</v>
      </c>
    </row>
    <row r="776" spans="1:5" ht="15.75" thickBot="1" x14ac:dyDescent="0.3">
      <c r="A776" s="802"/>
      <c r="B776" s="129" t="s">
        <v>26</v>
      </c>
      <c r="C776" s="129" t="s">
        <v>26</v>
      </c>
      <c r="D776" s="129" t="s">
        <v>26</v>
      </c>
      <c r="E776" s="129" t="s">
        <v>26</v>
      </c>
    </row>
    <row r="777" spans="1:5" ht="15.75" thickBot="1" x14ac:dyDescent="0.3">
      <c r="A777" s="104" t="s">
        <v>52</v>
      </c>
      <c r="B777" s="138">
        <v>50</v>
      </c>
      <c r="C777" s="138"/>
      <c r="D777" s="139"/>
      <c r="E777" s="139"/>
    </row>
    <row r="778" spans="1:5" ht="15.75" thickBot="1" x14ac:dyDescent="0.3">
      <c r="A778" s="104" t="s">
        <v>53</v>
      </c>
      <c r="B778" s="134">
        <v>23278.602999999999</v>
      </c>
      <c r="C778" s="134"/>
      <c r="D778" s="134"/>
      <c r="E778" s="134"/>
    </row>
    <row r="779" spans="1:5" ht="15.75" thickBot="1" x14ac:dyDescent="0.3">
      <c r="A779" s="104" t="s">
        <v>54</v>
      </c>
      <c r="B779" s="134">
        <f>B778/B777</f>
        <v>465.57205999999996</v>
      </c>
      <c r="C779" s="134" t="e">
        <f>C778/C777</f>
        <v>#DIV/0!</v>
      </c>
      <c r="D779" s="134" t="e">
        <f>D778/D777</f>
        <v>#DIV/0!</v>
      </c>
      <c r="E779" s="134" t="e">
        <f>E778/E777</f>
        <v>#DIV/0!</v>
      </c>
    </row>
    <row r="780" spans="1:5" ht="15.75" thickBot="1" x14ac:dyDescent="0.3">
      <c r="A780" s="104" t="s">
        <v>55</v>
      </c>
      <c r="B780" s="130" t="e">
        <f t="shared" ref="B780:E782" si="29">B777/A777-1</f>
        <v>#VALUE!</v>
      </c>
      <c r="C780" s="130">
        <f t="shared" si="29"/>
        <v>-1</v>
      </c>
      <c r="D780" s="130" t="e">
        <f t="shared" si="29"/>
        <v>#DIV/0!</v>
      </c>
      <c r="E780" s="130" t="e">
        <f t="shared" si="29"/>
        <v>#DIV/0!</v>
      </c>
    </row>
    <row r="781" spans="1:5" ht="15.75" thickBot="1" x14ac:dyDescent="0.3">
      <c r="A781" s="104" t="s">
        <v>57</v>
      </c>
      <c r="B781" s="130" t="e">
        <f t="shared" si="29"/>
        <v>#VALUE!</v>
      </c>
      <c r="C781" s="130">
        <f t="shared" si="29"/>
        <v>-1</v>
      </c>
      <c r="D781" s="130" t="e">
        <f t="shared" si="29"/>
        <v>#DIV/0!</v>
      </c>
      <c r="E781" s="130" t="e">
        <f t="shared" si="29"/>
        <v>#DIV/0!</v>
      </c>
    </row>
    <row r="782" spans="1:5" ht="15.75" thickBot="1" x14ac:dyDescent="0.3">
      <c r="A782" s="104" t="s">
        <v>58</v>
      </c>
      <c r="B782" s="130" t="e">
        <f t="shared" si="29"/>
        <v>#VALUE!</v>
      </c>
      <c r="C782" s="130" t="e">
        <f t="shared" si="29"/>
        <v>#DIV/0!</v>
      </c>
      <c r="D782" s="130" t="e">
        <f t="shared" si="29"/>
        <v>#DIV/0!</v>
      </c>
      <c r="E782" s="130" t="e">
        <f t="shared" si="29"/>
        <v>#DIV/0!</v>
      </c>
    </row>
    <row r="783" spans="1:5" ht="15.75" thickBot="1" x14ac:dyDescent="0.3">
      <c r="A783" s="803" t="s">
        <v>254</v>
      </c>
      <c r="B783" s="804"/>
      <c r="C783" s="804"/>
      <c r="D783" s="804"/>
      <c r="E783" s="805"/>
    </row>
    <row r="784" spans="1:5" x14ac:dyDescent="0.25">
      <c r="A784" s="801"/>
      <c r="B784" s="128">
        <v>2020</v>
      </c>
      <c r="C784" s="128">
        <v>2021</v>
      </c>
      <c r="D784" s="128">
        <v>2022</v>
      </c>
      <c r="E784" s="128">
        <v>2023</v>
      </c>
    </row>
    <row r="785" spans="1:5" ht="15.75" thickBot="1" x14ac:dyDescent="0.3">
      <c r="A785" s="802"/>
      <c r="B785" s="129" t="s">
        <v>26</v>
      </c>
      <c r="C785" s="129" t="s">
        <v>26</v>
      </c>
      <c r="D785" s="129" t="s">
        <v>26</v>
      </c>
      <c r="E785" s="129" t="s">
        <v>26</v>
      </c>
    </row>
    <row r="786" spans="1:5" ht="15.75" thickBot="1" x14ac:dyDescent="0.3">
      <c r="A786" s="131" t="s">
        <v>114</v>
      </c>
      <c r="B786" s="132">
        <f>B787+B788+B789+B790</f>
        <v>0</v>
      </c>
      <c r="C786" s="132">
        <f>C787+C788+C789+C790</f>
        <v>0</v>
      </c>
      <c r="D786" s="132">
        <f>D787+D788+D789+D790</f>
        <v>0</v>
      </c>
      <c r="E786" s="132">
        <f>E787+E788+E789+E790</f>
        <v>0</v>
      </c>
    </row>
    <row r="787" spans="1:5" ht="15.75" thickBot="1" x14ac:dyDescent="0.3">
      <c r="A787" s="118" t="s">
        <v>61</v>
      </c>
      <c r="B787" s="132"/>
      <c r="C787" s="132"/>
      <c r="D787" s="132"/>
      <c r="E787" s="132"/>
    </row>
    <row r="788" spans="1:5" ht="15.75" thickBot="1" x14ac:dyDescent="0.3">
      <c r="A788" s="118" t="s">
        <v>115</v>
      </c>
      <c r="B788" s="132"/>
      <c r="C788" s="132"/>
      <c r="D788" s="132"/>
      <c r="E788" s="132"/>
    </row>
    <row r="789" spans="1:5" ht="15.75" thickBot="1" x14ac:dyDescent="0.3">
      <c r="A789" s="118" t="s">
        <v>116</v>
      </c>
      <c r="B789" s="132"/>
      <c r="C789" s="132"/>
      <c r="D789" s="132"/>
      <c r="E789" s="132"/>
    </row>
    <row r="790" spans="1:5" ht="15.75" thickBot="1" x14ac:dyDescent="0.3">
      <c r="A790" s="118" t="s">
        <v>117</v>
      </c>
      <c r="B790" s="132"/>
      <c r="C790" s="132"/>
      <c r="D790" s="132"/>
      <c r="E790" s="132"/>
    </row>
    <row r="791" spans="1:5" ht="15.75" thickBot="1" x14ac:dyDescent="0.3">
      <c r="A791" s="131" t="s">
        <v>118</v>
      </c>
      <c r="B791" s="122">
        <f>B792+B793+B794+B795</f>
        <v>23278.602999999999</v>
      </c>
      <c r="C791" s="122">
        <f>C792+C793+C794+C795</f>
        <v>0</v>
      </c>
      <c r="D791" s="122">
        <f>D792+D793+D794+D795</f>
        <v>0</v>
      </c>
      <c r="E791" s="122">
        <f>E792+E793+E794+E795</f>
        <v>0</v>
      </c>
    </row>
    <row r="792" spans="1:5" ht="15.75" thickBot="1" x14ac:dyDescent="0.3">
      <c r="A792" s="118" t="s">
        <v>61</v>
      </c>
      <c r="B792" s="132">
        <f>+B778</f>
        <v>23278.602999999999</v>
      </c>
      <c r="C792" s="132">
        <f>+C778</f>
        <v>0</v>
      </c>
      <c r="D792" s="132">
        <f>+D778</f>
        <v>0</v>
      </c>
      <c r="E792" s="132">
        <f>+E778</f>
        <v>0</v>
      </c>
    </row>
    <row r="793" spans="1:5" ht="15.75" thickBot="1" x14ac:dyDescent="0.3">
      <c r="A793" s="118" t="s">
        <v>115</v>
      </c>
      <c r="B793" s="132"/>
      <c r="C793" s="132"/>
      <c r="D793" s="132"/>
      <c r="E793" s="132"/>
    </row>
    <row r="794" spans="1:5" ht="15.75" thickBot="1" x14ac:dyDescent="0.3">
      <c r="A794" s="118" t="s">
        <v>116</v>
      </c>
      <c r="B794" s="132"/>
      <c r="C794" s="132"/>
      <c r="D794" s="132"/>
      <c r="E794" s="132"/>
    </row>
    <row r="795" spans="1:5" ht="15.75" thickBot="1" x14ac:dyDescent="0.3">
      <c r="A795" s="118" t="s">
        <v>117</v>
      </c>
      <c r="B795" s="132"/>
      <c r="C795" s="132"/>
      <c r="D795" s="132"/>
      <c r="E795" s="132"/>
    </row>
    <row r="796" spans="1:5" ht="15.75" thickBot="1" x14ac:dyDescent="0.3">
      <c r="A796" s="121" t="s">
        <v>255</v>
      </c>
      <c r="B796" s="122">
        <f>B786+B791</f>
        <v>23278.602999999999</v>
      </c>
      <c r="C796" s="122">
        <f>C786+C791</f>
        <v>0</v>
      </c>
      <c r="D796" s="122">
        <f>D786+D791</f>
        <v>0</v>
      </c>
      <c r="E796" s="122">
        <f>E786+E791</f>
        <v>0</v>
      </c>
    </row>
    <row r="797" spans="1:5" ht="34.5" thickBot="1" x14ac:dyDescent="0.3">
      <c r="A797" s="135" t="s">
        <v>256</v>
      </c>
      <c r="B797" s="112" t="s">
        <v>269</v>
      </c>
      <c r="C797" s="127" t="s">
        <v>151</v>
      </c>
      <c r="D797" s="835" t="s">
        <v>270</v>
      </c>
      <c r="E797" s="812"/>
    </row>
    <row r="798" spans="1:5" ht="15.75" customHeight="1" thickBot="1" x14ac:dyDescent="0.3">
      <c r="A798" s="104" t="s">
        <v>48</v>
      </c>
      <c r="B798" s="768" t="s">
        <v>265</v>
      </c>
      <c r="C798" s="769"/>
      <c r="D798" s="769"/>
      <c r="E798" s="612"/>
    </row>
    <row r="799" spans="1:5" ht="15.75" thickBot="1" x14ac:dyDescent="0.3">
      <c r="A799" s="104" t="s">
        <v>50</v>
      </c>
      <c r="B799" s="798" t="s">
        <v>213</v>
      </c>
      <c r="C799" s="799"/>
      <c r="D799" s="799"/>
      <c r="E799" s="800"/>
    </row>
    <row r="800" spans="1:5" x14ac:dyDescent="0.25">
      <c r="A800" s="801"/>
      <c r="B800" s="128">
        <v>2020</v>
      </c>
      <c r="C800" s="128">
        <v>2021</v>
      </c>
      <c r="D800" s="128">
        <v>2022</v>
      </c>
      <c r="E800" s="128">
        <v>2023</v>
      </c>
    </row>
    <row r="801" spans="1:5" ht="15.75" thickBot="1" x14ac:dyDescent="0.3">
      <c r="A801" s="802"/>
      <c r="B801" s="129" t="s">
        <v>26</v>
      </c>
      <c r="C801" s="129" t="s">
        <v>26</v>
      </c>
      <c r="D801" s="129" t="s">
        <v>26</v>
      </c>
      <c r="E801" s="129" t="s">
        <v>26</v>
      </c>
    </row>
    <row r="802" spans="1:5" ht="15.75" thickBot="1" x14ac:dyDescent="0.3">
      <c r="A802" s="104" t="s">
        <v>52</v>
      </c>
      <c r="B802" s="138">
        <v>50</v>
      </c>
      <c r="C802" s="138"/>
      <c r="D802" s="139"/>
      <c r="E802" s="139"/>
    </row>
    <row r="803" spans="1:5" ht="15.75" thickBot="1" x14ac:dyDescent="0.3">
      <c r="A803" s="104" t="s">
        <v>53</v>
      </c>
      <c r="B803" s="136">
        <v>14081.687</v>
      </c>
      <c r="C803" s="136"/>
      <c r="D803" s="134"/>
      <c r="E803" s="134"/>
    </row>
    <row r="804" spans="1:5" ht="15.75" thickBot="1" x14ac:dyDescent="0.3">
      <c r="A804" s="104" t="s">
        <v>54</v>
      </c>
      <c r="B804" s="134">
        <f>B803/B802</f>
        <v>281.63373999999999</v>
      </c>
      <c r="C804" s="134" t="e">
        <f>C803/C802</f>
        <v>#DIV/0!</v>
      </c>
      <c r="D804" s="134" t="e">
        <f>D803/D802</f>
        <v>#DIV/0!</v>
      </c>
      <c r="E804" s="134" t="e">
        <f>E803/E802</f>
        <v>#DIV/0!</v>
      </c>
    </row>
    <row r="805" spans="1:5" ht="15.75" thickBot="1" x14ac:dyDescent="0.3">
      <c r="A805" s="104" t="s">
        <v>55</v>
      </c>
      <c r="B805" s="130" t="e">
        <f t="shared" ref="B805:E807" si="30">B802/A802-1</f>
        <v>#VALUE!</v>
      </c>
      <c r="C805" s="130">
        <f t="shared" si="30"/>
        <v>-1</v>
      </c>
      <c r="D805" s="130" t="e">
        <f t="shared" si="30"/>
        <v>#DIV/0!</v>
      </c>
      <c r="E805" s="130" t="e">
        <f t="shared" si="30"/>
        <v>#DIV/0!</v>
      </c>
    </row>
    <row r="806" spans="1:5" ht="15.75" thickBot="1" x14ac:dyDescent="0.3">
      <c r="A806" s="104" t="s">
        <v>57</v>
      </c>
      <c r="B806" s="130" t="e">
        <f t="shared" si="30"/>
        <v>#VALUE!</v>
      </c>
      <c r="C806" s="130">
        <f t="shared" si="30"/>
        <v>-1</v>
      </c>
      <c r="D806" s="130" t="e">
        <f t="shared" si="30"/>
        <v>#DIV/0!</v>
      </c>
      <c r="E806" s="130" t="e">
        <f t="shared" si="30"/>
        <v>#DIV/0!</v>
      </c>
    </row>
    <row r="807" spans="1:5" ht="15.75" thickBot="1" x14ac:dyDescent="0.3">
      <c r="A807" s="104" t="s">
        <v>58</v>
      </c>
      <c r="B807" s="130" t="e">
        <f t="shared" si="30"/>
        <v>#VALUE!</v>
      </c>
      <c r="C807" s="130" t="e">
        <f t="shared" si="30"/>
        <v>#DIV/0!</v>
      </c>
      <c r="D807" s="130" t="e">
        <f t="shared" si="30"/>
        <v>#DIV/0!</v>
      </c>
      <c r="E807" s="130" t="e">
        <f t="shared" si="30"/>
        <v>#DIV/0!</v>
      </c>
    </row>
    <row r="808" spans="1:5" ht="15.75" thickBot="1" x14ac:dyDescent="0.3">
      <c r="A808" s="803" t="s">
        <v>260</v>
      </c>
      <c r="B808" s="804"/>
      <c r="C808" s="804"/>
      <c r="D808" s="804"/>
      <c r="E808" s="805"/>
    </row>
    <row r="809" spans="1:5" x14ac:dyDescent="0.25">
      <c r="A809" s="801"/>
      <c r="B809" s="128">
        <v>2020</v>
      </c>
      <c r="C809" s="128">
        <v>2021</v>
      </c>
      <c r="D809" s="128">
        <v>2022</v>
      </c>
      <c r="E809" s="128">
        <v>2023</v>
      </c>
    </row>
    <row r="810" spans="1:5" ht="15.75" thickBot="1" x14ac:dyDescent="0.3">
      <c r="A810" s="802"/>
      <c r="B810" s="129" t="s">
        <v>26</v>
      </c>
      <c r="C810" s="129" t="s">
        <v>26</v>
      </c>
      <c r="D810" s="129" t="s">
        <v>26</v>
      </c>
      <c r="E810" s="129" t="s">
        <v>26</v>
      </c>
    </row>
    <row r="811" spans="1:5" ht="15.75" thickBot="1" x14ac:dyDescent="0.3">
      <c r="A811" s="131" t="s">
        <v>114</v>
      </c>
      <c r="B811" s="132">
        <f>B812+B813+B814+B815</f>
        <v>0</v>
      </c>
      <c r="C811" s="132">
        <f>C812+C813+C814+C815</f>
        <v>0</v>
      </c>
      <c r="D811" s="132">
        <f>D812+D813+D814+D815</f>
        <v>0</v>
      </c>
      <c r="E811" s="132">
        <f>E812+E813+E814+E815</f>
        <v>0</v>
      </c>
    </row>
    <row r="812" spans="1:5" ht="15.75" thickBot="1" x14ac:dyDescent="0.3">
      <c r="A812" s="118" t="s">
        <v>61</v>
      </c>
      <c r="B812" s="132"/>
      <c r="C812" s="132"/>
      <c r="D812" s="132"/>
      <c r="E812" s="132"/>
    </row>
    <row r="813" spans="1:5" ht="15.75" thickBot="1" x14ac:dyDescent="0.3">
      <c r="A813" s="118" t="s">
        <v>115</v>
      </c>
      <c r="B813" s="132"/>
      <c r="C813" s="132"/>
      <c r="D813" s="132"/>
      <c r="E813" s="132"/>
    </row>
    <row r="814" spans="1:5" ht="15.75" thickBot="1" x14ac:dyDescent="0.3">
      <c r="A814" s="118" t="s">
        <v>116</v>
      </c>
      <c r="B814" s="132"/>
      <c r="C814" s="132"/>
      <c r="D814" s="132"/>
      <c r="E814" s="132"/>
    </row>
    <row r="815" spans="1:5" ht="15.75" thickBot="1" x14ac:dyDescent="0.3">
      <c r="A815" s="118" t="s">
        <v>117</v>
      </c>
      <c r="B815" s="132"/>
      <c r="C815" s="132"/>
      <c r="D815" s="132"/>
      <c r="E815" s="132"/>
    </row>
    <row r="816" spans="1:5" ht="15.75" thickBot="1" x14ac:dyDescent="0.3">
      <c r="A816" s="131" t="s">
        <v>118</v>
      </c>
      <c r="B816" s="122">
        <f>B817+B818+B819+B820</f>
        <v>14081.687</v>
      </c>
      <c r="C816" s="122">
        <f>C817+C818+C819+C820</f>
        <v>0</v>
      </c>
      <c r="D816" s="122">
        <f>D817+D818+D819+D820</f>
        <v>0</v>
      </c>
      <c r="E816" s="122">
        <f>E817+E818+E819+E820</f>
        <v>0</v>
      </c>
    </row>
    <row r="817" spans="1:5" ht="15.75" thickBot="1" x14ac:dyDescent="0.3">
      <c r="A817" s="118" t="s">
        <v>61</v>
      </c>
      <c r="B817" s="132">
        <f>+B803</f>
        <v>14081.687</v>
      </c>
      <c r="C817" s="132">
        <f>+C803</f>
        <v>0</v>
      </c>
      <c r="D817" s="132">
        <f>+D803</f>
        <v>0</v>
      </c>
      <c r="E817" s="132">
        <f>+E803</f>
        <v>0</v>
      </c>
    </row>
    <row r="818" spans="1:5" ht="15.75" thickBot="1" x14ac:dyDescent="0.3">
      <c r="A818" s="118" t="s">
        <v>115</v>
      </c>
      <c r="B818" s="132"/>
      <c r="C818" s="132"/>
      <c r="D818" s="132"/>
      <c r="E818" s="132"/>
    </row>
    <row r="819" spans="1:5" ht="15.75" thickBot="1" x14ac:dyDescent="0.3">
      <c r="A819" s="118" t="s">
        <v>116</v>
      </c>
      <c r="B819" s="132"/>
      <c r="C819" s="132"/>
      <c r="D819" s="132"/>
      <c r="E819" s="132"/>
    </row>
    <row r="820" spans="1:5" ht="15.75" thickBot="1" x14ac:dyDescent="0.3">
      <c r="A820" s="118" t="s">
        <v>117</v>
      </c>
      <c r="B820" s="132"/>
      <c r="C820" s="132"/>
      <c r="D820" s="132"/>
      <c r="E820" s="132"/>
    </row>
    <row r="821" spans="1:5" ht="15.75" thickBot="1" x14ac:dyDescent="0.3">
      <c r="A821" s="121" t="s">
        <v>261</v>
      </c>
      <c r="B821" s="122">
        <f>B811+B816</f>
        <v>14081.687</v>
      </c>
      <c r="C821" s="122">
        <f>C811+C816</f>
        <v>0</v>
      </c>
      <c r="D821" s="122">
        <f>D811+D816</f>
        <v>0</v>
      </c>
      <c r="E821" s="122">
        <f>E811+E816</f>
        <v>0</v>
      </c>
    </row>
    <row r="822" spans="1:5" ht="34.5" thickBot="1" x14ac:dyDescent="0.3">
      <c r="A822" s="135" t="s">
        <v>262</v>
      </c>
      <c r="B822" s="112" t="s">
        <v>274</v>
      </c>
      <c r="C822" s="127" t="s">
        <v>151</v>
      </c>
      <c r="D822" s="835" t="s">
        <v>275</v>
      </c>
      <c r="E822" s="812"/>
    </row>
    <row r="823" spans="1:5" ht="15.75" customHeight="1" thickBot="1" x14ac:dyDescent="0.3">
      <c r="A823" s="104" t="s">
        <v>48</v>
      </c>
      <c r="B823" s="768" t="s">
        <v>276</v>
      </c>
      <c r="C823" s="769"/>
      <c r="D823" s="769"/>
      <c r="E823" s="612"/>
    </row>
    <row r="824" spans="1:5" ht="15.75" thickBot="1" x14ac:dyDescent="0.3">
      <c r="A824" s="104" t="s">
        <v>50</v>
      </c>
      <c r="B824" s="798" t="s">
        <v>213</v>
      </c>
      <c r="C824" s="799"/>
      <c r="D824" s="799"/>
      <c r="E824" s="800"/>
    </row>
    <row r="825" spans="1:5" x14ac:dyDescent="0.25">
      <c r="A825" s="801"/>
      <c r="B825" s="128">
        <v>2020</v>
      </c>
      <c r="C825" s="128">
        <v>2021</v>
      </c>
      <c r="D825" s="128">
        <v>2022</v>
      </c>
      <c r="E825" s="128">
        <v>2023</v>
      </c>
    </row>
    <row r="826" spans="1:5" ht="15.75" thickBot="1" x14ac:dyDescent="0.3">
      <c r="A826" s="802"/>
      <c r="B826" s="129" t="s">
        <v>26</v>
      </c>
      <c r="C826" s="129" t="s">
        <v>26</v>
      </c>
      <c r="D826" s="129" t="s">
        <v>26</v>
      </c>
      <c r="E826" s="129" t="s">
        <v>26</v>
      </c>
    </row>
    <row r="827" spans="1:5" ht="15.75" thickBot="1" x14ac:dyDescent="0.3">
      <c r="A827" s="104" t="s">
        <v>52</v>
      </c>
      <c r="B827" s="138">
        <v>190</v>
      </c>
      <c r="C827" s="138"/>
      <c r="D827" s="139"/>
      <c r="E827" s="139"/>
    </row>
    <row r="828" spans="1:5" ht="15.75" thickBot="1" x14ac:dyDescent="0.3">
      <c r="A828" s="104" t="s">
        <v>53</v>
      </c>
      <c r="B828" s="134">
        <v>16627.253000000001</v>
      </c>
      <c r="C828" s="134"/>
      <c r="D828" s="134"/>
      <c r="E828" s="134"/>
    </row>
    <row r="829" spans="1:5" ht="15.75" thickBot="1" x14ac:dyDescent="0.3">
      <c r="A829" s="104" t="s">
        <v>54</v>
      </c>
      <c r="B829" s="134">
        <f>B828/B827</f>
        <v>87.511857894736849</v>
      </c>
      <c r="C829" s="134" t="e">
        <f>C828/C827</f>
        <v>#DIV/0!</v>
      </c>
      <c r="D829" s="134" t="e">
        <f>D828/D827</f>
        <v>#DIV/0!</v>
      </c>
      <c r="E829" s="134" t="e">
        <f>E828/E827</f>
        <v>#DIV/0!</v>
      </c>
    </row>
    <row r="830" spans="1:5" ht="15.75" thickBot="1" x14ac:dyDescent="0.3">
      <c r="A830" s="104" t="s">
        <v>55</v>
      </c>
      <c r="B830" s="130" t="e">
        <f t="shared" ref="B830:E832" si="31">B827/A827-1</f>
        <v>#VALUE!</v>
      </c>
      <c r="C830" s="130">
        <f t="shared" si="31"/>
        <v>-1</v>
      </c>
      <c r="D830" s="130" t="e">
        <f t="shared" si="31"/>
        <v>#DIV/0!</v>
      </c>
      <c r="E830" s="130" t="e">
        <f t="shared" si="31"/>
        <v>#DIV/0!</v>
      </c>
    </row>
    <row r="831" spans="1:5" ht="15.75" thickBot="1" x14ac:dyDescent="0.3">
      <c r="A831" s="104" t="s">
        <v>57</v>
      </c>
      <c r="B831" s="130" t="e">
        <f t="shared" si="31"/>
        <v>#VALUE!</v>
      </c>
      <c r="C831" s="130">
        <f t="shared" si="31"/>
        <v>-1</v>
      </c>
      <c r="D831" s="130" t="e">
        <f t="shared" si="31"/>
        <v>#DIV/0!</v>
      </c>
      <c r="E831" s="130" t="e">
        <f t="shared" si="31"/>
        <v>#DIV/0!</v>
      </c>
    </row>
    <row r="832" spans="1:5" ht="15.75" thickBot="1" x14ac:dyDescent="0.3">
      <c r="A832" s="104" t="s">
        <v>58</v>
      </c>
      <c r="B832" s="130" t="e">
        <f t="shared" si="31"/>
        <v>#VALUE!</v>
      </c>
      <c r="C832" s="130" t="e">
        <f t="shared" si="31"/>
        <v>#DIV/0!</v>
      </c>
      <c r="D832" s="130" t="e">
        <f t="shared" si="31"/>
        <v>#DIV/0!</v>
      </c>
      <c r="E832" s="130" t="e">
        <f t="shared" si="31"/>
        <v>#DIV/0!</v>
      </c>
    </row>
    <row r="833" spans="1:5" ht="15.75" thickBot="1" x14ac:dyDescent="0.3">
      <c r="A833" s="803" t="s">
        <v>266</v>
      </c>
      <c r="B833" s="804"/>
      <c r="C833" s="804"/>
      <c r="D833" s="804"/>
      <c r="E833" s="805"/>
    </row>
    <row r="834" spans="1:5" x14ac:dyDescent="0.25">
      <c r="A834" s="801"/>
      <c r="B834" s="128">
        <v>2020</v>
      </c>
      <c r="C834" s="128">
        <v>2021</v>
      </c>
      <c r="D834" s="128">
        <v>2022</v>
      </c>
      <c r="E834" s="128">
        <v>2023</v>
      </c>
    </row>
    <row r="835" spans="1:5" ht="15.75" thickBot="1" x14ac:dyDescent="0.3">
      <c r="A835" s="802"/>
      <c r="B835" s="129" t="s">
        <v>26</v>
      </c>
      <c r="C835" s="129" t="s">
        <v>26</v>
      </c>
      <c r="D835" s="129" t="s">
        <v>26</v>
      </c>
      <c r="E835" s="129" t="s">
        <v>26</v>
      </c>
    </row>
    <row r="836" spans="1:5" ht="15.75" thickBot="1" x14ac:dyDescent="0.3">
      <c r="A836" s="131" t="s">
        <v>114</v>
      </c>
      <c r="B836" s="132">
        <f>B837+B838+B839+B840</f>
        <v>0</v>
      </c>
      <c r="C836" s="132">
        <f>C837+C838+C839+C840</f>
        <v>0</v>
      </c>
      <c r="D836" s="132">
        <f>D837+D838+D839+D840</f>
        <v>0</v>
      </c>
      <c r="E836" s="132">
        <f>E837+E838+E839+E840</f>
        <v>0</v>
      </c>
    </row>
    <row r="837" spans="1:5" ht="15.75" thickBot="1" x14ac:dyDescent="0.3">
      <c r="A837" s="118" t="s">
        <v>61</v>
      </c>
      <c r="B837" s="132"/>
      <c r="C837" s="132"/>
      <c r="D837" s="132"/>
      <c r="E837" s="132"/>
    </row>
    <row r="838" spans="1:5" ht="15.75" thickBot="1" x14ac:dyDescent="0.3">
      <c r="A838" s="118" t="s">
        <v>115</v>
      </c>
      <c r="B838" s="132"/>
      <c r="C838" s="132"/>
      <c r="D838" s="132"/>
      <c r="E838" s="132"/>
    </row>
    <row r="839" spans="1:5" ht="15.75" thickBot="1" x14ac:dyDescent="0.3">
      <c r="A839" s="118" t="s">
        <v>116</v>
      </c>
      <c r="B839" s="132"/>
      <c r="C839" s="132"/>
      <c r="D839" s="132"/>
      <c r="E839" s="132"/>
    </row>
    <row r="840" spans="1:5" ht="15.75" thickBot="1" x14ac:dyDescent="0.3">
      <c r="A840" s="118" t="s">
        <v>117</v>
      </c>
      <c r="B840" s="132"/>
      <c r="C840" s="132"/>
      <c r="D840" s="132"/>
      <c r="E840" s="132"/>
    </row>
    <row r="841" spans="1:5" ht="15.75" thickBot="1" x14ac:dyDescent="0.3">
      <c r="A841" s="131" t="s">
        <v>118</v>
      </c>
      <c r="B841" s="122">
        <f>B842+B843+B844+B845</f>
        <v>16627.253000000001</v>
      </c>
      <c r="C841" s="122">
        <f>C842+C843+C844+C845</f>
        <v>0</v>
      </c>
      <c r="D841" s="122">
        <f>D842+D843+D844+D845</f>
        <v>0</v>
      </c>
      <c r="E841" s="122">
        <f>E842+E843+E844+E845</f>
        <v>0</v>
      </c>
    </row>
    <row r="842" spans="1:5" ht="15.75" thickBot="1" x14ac:dyDescent="0.3">
      <c r="A842" s="118" t="s">
        <v>61</v>
      </c>
      <c r="B842" s="132">
        <f>+B828</f>
        <v>16627.253000000001</v>
      </c>
      <c r="C842" s="132">
        <f>+C828</f>
        <v>0</v>
      </c>
      <c r="D842" s="132">
        <f>+D828</f>
        <v>0</v>
      </c>
      <c r="E842" s="132">
        <f>+E828</f>
        <v>0</v>
      </c>
    </row>
    <row r="843" spans="1:5" ht="15.75" thickBot="1" x14ac:dyDescent="0.3">
      <c r="A843" s="118" t="s">
        <v>115</v>
      </c>
      <c r="B843" s="132"/>
      <c r="C843" s="132"/>
      <c r="D843" s="132"/>
      <c r="E843" s="132"/>
    </row>
    <row r="844" spans="1:5" ht="15.75" thickBot="1" x14ac:dyDescent="0.3">
      <c r="A844" s="118" t="s">
        <v>116</v>
      </c>
      <c r="B844" s="132"/>
      <c r="C844" s="132"/>
      <c r="D844" s="132"/>
      <c r="E844" s="132"/>
    </row>
    <row r="845" spans="1:5" ht="15.75" thickBot="1" x14ac:dyDescent="0.3">
      <c r="A845" s="118" t="s">
        <v>117</v>
      </c>
      <c r="B845" s="132"/>
      <c r="C845" s="132"/>
      <c r="D845" s="132"/>
      <c r="E845" s="132"/>
    </row>
    <row r="846" spans="1:5" ht="15.75" thickBot="1" x14ac:dyDescent="0.3">
      <c r="A846" s="121" t="s">
        <v>267</v>
      </c>
      <c r="B846" s="122">
        <f>B836+B841</f>
        <v>16627.253000000001</v>
      </c>
      <c r="C846" s="122">
        <f>C836+C841</f>
        <v>0</v>
      </c>
      <c r="D846" s="122">
        <f>D836+D841</f>
        <v>0</v>
      </c>
      <c r="E846" s="122">
        <f>E836+E841</f>
        <v>0</v>
      </c>
    </row>
    <row r="847" spans="1:5" ht="34.5" thickBot="1" x14ac:dyDescent="0.3">
      <c r="A847" s="135" t="s">
        <v>268</v>
      </c>
      <c r="B847" s="112" t="s">
        <v>280</v>
      </c>
      <c r="C847" s="127" t="s">
        <v>151</v>
      </c>
      <c r="D847" s="835" t="s">
        <v>281</v>
      </c>
      <c r="E847" s="812"/>
    </row>
    <row r="848" spans="1:5" ht="15.75" customHeight="1" thickBot="1" x14ac:dyDescent="0.3">
      <c r="A848" s="104" t="s">
        <v>48</v>
      </c>
      <c r="B848" s="768" t="s">
        <v>259</v>
      </c>
      <c r="C848" s="769"/>
      <c r="D848" s="769"/>
      <c r="E848" s="612"/>
    </row>
    <row r="849" spans="1:5" ht="15.75" thickBot="1" x14ac:dyDescent="0.3">
      <c r="A849" s="104" t="s">
        <v>50</v>
      </c>
      <c r="B849" s="798" t="s">
        <v>213</v>
      </c>
      <c r="C849" s="799"/>
      <c r="D849" s="799"/>
      <c r="E849" s="800"/>
    </row>
    <row r="850" spans="1:5" x14ac:dyDescent="0.25">
      <c r="A850" s="801"/>
      <c r="B850" s="128">
        <v>2020</v>
      </c>
      <c r="C850" s="128">
        <v>2021</v>
      </c>
      <c r="D850" s="128">
        <v>2022</v>
      </c>
      <c r="E850" s="128">
        <v>2023</v>
      </c>
    </row>
    <row r="851" spans="1:5" ht="15.75" thickBot="1" x14ac:dyDescent="0.3">
      <c r="A851" s="802"/>
      <c r="B851" s="129" t="s">
        <v>26</v>
      </c>
      <c r="C851" s="129" t="s">
        <v>26</v>
      </c>
      <c r="D851" s="129" t="s">
        <v>26</v>
      </c>
      <c r="E851" s="129" t="s">
        <v>26</v>
      </c>
    </row>
    <row r="852" spans="1:5" ht="15.75" thickBot="1" x14ac:dyDescent="0.3">
      <c r="A852" s="104" t="s">
        <v>52</v>
      </c>
      <c r="B852" s="138">
        <v>300</v>
      </c>
      <c r="C852" s="138"/>
      <c r="D852" s="139"/>
      <c r="E852" s="139"/>
    </row>
    <row r="853" spans="1:5" ht="15.75" thickBot="1" x14ac:dyDescent="0.3">
      <c r="A853" s="104" t="s">
        <v>53</v>
      </c>
      <c r="B853" s="134">
        <v>17385.008000000002</v>
      </c>
      <c r="C853" s="134"/>
      <c r="D853" s="134"/>
      <c r="E853" s="134"/>
    </row>
    <row r="854" spans="1:5" ht="15.75" thickBot="1" x14ac:dyDescent="0.3">
      <c r="A854" s="104" t="s">
        <v>54</v>
      </c>
      <c r="B854" s="134">
        <f>B853/B852</f>
        <v>57.950026666666673</v>
      </c>
      <c r="C854" s="134" t="e">
        <f>C853/C852</f>
        <v>#DIV/0!</v>
      </c>
      <c r="D854" s="134" t="e">
        <f>D853/D852</f>
        <v>#DIV/0!</v>
      </c>
      <c r="E854" s="134" t="e">
        <f>E853/E852</f>
        <v>#DIV/0!</v>
      </c>
    </row>
    <row r="855" spans="1:5" ht="15.75" thickBot="1" x14ac:dyDescent="0.3">
      <c r="A855" s="104" t="s">
        <v>55</v>
      </c>
      <c r="B855" s="130" t="e">
        <f t="shared" ref="B855:E857" si="32">B852/A852-1</f>
        <v>#VALUE!</v>
      </c>
      <c r="C855" s="130">
        <f t="shared" si="32"/>
        <v>-1</v>
      </c>
      <c r="D855" s="130" t="e">
        <f t="shared" si="32"/>
        <v>#DIV/0!</v>
      </c>
      <c r="E855" s="130" t="e">
        <f t="shared" si="32"/>
        <v>#DIV/0!</v>
      </c>
    </row>
    <row r="856" spans="1:5" ht="15.75" thickBot="1" x14ac:dyDescent="0.3">
      <c r="A856" s="104" t="s">
        <v>57</v>
      </c>
      <c r="B856" s="130" t="e">
        <f t="shared" si="32"/>
        <v>#VALUE!</v>
      </c>
      <c r="C856" s="130">
        <f t="shared" si="32"/>
        <v>-1</v>
      </c>
      <c r="D856" s="130" t="e">
        <f t="shared" si="32"/>
        <v>#DIV/0!</v>
      </c>
      <c r="E856" s="130" t="e">
        <f t="shared" si="32"/>
        <v>#DIV/0!</v>
      </c>
    </row>
    <row r="857" spans="1:5" ht="15.75" thickBot="1" x14ac:dyDescent="0.3">
      <c r="A857" s="104" t="s">
        <v>58</v>
      </c>
      <c r="B857" s="130" t="e">
        <f t="shared" si="32"/>
        <v>#VALUE!</v>
      </c>
      <c r="C857" s="130" t="e">
        <f t="shared" si="32"/>
        <v>#DIV/0!</v>
      </c>
      <c r="D857" s="130" t="e">
        <f t="shared" si="32"/>
        <v>#DIV/0!</v>
      </c>
      <c r="E857" s="130" t="e">
        <f t="shared" si="32"/>
        <v>#DIV/0!</v>
      </c>
    </row>
    <row r="858" spans="1:5" ht="15.75" thickBot="1" x14ac:dyDescent="0.3">
      <c r="A858" s="803" t="s">
        <v>271</v>
      </c>
      <c r="B858" s="804"/>
      <c r="C858" s="804"/>
      <c r="D858" s="804"/>
      <c r="E858" s="805"/>
    </row>
    <row r="859" spans="1:5" x14ac:dyDescent="0.25">
      <c r="A859" s="801"/>
      <c r="B859" s="128">
        <v>2020</v>
      </c>
      <c r="C859" s="128">
        <v>2021</v>
      </c>
      <c r="D859" s="128">
        <v>2022</v>
      </c>
      <c r="E859" s="128">
        <v>2023</v>
      </c>
    </row>
    <row r="860" spans="1:5" ht="15.75" thickBot="1" x14ac:dyDescent="0.3">
      <c r="A860" s="802"/>
      <c r="B860" s="129" t="s">
        <v>26</v>
      </c>
      <c r="C860" s="129" t="s">
        <v>26</v>
      </c>
      <c r="D860" s="129" t="s">
        <v>26</v>
      </c>
      <c r="E860" s="129" t="s">
        <v>26</v>
      </c>
    </row>
    <row r="861" spans="1:5" ht="15.75" thickBot="1" x14ac:dyDescent="0.3">
      <c r="A861" s="131" t="s">
        <v>114</v>
      </c>
      <c r="B861" s="132">
        <f>B862+B863+B864+B865</f>
        <v>0</v>
      </c>
      <c r="C861" s="132">
        <f>C862+C863+C864+C865</f>
        <v>0</v>
      </c>
      <c r="D861" s="132">
        <f>D862+D863+D864+D865</f>
        <v>0</v>
      </c>
      <c r="E861" s="132">
        <f>E862+E863+E864+E865</f>
        <v>0</v>
      </c>
    </row>
    <row r="862" spans="1:5" ht="15.75" thickBot="1" x14ac:dyDescent="0.3">
      <c r="A862" s="118" t="s">
        <v>61</v>
      </c>
      <c r="B862" s="132"/>
      <c r="C862" s="132"/>
      <c r="D862" s="132"/>
      <c r="E862" s="132"/>
    </row>
    <row r="863" spans="1:5" ht="15.75" thickBot="1" x14ac:dyDescent="0.3">
      <c r="A863" s="118" t="s">
        <v>115</v>
      </c>
      <c r="B863" s="132"/>
      <c r="C863" s="132"/>
      <c r="D863" s="132"/>
      <c r="E863" s="132"/>
    </row>
    <row r="864" spans="1:5" ht="15.75" thickBot="1" x14ac:dyDescent="0.3">
      <c r="A864" s="118" t="s">
        <v>116</v>
      </c>
      <c r="B864" s="132"/>
      <c r="C864" s="132"/>
      <c r="D864" s="132"/>
      <c r="E864" s="132"/>
    </row>
    <row r="865" spans="1:5" ht="15.75" thickBot="1" x14ac:dyDescent="0.3">
      <c r="A865" s="118" t="s">
        <v>117</v>
      </c>
      <c r="B865" s="132"/>
      <c r="C865" s="132"/>
      <c r="D865" s="132"/>
      <c r="E865" s="132"/>
    </row>
    <row r="866" spans="1:5" ht="15.75" thickBot="1" x14ac:dyDescent="0.3">
      <c r="A866" s="131" t="s">
        <v>118</v>
      </c>
      <c r="B866" s="122">
        <f>B867+B868+B869+B870</f>
        <v>17385.008000000002</v>
      </c>
      <c r="C866" s="122">
        <f>C867+C868+C869+C870</f>
        <v>0</v>
      </c>
      <c r="D866" s="122">
        <f>D867+D868+D869+D870</f>
        <v>0</v>
      </c>
      <c r="E866" s="122">
        <f>E867+E868+E869+E870</f>
        <v>0</v>
      </c>
    </row>
    <row r="867" spans="1:5" ht="15.75" thickBot="1" x14ac:dyDescent="0.3">
      <c r="A867" s="118" t="s">
        <v>61</v>
      </c>
      <c r="B867" s="132">
        <f>+B853</f>
        <v>17385.008000000002</v>
      </c>
      <c r="C867" s="132">
        <f>+C853</f>
        <v>0</v>
      </c>
      <c r="D867" s="132">
        <f>+D853</f>
        <v>0</v>
      </c>
      <c r="E867" s="132">
        <f>+E853</f>
        <v>0</v>
      </c>
    </row>
    <row r="868" spans="1:5" ht="15.75" thickBot="1" x14ac:dyDescent="0.3">
      <c r="A868" s="118" t="s">
        <v>115</v>
      </c>
      <c r="B868" s="132"/>
      <c r="C868" s="132"/>
      <c r="D868" s="132"/>
      <c r="E868" s="132"/>
    </row>
    <row r="869" spans="1:5" ht="15.75" thickBot="1" x14ac:dyDescent="0.3">
      <c r="A869" s="118" t="s">
        <v>116</v>
      </c>
      <c r="B869" s="132"/>
      <c r="C869" s="132"/>
      <c r="D869" s="132"/>
      <c r="E869" s="132"/>
    </row>
    <row r="870" spans="1:5" ht="15.75" thickBot="1" x14ac:dyDescent="0.3">
      <c r="A870" s="118" t="s">
        <v>117</v>
      </c>
      <c r="B870" s="132"/>
      <c r="C870" s="132"/>
      <c r="D870" s="132"/>
      <c r="E870" s="132"/>
    </row>
    <row r="871" spans="1:5" ht="15.75" thickBot="1" x14ac:dyDescent="0.3">
      <c r="A871" s="121" t="s">
        <v>272</v>
      </c>
      <c r="B871" s="122">
        <f>B861+B866</f>
        <v>17385.008000000002</v>
      </c>
      <c r="C871" s="122">
        <f>C861+C866</f>
        <v>0</v>
      </c>
      <c r="D871" s="122">
        <f>D861+D866</f>
        <v>0</v>
      </c>
      <c r="E871" s="122">
        <f>E861+E866</f>
        <v>0</v>
      </c>
    </row>
    <row r="872" spans="1:5" ht="34.5" thickBot="1" x14ac:dyDescent="0.3">
      <c r="A872" s="135" t="s">
        <v>273</v>
      </c>
      <c r="B872" s="112" t="s">
        <v>288</v>
      </c>
      <c r="C872" s="127" t="s">
        <v>151</v>
      </c>
      <c r="D872" s="835" t="s">
        <v>289</v>
      </c>
      <c r="E872" s="812"/>
    </row>
    <row r="873" spans="1:5" ht="15.75" customHeight="1" thickBot="1" x14ac:dyDescent="0.3">
      <c r="A873" s="104" t="s">
        <v>48</v>
      </c>
      <c r="B873" s="768" t="s">
        <v>290</v>
      </c>
      <c r="C873" s="769"/>
      <c r="D873" s="769"/>
      <c r="E873" s="612"/>
    </row>
    <row r="874" spans="1:5" ht="15.75" thickBot="1" x14ac:dyDescent="0.3">
      <c r="A874" s="104" t="s">
        <v>50</v>
      </c>
      <c r="B874" s="798" t="s">
        <v>213</v>
      </c>
      <c r="C874" s="799"/>
      <c r="D874" s="799"/>
      <c r="E874" s="800"/>
    </row>
    <row r="875" spans="1:5" x14ac:dyDescent="0.25">
      <c r="A875" s="801"/>
      <c r="B875" s="128">
        <v>2020</v>
      </c>
      <c r="C875" s="128">
        <v>2021</v>
      </c>
      <c r="D875" s="128">
        <v>2022</v>
      </c>
      <c r="E875" s="128">
        <v>2023</v>
      </c>
    </row>
    <row r="876" spans="1:5" ht="15.75" thickBot="1" x14ac:dyDescent="0.3">
      <c r="A876" s="802"/>
      <c r="B876" s="129" t="s">
        <v>26</v>
      </c>
      <c r="C876" s="129" t="s">
        <v>26</v>
      </c>
      <c r="D876" s="129" t="s">
        <v>26</v>
      </c>
      <c r="E876" s="129" t="s">
        <v>26</v>
      </c>
    </row>
    <row r="877" spans="1:5" ht="15.75" thickBot="1" x14ac:dyDescent="0.3">
      <c r="A877" s="104" t="s">
        <v>52</v>
      </c>
      <c r="B877" s="138">
        <v>100</v>
      </c>
      <c r="C877" s="138"/>
      <c r="D877" s="139"/>
      <c r="E877" s="139"/>
    </row>
    <row r="878" spans="1:5" ht="15.75" thickBot="1" x14ac:dyDescent="0.3">
      <c r="A878" s="104" t="s">
        <v>53</v>
      </c>
      <c r="B878" s="134">
        <v>22800.328000000001</v>
      </c>
      <c r="C878" s="134"/>
      <c r="D878" s="134"/>
      <c r="E878" s="134"/>
    </row>
    <row r="879" spans="1:5" ht="15.75" thickBot="1" x14ac:dyDescent="0.3">
      <c r="A879" s="104" t="s">
        <v>54</v>
      </c>
      <c r="B879" s="134">
        <f>B878/B877</f>
        <v>228.00328000000002</v>
      </c>
      <c r="C879" s="134" t="e">
        <f>C878/C877</f>
        <v>#DIV/0!</v>
      </c>
      <c r="D879" s="134" t="e">
        <f>D878/D877</f>
        <v>#DIV/0!</v>
      </c>
      <c r="E879" s="134" t="e">
        <f>E878/E877</f>
        <v>#DIV/0!</v>
      </c>
    </row>
    <row r="880" spans="1:5" ht="15.75" thickBot="1" x14ac:dyDescent="0.3">
      <c r="A880" s="104" t="s">
        <v>55</v>
      </c>
      <c r="B880" s="130" t="e">
        <f t="shared" ref="B880:E882" si="33">B877/A877-1</f>
        <v>#VALUE!</v>
      </c>
      <c r="C880" s="130">
        <f t="shared" si="33"/>
        <v>-1</v>
      </c>
      <c r="D880" s="130" t="e">
        <f t="shared" si="33"/>
        <v>#DIV/0!</v>
      </c>
      <c r="E880" s="130" t="e">
        <f t="shared" si="33"/>
        <v>#DIV/0!</v>
      </c>
    </row>
    <row r="881" spans="1:5" ht="15.75" thickBot="1" x14ac:dyDescent="0.3">
      <c r="A881" s="104" t="s">
        <v>57</v>
      </c>
      <c r="B881" s="130" t="e">
        <f t="shared" si="33"/>
        <v>#VALUE!</v>
      </c>
      <c r="C881" s="130">
        <f t="shared" si="33"/>
        <v>-1</v>
      </c>
      <c r="D881" s="130" t="e">
        <f t="shared" si="33"/>
        <v>#DIV/0!</v>
      </c>
      <c r="E881" s="130" t="e">
        <f t="shared" si="33"/>
        <v>#DIV/0!</v>
      </c>
    </row>
    <row r="882" spans="1:5" ht="15.75" thickBot="1" x14ac:dyDescent="0.3">
      <c r="A882" s="104" t="s">
        <v>58</v>
      </c>
      <c r="B882" s="130" t="e">
        <f t="shared" si="33"/>
        <v>#VALUE!</v>
      </c>
      <c r="C882" s="130" t="e">
        <f t="shared" si="33"/>
        <v>#DIV/0!</v>
      </c>
      <c r="D882" s="130" t="e">
        <f t="shared" si="33"/>
        <v>#DIV/0!</v>
      </c>
      <c r="E882" s="130" t="e">
        <f t="shared" si="33"/>
        <v>#DIV/0!</v>
      </c>
    </row>
    <row r="883" spans="1:5" ht="15.75" thickBot="1" x14ac:dyDescent="0.3">
      <c r="A883" s="803" t="s">
        <v>277</v>
      </c>
      <c r="B883" s="804"/>
      <c r="C883" s="804"/>
      <c r="D883" s="804"/>
      <c r="E883" s="805"/>
    </row>
    <row r="884" spans="1:5" x14ac:dyDescent="0.25">
      <c r="A884" s="801"/>
      <c r="B884" s="128">
        <v>2020</v>
      </c>
      <c r="C884" s="128">
        <v>2021</v>
      </c>
      <c r="D884" s="128">
        <v>2022</v>
      </c>
      <c r="E884" s="128">
        <v>2023</v>
      </c>
    </row>
    <row r="885" spans="1:5" ht="15.75" thickBot="1" x14ac:dyDescent="0.3">
      <c r="A885" s="802"/>
      <c r="B885" s="129" t="s">
        <v>26</v>
      </c>
      <c r="C885" s="129" t="s">
        <v>26</v>
      </c>
      <c r="D885" s="129" t="s">
        <v>26</v>
      </c>
      <c r="E885" s="129" t="s">
        <v>26</v>
      </c>
    </row>
    <row r="886" spans="1:5" ht="15.75" thickBot="1" x14ac:dyDescent="0.3">
      <c r="A886" s="131" t="s">
        <v>114</v>
      </c>
      <c r="B886" s="132">
        <f>B887+B888+B889+B890</f>
        <v>0</v>
      </c>
      <c r="C886" s="132">
        <f>C887+C888+C889+C890</f>
        <v>0</v>
      </c>
      <c r="D886" s="132">
        <f>D887+D888+D889+D890</f>
        <v>0</v>
      </c>
      <c r="E886" s="132">
        <f>E887+E888+E889+E890</f>
        <v>0</v>
      </c>
    </row>
    <row r="887" spans="1:5" ht="15.75" thickBot="1" x14ac:dyDescent="0.3">
      <c r="A887" s="118" t="s">
        <v>61</v>
      </c>
      <c r="B887" s="132"/>
      <c r="C887" s="132"/>
      <c r="D887" s="132"/>
      <c r="E887" s="132"/>
    </row>
    <row r="888" spans="1:5" ht="15.75" thickBot="1" x14ac:dyDescent="0.3">
      <c r="A888" s="118" t="s">
        <v>115</v>
      </c>
      <c r="B888" s="132"/>
      <c r="C888" s="132"/>
      <c r="D888" s="132"/>
      <c r="E888" s="132"/>
    </row>
    <row r="889" spans="1:5" ht="15.75" thickBot="1" x14ac:dyDescent="0.3">
      <c r="A889" s="118" t="s">
        <v>116</v>
      </c>
      <c r="B889" s="132"/>
      <c r="C889" s="132"/>
      <c r="D889" s="132"/>
      <c r="E889" s="132"/>
    </row>
    <row r="890" spans="1:5" ht="15.75" thickBot="1" x14ac:dyDescent="0.3">
      <c r="A890" s="118" t="s">
        <v>117</v>
      </c>
      <c r="B890" s="132"/>
      <c r="C890" s="132"/>
      <c r="D890" s="132"/>
      <c r="E890" s="132"/>
    </row>
    <row r="891" spans="1:5" ht="15.75" thickBot="1" x14ac:dyDescent="0.3">
      <c r="A891" s="131" t="s">
        <v>118</v>
      </c>
      <c r="B891" s="122">
        <f>B892+B893+B894+B895</f>
        <v>22800.328000000001</v>
      </c>
      <c r="C891" s="122">
        <f>C892+C893+C894+C895</f>
        <v>0</v>
      </c>
      <c r="D891" s="122">
        <f>D892+D893+D894+D895</f>
        <v>0</v>
      </c>
      <c r="E891" s="122">
        <f>E892+E893+E894+E895</f>
        <v>0</v>
      </c>
    </row>
    <row r="892" spans="1:5" ht="15.75" thickBot="1" x14ac:dyDescent="0.3">
      <c r="A892" s="118" t="s">
        <v>61</v>
      </c>
      <c r="B892" s="132">
        <f>+B878</f>
        <v>22800.328000000001</v>
      </c>
      <c r="C892" s="132">
        <f>+C878</f>
        <v>0</v>
      </c>
      <c r="D892" s="132">
        <f>+D878</f>
        <v>0</v>
      </c>
      <c r="E892" s="132">
        <f>+E878</f>
        <v>0</v>
      </c>
    </row>
    <row r="893" spans="1:5" ht="15.75" thickBot="1" x14ac:dyDescent="0.3">
      <c r="A893" s="118" t="s">
        <v>115</v>
      </c>
      <c r="B893" s="132"/>
      <c r="C893" s="132"/>
      <c r="D893" s="132"/>
      <c r="E893" s="132"/>
    </row>
    <row r="894" spans="1:5" ht="15.75" thickBot="1" x14ac:dyDescent="0.3">
      <c r="A894" s="118" t="s">
        <v>116</v>
      </c>
      <c r="B894" s="132"/>
      <c r="C894" s="132"/>
      <c r="D894" s="132"/>
      <c r="E894" s="132"/>
    </row>
    <row r="895" spans="1:5" ht="15.75" thickBot="1" x14ac:dyDescent="0.3">
      <c r="A895" s="118" t="s">
        <v>117</v>
      </c>
      <c r="B895" s="132"/>
      <c r="C895" s="132"/>
      <c r="D895" s="132"/>
      <c r="E895" s="132"/>
    </row>
    <row r="896" spans="1:5" ht="15.75" thickBot="1" x14ac:dyDescent="0.3">
      <c r="A896" s="121" t="s">
        <v>278</v>
      </c>
      <c r="B896" s="122">
        <f>B886+B891</f>
        <v>22800.328000000001</v>
      </c>
      <c r="C896" s="122">
        <f>C886+C891</f>
        <v>0</v>
      </c>
      <c r="D896" s="122">
        <f>D886+D891</f>
        <v>0</v>
      </c>
      <c r="E896" s="122">
        <f>E886+E891</f>
        <v>0</v>
      </c>
    </row>
    <row r="897" spans="1:5" ht="34.5" thickBot="1" x14ac:dyDescent="0.3">
      <c r="A897" s="135" t="s">
        <v>279</v>
      </c>
      <c r="B897" s="112" t="s">
        <v>294</v>
      </c>
      <c r="C897" s="127" t="s">
        <v>151</v>
      </c>
      <c r="D897" s="835" t="s">
        <v>295</v>
      </c>
      <c r="E897" s="812"/>
    </row>
    <row r="898" spans="1:5" ht="15.75" customHeight="1" thickBot="1" x14ac:dyDescent="0.3">
      <c r="A898" s="104" t="s">
        <v>48</v>
      </c>
      <c r="B898" s="768" t="s">
        <v>296</v>
      </c>
      <c r="C898" s="769"/>
      <c r="D898" s="769"/>
      <c r="E898" s="612"/>
    </row>
    <row r="899" spans="1:5" ht="15.75" thickBot="1" x14ac:dyDescent="0.3">
      <c r="A899" s="104" t="s">
        <v>50</v>
      </c>
      <c r="B899" s="798" t="s">
        <v>213</v>
      </c>
      <c r="C899" s="799"/>
      <c r="D899" s="799"/>
      <c r="E899" s="800"/>
    </row>
    <row r="900" spans="1:5" x14ac:dyDescent="0.25">
      <c r="A900" s="801"/>
      <c r="B900" s="128">
        <v>2020</v>
      </c>
      <c r="C900" s="128">
        <v>2021</v>
      </c>
      <c r="D900" s="128">
        <v>2022</v>
      </c>
      <c r="E900" s="128">
        <v>2023</v>
      </c>
    </row>
    <row r="901" spans="1:5" ht="15.75" thickBot="1" x14ac:dyDescent="0.3">
      <c r="A901" s="802"/>
      <c r="B901" s="129" t="s">
        <v>26</v>
      </c>
      <c r="C901" s="129" t="s">
        <v>26</v>
      </c>
      <c r="D901" s="129" t="s">
        <v>26</v>
      </c>
      <c r="E901" s="129" t="s">
        <v>26</v>
      </c>
    </row>
    <row r="902" spans="1:5" ht="15.75" thickBot="1" x14ac:dyDescent="0.3">
      <c r="A902" s="104" t="s">
        <v>52</v>
      </c>
      <c r="B902" s="138">
        <v>50</v>
      </c>
      <c r="C902" s="138"/>
      <c r="D902" s="139"/>
      <c r="E902" s="139"/>
    </row>
    <row r="903" spans="1:5" ht="15.75" thickBot="1" x14ac:dyDescent="0.3">
      <c r="A903" s="104" t="s">
        <v>53</v>
      </c>
      <c r="B903" s="134">
        <v>5787.0959999999995</v>
      </c>
      <c r="C903" s="134"/>
      <c r="D903" s="134"/>
      <c r="E903" s="134"/>
    </row>
    <row r="904" spans="1:5" ht="15.75" thickBot="1" x14ac:dyDescent="0.3">
      <c r="A904" s="104" t="s">
        <v>54</v>
      </c>
      <c r="B904" s="134">
        <f>B903/B902</f>
        <v>115.74191999999999</v>
      </c>
      <c r="C904" s="134" t="e">
        <f>C903/C902</f>
        <v>#DIV/0!</v>
      </c>
      <c r="D904" s="134" t="e">
        <f>D903/D902</f>
        <v>#DIV/0!</v>
      </c>
      <c r="E904" s="134" t="e">
        <f>E903/E902</f>
        <v>#DIV/0!</v>
      </c>
    </row>
    <row r="905" spans="1:5" ht="15.75" thickBot="1" x14ac:dyDescent="0.3">
      <c r="A905" s="104" t="s">
        <v>55</v>
      </c>
      <c r="B905" s="130" t="e">
        <f t="shared" ref="B905:E907" si="34">B902/A902-1</f>
        <v>#VALUE!</v>
      </c>
      <c r="C905" s="130">
        <f t="shared" si="34"/>
        <v>-1</v>
      </c>
      <c r="D905" s="130" t="e">
        <f t="shared" si="34"/>
        <v>#DIV/0!</v>
      </c>
      <c r="E905" s="130" t="e">
        <f t="shared" si="34"/>
        <v>#DIV/0!</v>
      </c>
    </row>
    <row r="906" spans="1:5" ht="15.75" thickBot="1" x14ac:dyDescent="0.3">
      <c r="A906" s="104" t="s">
        <v>57</v>
      </c>
      <c r="B906" s="130" t="e">
        <f t="shared" si="34"/>
        <v>#VALUE!</v>
      </c>
      <c r="C906" s="130">
        <f t="shared" si="34"/>
        <v>-1</v>
      </c>
      <c r="D906" s="130" t="e">
        <f t="shared" si="34"/>
        <v>#DIV/0!</v>
      </c>
      <c r="E906" s="130" t="e">
        <f t="shared" si="34"/>
        <v>#DIV/0!</v>
      </c>
    </row>
    <row r="907" spans="1:5" ht="15.75" thickBot="1" x14ac:dyDescent="0.3">
      <c r="A907" s="104" t="s">
        <v>58</v>
      </c>
      <c r="B907" s="130" t="e">
        <f t="shared" si="34"/>
        <v>#VALUE!</v>
      </c>
      <c r="C907" s="130" t="e">
        <f t="shared" si="34"/>
        <v>#DIV/0!</v>
      </c>
      <c r="D907" s="130" t="e">
        <f t="shared" si="34"/>
        <v>#DIV/0!</v>
      </c>
      <c r="E907" s="130" t="e">
        <f t="shared" si="34"/>
        <v>#DIV/0!</v>
      </c>
    </row>
    <row r="908" spans="1:5" ht="15.75" thickBot="1" x14ac:dyDescent="0.3">
      <c r="A908" s="803" t="s">
        <v>282</v>
      </c>
      <c r="B908" s="804"/>
      <c r="C908" s="804"/>
      <c r="D908" s="804"/>
      <c r="E908" s="805"/>
    </row>
    <row r="909" spans="1:5" x14ac:dyDescent="0.25">
      <c r="A909" s="801"/>
      <c r="B909" s="128">
        <v>2020</v>
      </c>
      <c r="C909" s="128">
        <v>2021</v>
      </c>
      <c r="D909" s="128">
        <v>2022</v>
      </c>
      <c r="E909" s="128">
        <v>2023</v>
      </c>
    </row>
    <row r="910" spans="1:5" ht="15.75" thickBot="1" x14ac:dyDescent="0.3">
      <c r="A910" s="802"/>
      <c r="B910" s="129" t="s">
        <v>26</v>
      </c>
      <c r="C910" s="129" t="s">
        <v>26</v>
      </c>
      <c r="D910" s="129" t="s">
        <v>26</v>
      </c>
      <c r="E910" s="129" t="s">
        <v>26</v>
      </c>
    </row>
    <row r="911" spans="1:5" ht="15.75" thickBot="1" x14ac:dyDescent="0.3">
      <c r="A911" s="131" t="s">
        <v>114</v>
      </c>
      <c r="B911" s="132">
        <f>B912+B913+B914+B915</f>
        <v>0</v>
      </c>
      <c r="C911" s="132">
        <f>C912+C913+C914+C915</f>
        <v>0</v>
      </c>
      <c r="D911" s="132">
        <f>D912+D913+D914+D915</f>
        <v>0</v>
      </c>
      <c r="E911" s="132">
        <f>E912+E913+E914+E915</f>
        <v>0</v>
      </c>
    </row>
    <row r="912" spans="1:5" ht="15.75" thickBot="1" x14ac:dyDescent="0.3">
      <c r="A912" s="118" t="s">
        <v>61</v>
      </c>
      <c r="B912" s="132"/>
      <c r="C912" s="132"/>
      <c r="D912" s="132"/>
      <c r="E912" s="132"/>
    </row>
    <row r="913" spans="1:5" ht="15.75" thickBot="1" x14ac:dyDescent="0.3">
      <c r="A913" s="118" t="s">
        <v>115</v>
      </c>
      <c r="B913" s="132"/>
      <c r="C913" s="132"/>
      <c r="D913" s="132"/>
      <c r="E913" s="132"/>
    </row>
    <row r="914" spans="1:5" ht="15.75" thickBot="1" x14ac:dyDescent="0.3">
      <c r="A914" s="118" t="s">
        <v>116</v>
      </c>
      <c r="B914" s="132"/>
      <c r="C914" s="132"/>
      <c r="D914" s="132"/>
      <c r="E914" s="132"/>
    </row>
    <row r="915" spans="1:5" ht="15.75" thickBot="1" x14ac:dyDescent="0.3">
      <c r="A915" s="118" t="s">
        <v>117</v>
      </c>
      <c r="B915" s="132"/>
      <c r="C915" s="132"/>
      <c r="D915" s="132"/>
      <c r="E915" s="132"/>
    </row>
    <row r="916" spans="1:5" ht="15.75" thickBot="1" x14ac:dyDescent="0.3">
      <c r="A916" s="131" t="s">
        <v>118</v>
      </c>
      <c r="B916" s="122">
        <f>B917+B918+B919+B920</f>
        <v>5787.0959999999995</v>
      </c>
      <c r="C916" s="122">
        <f>C917+C918+C919+C920</f>
        <v>0</v>
      </c>
      <c r="D916" s="122">
        <f>D917+D918+D919+D920</f>
        <v>0</v>
      </c>
      <c r="E916" s="122">
        <f>E917+E918+E919+E920</f>
        <v>0</v>
      </c>
    </row>
    <row r="917" spans="1:5" ht="15.75" thickBot="1" x14ac:dyDescent="0.3">
      <c r="A917" s="118" t="s">
        <v>61</v>
      </c>
      <c r="B917" s="132">
        <f>+B903</f>
        <v>5787.0959999999995</v>
      </c>
      <c r="C917" s="132">
        <f>+C903</f>
        <v>0</v>
      </c>
      <c r="D917" s="132">
        <f>+D903</f>
        <v>0</v>
      </c>
      <c r="E917" s="132">
        <f>+E903</f>
        <v>0</v>
      </c>
    </row>
    <row r="918" spans="1:5" ht="15.75" thickBot="1" x14ac:dyDescent="0.3">
      <c r="A918" s="118" t="s">
        <v>115</v>
      </c>
      <c r="B918" s="132"/>
      <c r="C918" s="132"/>
      <c r="D918" s="132"/>
      <c r="E918" s="132"/>
    </row>
    <row r="919" spans="1:5" ht="15.75" thickBot="1" x14ac:dyDescent="0.3">
      <c r="A919" s="118" t="s">
        <v>116</v>
      </c>
      <c r="B919" s="132"/>
      <c r="C919" s="132"/>
      <c r="D919" s="132"/>
      <c r="E919" s="132"/>
    </row>
    <row r="920" spans="1:5" ht="15.75" thickBot="1" x14ac:dyDescent="0.3">
      <c r="A920" s="118" t="s">
        <v>117</v>
      </c>
      <c r="B920" s="132"/>
      <c r="C920" s="132"/>
      <c r="D920" s="132"/>
      <c r="E920" s="132"/>
    </row>
    <row r="921" spans="1:5" ht="15.75" thickBot="1" x14ac:dyDescent="0.3">
      <c r="A921" s="121" t="s">
        <v>283</v>
      </c>
      <c r="B921" s="122">
        <f>B911+B916</f>
        <v>5787.0959999999995</v>
      </c>
      <c r="C921" s="122">
        <f>C911+C916</f>
        <v>0</v>
      </c>
      <c r="D921" s="122">
        <f>D911+D916</f>
        <v>0</v>
      </c>
      <c r="E921" s="122">
        <f>E911+E916</f>
        <v>0</v>
      </c>
    </row>
    <row r="922" spans="1:5" ht="34.5" thickBot="1" x14ac:dyDescent="0.3">
      <c r="A922" s="135" t="s">
        <v>284</v>
      </c>
      <c r="B922" s="112" t="s">
        <v>300</v>
      </c>
      <c r="C922" s="127" t="s">
        <v>151</v>
      </c>
      <c r="D922" s="835" t="s">
        <v>301</v>
      </c>
      <c r="E922" s="812"/>
    </row>
    <row r="923" spans="1:5" ht="15.75" customHeight="1" thickBot="1" x14ac:dyDescent="0.3">
      <c r="A923" s="104" t="s">
        <v>48</v>
      </c>
      <c r="B923" s="768" t="s">
        <v>302</v>
      </c>
      <c r="C923" s="769"/>
      <c r="D923" s="769"/>
      <c r="E923" s="612"/>
    </row>
    <row r="924" spans="1:5" ht="15.75" thickBot="1" x14ac:dyDescent="0.3">
      <c r="A924" s="104" t="s">
        <v>50</v>
      </c>
      <c r="B924" s="798" t="s">
        <v>213</v>
      </c>
      <c r="C924" s="799"/>
      <c r="D924" s="799"/>
      <c r="E924" s="800"/>
    </row>
    <row r="925" spans="1:5" x14ac:dyDescent="0.25">
      <c r="A925" s="801"/>
      <c r="B925" s="128">
        <v>2020</v>
      </c>
      <c r="C925" s="128">
        <v>2021</v>
      </c>
      <c r="D925" s="128">
        <v>2022</v>
      </c>
      <c r="E925" s="128">
        <v>2023</v>
      </c>
    </row>
    <row r="926" spans="1:5" ht="15.75" thickBot="1" x14ac:dyDescent="0.3">
      <c r="A926" s="802"/>
      <c r="B926" s="129" t="s">
        <v>26</v>
      </c>
      <c r="C926" s="129" t="s">
        <v>26</v>
      </c>
      <c r="D926" s="129" t="s">
        <v>26</v>
      </c>
      <c r="E926" s="129" t="s">
        <v>26</v>
      </c>
    </row>
    <row r="927" spans="1:5" ht="15.75" thickBot="1" x14ac:dyDescent="0.3">
      <c r="A927" s="104" t="s">
        <v>52</v>
      </c>
      <c r="B927" s="138">
        <v>170</v>
      </c>
      <c r="C927" s="138"/>
      <c r="D927" s="139"/>
      <c r="E927" s="139"/>
    </row>
    <row r="928" spans="1:5" ht="15.75" thickBot="1" x14ac:dyDescent="0.3">
      <c r="A928" s="104" t="s">
        <v>53</v>
      </c>
      <c r="B928" s="134">
        <v>6633.317</v>
      </c>
      <c r="C928" s="134"/>
      <c r="D928" s="134"/>
      <c r="E928" s="134"/>
    </row>
    <row r="929" spans="1:5" ht="15.75" thickBot="1" x14ac:dyDescent="0.3">
      <c r="A929" s="104" t="s">
        <v>54</v>
      </c>
      <c r="B929" s="134">
        <f>B928/B927</f>
        <v>39.019511764705882</v>
      </c>
      <c r="C929" s="134" t="e">
        <f>C928/C927</f>
        <v>#DIV/0!</v>
      </c>
      <c r="D929" s="134" t="e">
        <f>D928/D927</f>
        <v>#DIV/0!</v>
      </c>
      <c r="E929" s="134" t="e">
        <f>E928/E927</f>
        <v>#DIV/0!</v>
      </c>
    </row>
    <row r="930" spans="1:5" ht="15.75" thickBot="1" x14ac:dyDescent="0.3">
      <c r="A930" s="104" t="s">
        <v>55</v>
      </c>
      <c r="B930" s="130" t="e">
        <f t="shared" ref="B930:E932" si="35">B927/A927-1</f>
        <v>#VALUE!</v>
      </c>
      <c r="C930" s="130">
        <f t="shared" si="35"/>
        <v>-1</v>
      </c>
      <c r="D930" s="130" t="e">
        <f t="shared" si="35"/>
        <v>#DIV/0!</v>
      </c>
      <c r="E930" s="130" t="e">
        <f t="shared" si="35"/>
        <v>#DIV/0!</v>
      </c>
    </row>
    <row r="931" spans="1:5" ht="15.75" thickBot="1" x14ac:dyDescent="0.3">
      <c r="A931" s="104" t="s">
        <v>57</v>
      </c>
      <c r="B931" s="130" t="e">
        <f t="shared" si="35"/>
        <v>#VALUE!</v>
      </c>
      <c r="C931" s="130">
        <f t="shared" si="35"/>
        <v>-1</v>
      </c>
      <c r="D931" s="130" t="e">
        <f t="shared" si="35"/>
        <v>#DIV/0!</v>
      </c>
      <c r="E931" s="130" t="e">
        <f t="shared" si="35"/>
        <v>#DIV/0!</v>
      </c>
    </row>
    <row r="932" spans="1:5" ht="15.75" thickBot="1" x14ac:dyDescent="0.3">
      <c r="A932" s="104" t="s">
        <v>58</v>
      </c>
      <c r="B932" s="130" t="e">
        <f t="shared" si="35"/>
        <v>#VALUE!</v>
      </c>
      <c r="C932" s="130" t="e">
        <f t="shared" si="35"/>
        <v>#DIV/0!</v>
      </c>
      <c r="D932" s="130" t="e">
        <f t="shared" si="35"/>
        <v>#DIV/0!</v>
      </c>
      <c r="E932" s="130" t="e">
        <f t="shared" si="35"/>
        <v>#DIV/0!</v>
      </c>
    </row>
    <row r="933" spans="1:5" ht="15.75" thickBot="1" x14ac:dyDescent="0.3">
      <c r="A933" s="803" t="s">
        <v>285</v>
      </c>
      <c r="B933" s="804"/>
      <c r="C933" s="804"/>
      <c r="D933" s="804"/>
      <c r="E933" s="805"/>
    </row>
    <row r="934" spans="1:5" x14ac:dyDescent="0.25">
      <c r="A934" s="801"/>
      <c r="B934" s="128">
        <v>2019</v>
      </c>
      <c r="C934" s="128">
        <v>2020</v>
      </c>
      <c r="D934" s="128">
        <v>2021</v>
      </c>
      <c r="E934" s="128">
        <v>2022</v>
      </c>
    </row>
    <row r="935" spans="1:5" ht="15.75" thickBot="1" x14ac:dyDescent="0.3">
      <c r="A935" s="802"/>
      <c r="B935" s="129" t="s">
        <v>26</v>
      </c>
      <c r="C935" s="129" t="s">
        <v>26</v>
      </c>
      <c r="D935" s="129" t="s">
        <v>26</v>
      </c>
      <c r="E935" s="129" t="s">
        <v>26</v>
      </c>
    </row>
    <row r="936" spans="1:5" ht="15.75" thickBot="1" x14ac:dyDescent="0.3">
      <c r="A936" s="131" t="s">
        <v>114</v>
      </c>
      <c r="B936" s="132">
        <f>B937+B938+B939+B940</f>
        <v>0</v>
      </c>
      <c r="C936" s="132">
        <f>C937+C938+C939+C940</f>
        <v>0</v>
      </c>
      <c r="D936" s="132">
        <f>D937+D938+D939+D940</f>
        <v>0</v>
      </c>
      <c r="E936" s="132">
        <f>E937+E938+E939+E940</f>
        <v>0</v>
      </c>
    </row>
    <row r="937" spans="1:5" ht="15.75" thickBot="1" x14ac:dyDescent="0.3">
      <c r="A937" s="118" t="s">
        <v>61</v>
      </c>
      <c r="B937" s="132"/>
      <c r="C937" s="132"/>
      <c r="D937" s="132"/>
      <c r="E937" s="132"/>
    </row>
    <row r="938" spans="1:5" ht="15.75" thickBot="1" x14ac:dyDescent="0.3">
      <c r="A938" s="118" t="s">
        <v>115</v>
      </c>
      <c r="B938" s="132"/>
      <c r="C938" s="132"/>
      <c r="D938" s="132"/>
      <c r="E938" s="132"/>
    </row>
    <row r="939" spans="1:5" ht="15.75" thickBot="1" x14ac:dyDescent="0.3">
      <c r="A939" s="118" t="s">
        <v>116</v>
      </c>
      <c r="B939" s="132"/>
      <c r="C939" s="132"/>
      <c r="D939" s="132"/>
      <c r="E939" s="132"/>
    </row>
    <row r="940" spans="1:5" ht="15.75" thickBot="1" x14ac:dyDescent="0.3">
      <c r="A940" s="118" t="s">
        <v>117</v>
      </c>
      <c r="B940" s="132"/>
      <c r="C940" s="132"/>
      <c r="D940" s="132"/>
      <c r="E940" s="132"/>
    </row>
    <row r="941" spans="1:5" ht="15.75" thickBot="1" x14ac:dyDescent="0.3">
      <c r="A941" s="131" t="s">
        <v>118</v>
      </c>
      <c r="B941" s="122">
        <f>B942+B943+B944+B945</f>
        <v>6633.317</v>
      </c>
      <c r="C941" s="122">
        <f>C942+C943+C944+C945</f>
        <v>0</v>
      </c>
      <c r="D941" s="122">
        <f>D942+D943+D944+D945</f>
        <v>0</v>
      </c>
      <c r="E941" s="122">
        <f>E942+E943+E944+E945</f>
        <v>0</v>
      </c>
    </row>
    <row r="942" spans="1:5" ht="15.75" thickBot="1" x14ac:dyDescent="0.3">
      <c r="A942" s="118" t="s">
        <v>61</v>
      </c>
      <c r="B942" s="132">
        <f>+B928</f>
        <v>6633.317</v>
      </c>
      <c r="C942" s="132">
        <f>+C928</f>
        <v>0</v>
      </c>
      <c r="D942" s="132">
        <f>+D928</f>
        <v>0</v>
      </c>
      <c r="E942" s="132">
        <f>+E928</f>
        <v>0</v>
      </c>
    </row>
    <row r="943" spans="1:5" ht="15.75" thickBot="1" x14ac:dyDescent="0.3">
      <c r="A943" s="118" t="s">
        <v>115</v>
      </c>
      <c r="B943" s="132"/>
      <c r="C943" s="132"/>
      <c r="D943" s="132"/>
      <c r="E943" s="132"/>
    </row>
    <row r="944" spans="1:5" ht="15.75" thickBot="1" x14ac:dyDescent="0.3">
      <c r="A944" s="118" t="s">
        <v>116</v>
      </c>
      <c r="B944" s="132"/>
      <c r="C944" s="132"/>
      <c r="D944" s="132"/>
      <c r="E944" s="132"/>
    </row>
    <row r="945" spans="1:5" ht="15.75" thickBot="1" x14ac:dyDescent="0.3">
      <c r="A945" s="118" t="s">
        <v>117</v>
      </c>
      <c r="B945" s="132"/>
      <c r="C945" s="132"/>
      <c r="D945" s="132"/>
      <c r="E945" s="132"/>
    </row>
    <row r="946" spans="1:5" ht="15.75" thickBot="1" x14ac:dyDescent="0.3">
      <c r="A946" s="121" t="s">
        <v>286</v>
      </c>
      <c r="B946" s="122">
        <f>B936+B941</f>
        <v>6633.317</v>
      </c>
      <c r="C946" s="122">
        <f>C936+C941</f>
        <v>0</v>
      </c>
      <c r="D946" s="122">
        <f>D936+D941</f>
        <v>0</v>
      </c>
      <c r="E946" s="122">
        <f>E936+E941</f>
        <v>0</v>
      </c>
    </row>
    <row r="947" spans="1:5" ht="34.5" thickBot="1" x14ac:dyDescent="0.3">
      <c r="A947" s="135" t="s">
        <v>287</v>
      </c>
      <c r="B947" s="112" t="s">
        <v>306</v>
      </c>
      <c r="C947" s="127" t="s">
        <v>151</v>
      </c>
      <c r="D947" s="835" t="s">
        <v>307</v>
      </c>
      <c r="E947" s="812"/>
    </row>
    <row r="948" spans="1:5" ht="15.75" customHeight="1" thickBot="1" x14ac:dyDescent="0.3">
      <c r="A948" s="104" t="s">
        <v>48</v>
      </c>
      <c r="B948" s="768" t="s">
        <v>308</v>
      </c>
      <c r="C948" s="769"/>
      <c r="D948" s="769"/>
      <c r="E948" s="612"/>
    </row>
    <row r="949" spans="1:5" ht="15.75" thickBot="1" x14ac:dyDescent="0.3">
      <c r="A949" s="104" t="s">
        <v>50</v>
      </c>
      <c r="B949" s="798" t="s">
        <v>213</v>
      </c>
      <c r="C949" s="799"/>
      <c r="D949" s="799"/>
      <c r="E949" s="800"/>
    </row>
    <row r="950" spans="1:5" x14ac:dyDescent="0.25">
      <c r="A950" s="801"/>
      <c r="B950" s="128">
        <v>2020</v>
      </c>
      <c r="C950" s="128">
        <v>2021</v>
      </c>
      <c r="D950" s="128">
        <v>2022</v>
      </c>
      <c r="E950" s="128">
        <v>2023</v>
      </c>
    </row>
    <row r="951" spans="1:5" ht="15.75" thickBot="1" x14ac:dyDescent="0.3">
      <c r="A951" s="802"/>
      <c r="B951" s="129" t="s">
        <v>26</v>
      </c>
      <c r="C951" s="129" t="s">
        <v>26</v>
      </c>
      <c r="D951" s="129" t="s">
        <v>26</v>
      </c>
      <c r="E951" s="129" t="s">
        <v>26</v>
      </c>
    </row>
    <row r="952" spans="1:5" ht="15.75" thickBot="1" x14ac:dyDescent="0.3">
      <c r="A952" s="104" t="s">
        <v>52</v>
      </c>
      <c r="B952" s="138">
        <v>60</v>
      </c>
      <c r="C952" s="138"/>
      <c r="D952" s="139"/>
      <c r="E952" s="139"/>
    </row>
    <row r="953" spans="1:5" ht="15.75" thickBot="1" x14ac:dyDescent="0.3">
      <c r="A953" s="104" t="s">
        <v>53</v>
      </c>
      <c r="B953" s="134">
        <v>4684.2529999999997</v>
      </c>
      <c r="C953" s="134"/>
      <c r="D953" s="134"/>
      <c r="E953" s="134"/>
    </row>
    <row r="954" spans="1:5" ht="15.75" thickBot="1" x14ac:dyDescent="0.3">
      <c r="A954" s="104" t="s">
        <v>54</v>
      </c>
      <c r="B954" s="134">
        <f>B953/B952</f>
        <v>78.070883333333327</v>
      </c>
      <c r="C954" s="134" t="e">
        <f>C953/C952</f>
        <v>#DIV/0!</v>
      </c>
      <c r="D954" s="134" t="e">
        <f>D953/D952</f>
        <v>#DIV/0!</v>
      </c>
      <c r="E954" s="134" t="e">
        <f>E953/E952</f>
        <v>#DIV/0!</v>
      </c>
    </row>
    <row r="955" spans="1:5" ht="15.75" thickBot="1" x14ac:dyDescent="0.3">
      <c r="A955" s="104" t="s">
        <v>55</v>
      </c>
      <c r="B955" s="130" t="e">
        <f t="shared" ref="B955:E957" si="36">B952/A952-1</f>
        <v>#VALUE!</v>
      </c>
      <c r="C955" s="130">
        <f t="shared" si="36"/>
        <v>-1</v>
      </c>
      <c r="D955" s="130" t="e">
        <f t="shared" si="36"/>
        <v>#DIV/0!</v>
      </c>
      <c r="E955" s="130" t="e">
        <f t="shared" si="36"/>
        <v>#DIV/0!</v>
      </c>
    </row>
    <row r="956" spans="1:5" ht="15.75" thickBot="1" x14ac:dyDescent="0.3">
      <c r="A956" s="104" t="s">
        <v>57</v>
      </c>
      <c r="B956" s="130" t="e">
        <f t="shared" si="36"/>
        <v>#VALUE!</v>
      </c>
      <c r="C956" s="130">
        <f t="shared" si="36"/>
        <v>-1</v>
      </c>
      <c r="D956" s="130" t="e">
        <f t="shared" si="36"/>
        <v>#DIV/0!</v>
      </c>
      <c r="E956" s="130" t="e">
        <f t="shared" si="36"/>
        <v>#DIV/0!</v>
      </c>
    </row>
    <row r="957" spans="1:5" ht="15.75" thickBot="1" x14ac:dyDescent="0.3">
      <c r="A957" s="104" t="s">
        <v>58</v>
      </c>
      <c r="B957" s="130" t="e">
        <f t="shared" si="36"/>
        <v>#VALUE!</v>
      </c>
      <c r="C957" s="130" t="e">
        <f t="shared" si="36"/>
        <v>#DIV/0!</v>
      </c>
      <c r="D957" s="130" t="e">
        <f t="shared" si="36"/>
        <v>#DIV/0!</v>
      </c>
      <c r="E957" s="130" t="e">
        <f t="shared" si="36"/>
        <v>#DIV/0!</v>
      </c>
    </row>
    <row r="958" spans="1:5" ht="15.75" thickBot="1" x14ac:dyDescent="0.3">
      <c r="A958" s="803" t="s">
        <v>291</v>
      </c>
      <c r="B958" s="804"/>
      <c r="C958" s="804"/>
      <c r="D958" s="804"/>
      <c r="E958" s="805"/>
    </row>
    <row r="959" spans="1:5" x14ac:dyDescent="0.25">
      <c r="A959" s="801"/>
      <c r="B959" s="128">
        <v>2020</v>
      </c>
      <c r="C959" s="128">
        <v>2021</v>
      </c>
      <c r="D959" s="128">
        <v>2022</v>
      </c>
      <c r="E959" s="128">
        <v>2023</v>
      </c>
    </row>
    <row r="960" spans="1:5" ht="15.75" thickBot="1" x14ac:dyDescent="0.3">
      <c r="A960" s="802"/>
      <c r="B960" s="129" t="s">
        <v>26</v>
      </c>
      <c r="C960" s="129" t="s">
        <v>26</v>
      </c>
      <c r="D960" s="129" t="s">
        <v>26</v>
      </c>
      <c r="E960" s="129" t="s">
        <v>26</v>
      </c>
    </row>
    <row r="961" spans="1:5" ht="15.75" thickBot="1" x14ac:dyDescent="0.3">
      <c r="A961" s="131" t="s">
        <v>114</v>
      </c>
      <c r="B961" s="132">
        <f>B962+B963+B964+B965</f>
        <v>0</v>
      </c>
      <c r="C961" s="132">
        <f>C962+C963+C964+C965</f>
        <v>0</v>
      </c>
      <c r="D961" s="132">
        <f>D962+D963+D964+D965</f>
        <v>0</v>
      </c>
      <c r="E961" s="132">
        <f>E962+E963+E964+E965</f>
        <v>0</v>
      </c>
    </row>
    <row r="962" spans="1:5" ht="15.75" thickBot="1" x14ac:dyDescent="0.3">
      <c r="A962" s="118" t="s">
        <v>61</v>
      </c>
      <c r="B962" s="132"/>
      <c r="C962" s="132"/>
      <c r="D962" s="132"/>
      <c r="E962" s="132"/>
    </row>
    <row r="963" spans="1:5" ht="15.75" thickBot="1" x14ac:dyDescent="0.3">
      <c r="A963" s="118" t="s">
        <v>115</v>
      </c>
      <c r="B963" s="132"/>
      <c r="C963" s="132"/>
      <c r="D963" s="132"/>
      <c r="E963" s="132"/>
    </row>
    <row r="964" spans="1:5" ht="15.75" thickBot="1" x14ac:dyDescent="0.3">
      <c r="A964" s="118" t="s">
        <v>116</v>
      </c>
      <c r="B964" s="132"/>
      <c r="C964" s="132"/>
      <c r="D964" s="132"/>
      <c r="E964" s="132"/>
    </row>
    <row r="965" spans="1:5" ht="15.75" thickBot="1" x14ac:dyDescent="0.3">
      <c r="A965" s="118" t="s">
        <v>117</v>
      </c>
      <c r="B965" s="132"/>
      <c r="C965" s="132"/>
      <c r="D965" s="132"/>
      <c r="E965" s="132"/>
    </row>
    <row r="966" spans="1:5" ht="15.75" thickBot="1" x14ac:dyDescent="0.3">
      <c r="A966" s="131" t="s">
        <v>118</v>
      </c>
      <c r="B966" s="122">
        <f>B967+B968+B969+B970</f>
        <v>4684.2529999999997</v>
      </c>
      <c r="C966" s="122">
        <f>C967+C968+C969+C970</f>
        <v>0</v>
      </c>
      <c r="D966" s="122">
        <f>D967+D968+D969+D970</f>
        <v>0</v>
      </c>
      <c r="E966" s="122">
        <f>E967+E968+E969+E970</f>
        <v>0</v>
      </c>
    </row>
    <row r="967" spans="1:5" ht="15.75" thickBot="1" x14ac:dyDescent="0.3">
      <c r="A967" s="118" t="s">
        <v>61</v>
      </c>
      <c r="B967" s="132">
        <f>+B953</f>
        <v>4684.2529999999997</v>
      </c>
      <c r="C967" s="132">
        <f>+C953</f>
        <v>0</v>
      </c>
      <c r="D967" s="132">
        <f>+D953</f>
        <v>0</v>
      </c>
      <c r="E967" s="132">
        <f>+E953</f>
        <v>0</v>
      </c>
    </row>
    <row r="968" spans="1:5" ht="15.75" thickBot="1" x14ac:dyDescent="0.3">
      <c r="A968" s="118" t="s">
        <v>115</v>
      </c>
      <c r="B968" s="132"/>
      <c r="C968" s="132"/>
      <c r="D968" s="132"/>
      <c r="E968" s="132"/>
    </row>
    <row r="969" spans="1:5" ht="15.75" thickBot="1" x14ac:dyDescent="0.3">
      <c r="A969" s="118" t="s">
        <v>116</v>
      </c>
      <c r="B969" s="132"/>
      <c r="C969" s="132"/>
      <c r="D969" s="132"/>
      <c r="E969" s="132"/>
    </row>
    <row r="970" spans="1:5" ht="15.75" thickBot="1" x14ac:dyDescent="0.3">
      <c r="A970" s="118" t="s">
        <v>117</v>
      </c>
      <c r="B970" s="132"/>
      <c r="C970" s="132"/>
      <c r="D970" s="132"/>
      <c r="E970" s="132"/>
    </row>
    <row r="971" spans="1:5" ht="15.75" thickBot="1" x14ac:dyDescent="0.3">
      <c r="A971" s="121" t="s">
        <v>292</v>
      </c>
      <c r="B971" s="122">
        <f>B961+B966</f>
        <v>4684.2529999999997</v>
      </c>
      <c r="C971" s="122">
        <f>C961+C966</f>
        <v>0</v>
      </c>
      <c r="D971" s="122">
        <f>D961+D966</f>
        <v>0</v>
      </c>
      <c r="E971" s="122">
        <f>E961+E966</f>
        <v>0</v>
      </c>
    </row>
    <row r="972" spans="1:5" ht="34.5" thickBot="1" x14ac:dyDescent="0.3">
      <c r="A972" s="135" t="s">
        <v>293</v>
      </c>
      <c r="B972" s="112" t="s">
        <v>312</v>
      </c>
      <c r="C972" s="127" t="s">
        <v>151</v>
      </c>
      <c r="D972" s="835" t="s">
        <v>313</v>
      </c>
      <c r="E972" s="812"/>
    </row>
    <row r="973" spans="1:5" ht="15.75" customHeight="1" thickBot="1" x14ac:dyDescent="0.3">
      <c r="A973" s="104" t="s">
        <v>48</v>
      </c>
      <c r="B973" s="768" t="s">
        <v>259</v>
      </c>
      <c r="C973" s="769"/>
      <c r="D973" s="769"/>
      <c r="E973" s="612"/>
    </row>
    <row r="974" spans="1:5" ht="15.75" thickBot="1" x14ac:dyDescent="0.3">
      <c r="A974" s="104" t="s">
        <v>50</v>
      </c>
      <c r="B974" s="798" t="s">
        <v>213</v>
      </c>
      <c r="C974" s="799"/>
      <c r="D974" s="799"/>
      <c r="E974" s="800"/>
    </row>
    <row r="975" spans="1:5" x14ac:dyDescent="0.25">
      <c r="A975" s="801"/>
      <c r="B975" s="128">
        <v>2020</v>
      </c>
      <c r="C975" s="128">
        <v>2021</v>
      </c>
      <c r="D975" s="128">
        <v>2022</v>
      </c>
      <c r="E975" s="128">
        <v>2023</v>
      </c>
    </row>
    <row r="976" spans="1:5" ht="15.75" thickBot="1" x14ac:dyDescent="0.3">
      <c r="A976" s="802"/>
      <c r="B976" s="129" t="s">
        <v>26</v>
      </c>
      <c r="C976" s="129" t="s">
        <v>26</v>
      </c>
      <c r="D976" s="129" t="s">
        <v>26</v>
      </c>
      <c r="E976" s="129" t="s">
        <v>26</v>
      </c>
    </row>
    <row r="977" spans="1:5" ht="15.75" thickBot="1" x14ac:dyDescent="0.3">
      <c r="A977" s="104" t="s">
        <v>52</v>
      </c>
      <c r="B977" s="138">
        <v>300</v>
      </c>
      <c r="C977" s="138"/>
      <c r="D977" s="139"/>
      <c r="E977" s="139"/>
    </row>
    <row r="978" spans="1:5" ht="15.75" thickBot="1" x14ac:dyDescent="0.3">
      <c r="A978" s="104" t="s">
        <v>53</v>
      </c>
      <c r="B978" s="134">
        <v>35240.203000000001</v>
      </c>
      <c r="C978" s="134"/>
      <c r="D978" s="134"/>
      <c r="E978" s="134"/>
    </row>
    <row r="979" spans="1:5" ht="15.75" thickBot="1" x14ac:dyDescent="0.3">
      <c r="A979" s="104" t="s">
        <v>54</v>
      </c>
      <c r="B979" s="134">
        <f>B978/B977</f>
        <v>117.46734333333333</v>
      </c>
      <c r="C979" s="134" t="e">
        <f>C978/C977</f>
        <v>#DIV/0!</v>
      </c>
      <c r="D979" s="134" t="e">
        <f>D978/D977</f>
        <v>#DIV/0!</v>
      </c>
      <c r="E979" s="134" t="e">
        <f>E978/E977</f>
        <v>#DIV/0!</v>
      </c>
    </row>
    <row r="980" spans="1:5" ht="15.75" thickBot="1" x14ac:dyDescent="0.3">
      <c r="A980" s="104" t="s">
        <v>55</v>
      </c>
      <c r="B980" s="130" t="e">
        <f t="shared" ref="B980:E982" si="37">B977/A977-1</f>
        <v>#VALUE!</v>
      </c>
      <c r="C980" s="130">
        <f t="shared" si="37"/>
        <v>-1</v>
      </c>
      <c r="D980" s="130" t="e">
        <f t="shared" si="37"/>
        <v>#DIV/0!</v>
      </c>
      <c r="E980" s="130" t="e">
        <f t="shared" si="37"/>
        <v>#DIV/0!</v>
      </c>
    </row>
    <row r="981" spans="1:5" ht="15.75" thickBot="1" x14ac:dyDescent="0.3">
      <c r="A981" s="104" t="s">
        <v>57</v>
      </c>
      <c r="B981" s="130" t="e">
        <f t="shared" si="37"/>
        <v>#VALUE!</v>
      </c>
      <c r="C981" s="130">
        <f t="shared" si="37"/>
        <v>-1</v>
      </c>
      <c r="D981" s="130" t="e">
        <f t="shared" si="37"/>
        <v>#DIV/0!</v>
      </c>
      <c r="E981" s="130" t="e">
        <f t="shared" si="37"/>
        <v>#DIV/0!</v>
      </c>
    </row>
    <row r="982" spans="1:5" ht="15.75" thickBot="1" x14ac:dyDescent="0.3">
      <c r="A982" s="104" t="s">
        <v>58</v>
      </c>
      <c r="B982" s="130" t="e">
        <f t="shared" si="37"/>
        <v>#VALUE!</v>
      </c>
      <c r="C982" s="130" t="e">
        <f t="shared" si="37"/>
        <v>#DIV/0!</v>
      </c>
      <c r="D982" s="130" t="e">
        <f t="shared" si="37"/>
        <v>#DIV/0!</v>
      </c>
      <c r="E982" s="130" t="e">
        <f t="shared" si="37"/>
        <v>#DIV/0!</v>
      </c>
    </row>
    <row r="983" spans="1:5" ht="15.75" thickBot="1" x14ac:dyDescent="0.3">
      <c r="A983" s="803" t="s">
        <v>297</v>
      </c>
      <c r="B983" s="804"/>
      <c r="C983" s="804"/>
      <c r="D983" s="804"/>
      <c r="E983" s="805"/>
    </row>
    <row r="984" spans="1:5" x14ac:dyDescent="0.25">
      <c r="A984" s="801"/>
      <c r="B984" s="128">
        <v>2020</v>
      </c>
      <c r="C984" s="128">
        <v>2021</v>
      </c>
      <c r="D984" s="128">
        <v>2022</v>
      </c>
      <c r="E984" s="128">
        <v>2023</v>
      </c>
    </row>
    <row r="985" spans="1:5" ht="15.75" thickBot="1" x14ac:dyDescent="0.3">
      <c r="A985" s="802"/>
      <c r="B985" s="129" t="s">
        <v>26</v>
      </c>
      <c r="C985" s="129" t="s">
        <v>26</v>
      </c>
      <c r="D985" s="129" t="s">
        <v>26</v>
      </c>
      <c r="E985" s="129" t="s">
        <v>26</v>
      </c>
    </row>
    <row r="986" spans="1:5" ht="15.75" thickBot="1" x14ac:dyDescent="0.3">
      <c r="A986" s="131" t="s">
        <v>114</v>
      </c>
      <c r="B986" s="132">
        <f>B987+B988+B989+B990</f>
        <v>0</v>
      </c>
      <c r="C986" s="132">
        <f>C987+C988+C989+C990</f>
        <v>0</v>
      </c>
      <c r="D986" s="132">
        <f>D987+D988+D989+D990</f>
        <v>0</v>
      </c>
      <c r="E986" s="132">
        <f>E987+E988+E989+E990</f>
        <v>0</v>
      </c>
    </row>
    <row r="987" spans="1:5" ht="15.75" thickBot="1" x14ac:dyDescent="0.3">
      <c r="A987" s="118" t="s">
        <v>61</v>
      </c>
      <c r="B987" s="132"/>
      <c r="C987" s="132"/>
      <c r="D987" s="132"/>
      <c r="E987" s="132"/>
    </row>
    <row r="988" spans="1:5" ht="15.75" thickBot="1" x14ac:dyDescent="0.3">
      <c r="A988" s="118" t="s">
        <v>115</v>
      </c>
      <c r="B988" s="132"/>
      <c r="C988" s="132"/>
      <c r="D988" s="132"/>
      <c r="E988" s="132"/>
    </row>
    <row r="989" spans="1:5" ht="15.75" thickBot="1" x14ac:dyDescent="0.3">
      <c r="A989" s="118" t="s">
        <v>116</v>
      </c>
      <c r="B989" s="132"/>
      <c r="C989" s="132"/>
      <c r="D989" s="132"/>
      <c r="E989" s="132"/>
    </row>
    <row r="990" spans="1:5" ht="15.75" thickBot="1" x14ac:dyDescent="0.3">
      <c r="A990" s="118" t="s">
        <v>117</v>
      </c>
      <c r="B990" s="132"/>
      <c r="C990" s="132"/>
      <c r="D990" s="132"/>
      <c r="E990" s="132"/>
    </row>
    <row r="991" spans="1:5" ht="15.75" thickBot="1" x14ac:dyDescent="0.3">
      <c r="A991" s="131" t="s">
        <v>118</v>
      </c>
      <c r="B991" s="122">
        <f>B992+B993+B994+B995</f>
        <v>35240.203000000001</v>
      </c>
      <c r="C991" s="122">
        <f>C992+C993+C994+C995</f>
        <v>0</v>
      </c>
      <c r="D991" s="122">
        <f>D992+D993+D994+D995</f>
        <v>0</v>
      </c>
      <c r="E991" s="122">
        <f>E992+E993+E994+E995</f>
        <v>0</v>
      </c>
    </row>
    <row r="992" spans="1:5" ht="15.75" thickBot="1" x14ac:dyDescent="0.3">
      <c r="A992" s="118" t="s">
        <v>61</v>
      </c>
      <c r="B992" s="132">
        <f>+B978</f>
        <v>35240.203000000001</v>
      </c>
      <c r="C992" s="132">
        <f>+C978</f>
        <v>0</v>
      </c>
      <c r="D992" s="132">
        <f>+D978</f>
        <v>0</v>
      </c>
      <c r="E992" s="132">
        <f>+E978</f>
        <v>0</v>
      </c>
    </row>
    <row r="993" spans="1:5" ht="15.75" thickBot="1" x14ac:dyDescent="0.3">
      <c r="A993" s="118" t="s">
        <v>115</v>
      </c>
      <c r="B993" s="132"/>
      <c r="C993" s="132"/>
      <c r="D993" s="132"/>
      <c r="E993" s="132"/>
    </row>
    <row r="994" spans="1:5" ht="15.75" thickBot="1" x14ac:dyDescent="0.3">
      <c r="A994" s="118" t="s">
        <v>116</v>
      </c>
      <c r="B994" s="132"/>
      <c r="C994" s="132"/>
      <c r="D994" s="132"/>
      <c r="E994" s="132"/>
    </row>
    <row r="995" spans="1:5" ht="15.75" thickBot="1" x14ac:dyDescent="0.3">
      <c r="A995" s="118" t="s">
        <v>117</v>
      </c>
      <c r="B995" s="132"/>
      <c r="C995" s="132"/>
      <c r="D995" s="132"/>
      <c r="E995" s="132"/>
    </row>
    <row r="996" spans="1:5" ht="15.75" thickBot="1" x14ac:dyDescent="0.3">
      <c r="A996" s="121" t="s">
        <v>298</v>
      </c>
      <c r="B996" s="122">
        <f>B986+B991</f>
        <v>35240.203000000001</v>
      </c>
      <c r="C996" s="122">
        <f>C986+C991</f>
        <v>0</v>
      </c>
      <c r="D996" s="122">
        <f>D986+D991</f>
        <v>0</v>
      </c>
      <c r="E996" s="122">
        <f>E986+E991</f>
        <v>0</v>
      </c>
    </row>
    <row r="997" spans="1:5" ht="34.5" thickBot="1" x14ac:dyDescent="0.3">
      <c r="A997" s="135" t="s">
        <v>299</v>
      </c>
      <c r="B997" s="112" t="s">
        <v>317</v>
      </c>
      <c r="C997" s="127" t="s">
        <v>151</v>
      </c>
      <c r="D997" s="835" t="s">
        <v>318</v>
      </c>
      <c r="E997" s="812"/>
    </row>
    <row r="998" spans="1:5" ht="15.75" customHeight="1" thickBot="1" x14ac:dyDescent="0.3">
      <c r="A998" s="104" t="s">
        <v>48</v>
      </c>
      <c r="B998" s="768" t="s">
        <v>319</v>
      </c>
      <c r="C998" s="769"/>
      <c r="D998" s="769"/>
      <c r="E998" s="612"/>
    </row>
    <row r="999" spans="1:5" ht="15.75" thickBot="1" x14ac:dyDescent="0.3">
      <c r="A999" s="104" t="s">
        <v>50</v>
      </c>
      <c r="B999" s="798" t="s">
        <v>213</v>
      </c>
      <c r="C999" s="799"/>
      <c r="D999" s="799"/>
      <c r="E999" s="800"/>
    </row>
    <row r="1000" spans="1:5" x14ac:dyDescent="0.25">
      <c r="A1000" s="801"/>
      <c r="B1000" s="128">
        <v>2020</v>
      </c>
      <c r="C1000" s="128">
        <v>2021</v>
      </c>
      <c r="D1000" s="128">
        <v>2022</v>
      </c>
      <c r="E1000" s="128">
        <v>2023</v>
      </c>
    </row>
    <row r="1001" spans="1:5" ht="15.75" thickBot="1" x14ac:dyDescent="0.3">
      <c r="A1001" s="802"/>
      <c r="B1001" s="129" t="s">
        <v>26</v>
      </c>
      <c r="C1001" s="129" t="s">
        <v>26</v>
      </c>
      <c r="D1001" s="129" t="s">
        <v>26</v>
      </c>
      <c r="E1001" s="129" t="s">
        <v>26</v>
      </c>
    </row>
    <row r="1002" spans="1:5" ht="15.75" thickBot="1" x14ac:dyDescent="0.3">
      <c r="A1002" s="104" t="s">
        <v>52</v>
      </c>
      <c r="B1002" s="138">
        <v>70</v>
      </c>
      <c r="C1002" s="138"/>
      <c r="D1002" s="139"/>
      <c r="E1002" s="139"/>
    </row>
    <row r="1003" spans="1:5" ht="15.75" thickBot="1" x14ac:dyDescent="0.3">
      <c r="A1003" s="104" t="s">
        <v>53</v>
      </c>
      <c r="B1003" s="134">
        <v>2895.2883400000001</v>
      </c>
      <c r="C1003" s="134"/>
      <c r="D1003" s="134"/>
      <c r="E1003" s="134"/>
    </row>
    <row r="1004" spans="1:5" ht="15.75" thickBot="1" x14ac:dyDescent="0.3">
      <c r="A1004" s="104" t="s">
        <v>54</v>
      </c>
      <c r="B1004" s="134">
        <f>B1003/B1002</f>
        <v>41.361262000000004</v>
      </c>
      <c r="C1004" s="134" t="e">
        <f>C1003/C1002</f>
        <v>#DIV/0!</v>
      </c>
      <c r="D1004" s="134" t="e">
        <f>D1003/D1002</f>
        <v>#DIV/0!</v>
      </c>
      <c r="E1004" s="134" t="e">
        <f>E1003/E1002</f>
        <v>#DIV/0!</v>
      </c>
    </row>
    <row r="1005" spans="1:5" ht="15.75" thickBot="1" x14ac:dyDescent="0.3">
      <c r="A1005" s="104" t="s">
        <v>55</v>
      </c>
      <c r="B1005" s="130" t="e">
        <f t="shared" ref="B1005:E1007" si="38">B1002/A1002-1</f>
        <v>#VALUE!</v>
      </c>
      <c r="C1005" s="130">
        <f t="shared" si="38"/>
        <v>-1</v>
      </c>
      <c r="D1005" s="130" t="e">
        <f t="shared" si="38"/>
        <v>#DIV/0!</v>
      </c>
      <c r="E1005" s="130" t="e">
        <f t="shared" si="38"/>
        <v>#DIV/0!</v>
      </c>
    </row>
    <row r="1006" spans="1:5" ht="15.75" thickBot="1" x14ac:dyDescent="0.3">
      <c r="A1006" s="104" t="s">
        <v>57</v>
      </c>
      <c r="B1006" s="130" t="e">
        <f t="shared" si="38"/>
        <v>#VALUE!</v>
      </c>
      <c r="C1006" s="130">
        <f t="shared" si="38"/>
        <v>-1</v>
      </c>
      <c r="D1006" s="130" t="e">
        <f t="shared" si="38"/>
        <v>#DIV/0!</v>
      </c>
      <c r="E1006" s="130" t="e">
        <f t="shared" si="38"/>
        <v>#DIV/0!</v>
      </c>
    </row>
    <row r="1007" spans="1:5" ht="15.75" thickBot="1" x14ac:dyDescent="0.3">
      <c r="A1007" s="104" t="s">
        <v>58</v>
      </c>
      <c r="B1007" s="130" t="e">
        <f t="shared" si="38"/>
        <v>#VALUE!</v>
      </c>
      <c r="C1007" s="130" t="e">
        <f t="shared" si="38"/>
        <v>#DIV/0!</v>
      </c>
      <c r="D1007" s="130" t="e">
        <f t="shared" si="38"/>
        <v>#DIV/0!</v>
      </c>
      <c r="E1007" s="130" t="e">
        <f t="shared" si="38"/>
        <v>#DIV/0!</v>
      </c>
    </row>
    <row r="1008" spans="1:5" ht="15.75" thickBot="1" x14ac:dyDescent="0.3">
      <c r="A1008" s="803" t="s">
        <v>303</v>
      </c>
      <c r="B1008" s="804"/>
      <c r="C1008" s="804"/>
      <c r="D1008" s="804"/>
      <c r="E1008" s="805"/>
    </row>
    <row r="1009" spans="1:5" x14ac:dyDescent="0.25">
      <c r="A1009" s="801"/>
      <c r="B1009" s="128">
        <v>2020</v>
      </c>
      <c r="C1009" s="128">
        <v>2021</v>
      </c>
      <c r="D1009" s="128">
        <v>2022</v>
      </c>
      <c r="E1009" s="128">
        <v>2023</v>
      </c>
    </row>
    <row r="1010" spans="1:5" ht="15.75" thickBot="1" x14ac:dyDescent="0.3">
      <c r="A1010" s="802"/>
      <c r="B1010" s="129" t="s">
        <v>26</v>
      </c>
      <c r="C1010" s="129" t="s">
        <v>26</v>
      </c>
      <c r="D1010" s="129" t="s">
        <v>26</v>
      </c>
      <c r="E1010" s="129" t="s">
        <v>26</v>
      </c>
    </row>
    <row r="1011" spans="1:5" ht="15.75" thickBot="1" x14ac:dyDescent="0.3">
      <c r="A1011" s="131" t="s">
        <v>114</v>
      </c>
      <c r="B1011" s="132">
        <f>B1012+B1013+B1014+B1015</f>
        <v>0</v>
      </c>
      <c r="C1011" s="132">
        <f>C1012+C1013+C1014+C1015</f>
        <v>0</v>
      </c>
      <c r="D1011" s="132">
        <f>D1012+D1013+D1014+D1015</f>
        <v>0</v>
      </c>
      <c r="E1011" s="132">
        <f>E1012+E1013+E1014+E1015</f>
        <v>0</v>
      </c>
    </row>
    <row r="1012" spans="1:5" ht="15.75" thickBot="1" x14ac:dyDescent="0.3">
      <c r="A1012" s="118" t="s">
        <v>61</v>
      </c>
      <c r="B1012" s="132"/>
      <c r="C1012" s="132"/>
      <c r="D1012" s="132"/>
      <c r="E1012" s="132"/>
    </row>
    <row r="1013" spans="1:5" ht="15.75" thickBot="1" x14ac:dyDescent="0.3">
      <c r="A1013" s="118" t="s">
        <v>115</v>
      </c>
      <c r="B1013" s="132"/>
      <c r="C1013" s="132"/>
      <c r="D1013" s="132"/>
      <c r="E1013" s="132"/>
    </row>
    <row r="1014" spans="1:5" ht="15.75" thickBot="1" x14ac:dyDescent="0.3">
      <c r="A1014" s="118" t="s">
        <v>116</v>
      </c>
      <c r="B1014" s="132"/>
      <c r="C1014" s="132"/>
      <c r="D1014" s="132"/>
      <c r="E1014" s="132"/>
    </row>
    <row r="1015" spans="1:5" ht="15.75" thickBot="1" x14ac:dyDescent="0.3">
      <c r="A1015" s="118" t="s">
        <v>117</v>
      </c>
      <c r="B1015" s="132"/>
      <c r="C1015" s="132"/>
      <c r="D1015" s="132"/>
      <c r="E1015" s="132"/>
    </row>
    <row r="1016" spans="1:5" ht="15.75" thickBot="1" x14ac:dyDescent="0.3">
      <c r="A1016" s="131" t="s">
        <v>118</v>
      </c>
      <c r="B1016" s="122">
        <f>B1017+B1018+B1019+B1020</f>
        <v>2895.2883400000001</v>
      </c>
      <c r="C1016" s="122">
        <f>C1017+C1018+C1019+C1020</f>
        <v>0</v>
      </c>
      <c r="D1016" s="122">
        <f>D1017+D1018+D1019+D1020</f>
        <v>0</v>
      </c>
      <c r="E1016" s="122">
        <f>E1017+E1018+E1019+E1020</f>
        <v>0</v>
      </c>
    </row>
    <row r="1017" spans="1:5" ht="15.75" thickBot="1" x14ac:dyDescent="0.3">
      <c r="A1017" s="118" t="s">
        <v>61</v>
      </c>
      <c r="B1017" s="132">
        <f>+B1003</f>
        <v>2895.2883400000001</v>
      </c>
      <c r="C1017" s="132">
        <f>+C1003</f>
        <v>0</v>
      </c>
      <c r="D1017" s="132">
        <f>+D1003</f>
        <v>0</v>
      </c>
      <c r="E1017" s="132">
        <f>+E1003</f>
        <v>0</v>
      </c>
    </row>
    <row r="1018" spans="1:5" ht="15.75" thickBot="1" x14ac:dyDescent="0.3">
      <c r="A1018" s="118" t="s">
        <v>115</v>
      </c>
      <c r="B1018" s="132"/>
      <c r="C1018" s="132"/>
      <c r="D1018" s="132"/>
      <c r="E1018" s="132"/>
    </row>
    <row r="1019" spans="1:5" ht="15.75" thickBot="1" x14ac:dyDescent="0.3">
      <c r="A1019" s="118" t="s">
        <v>116</v>
      </c>
      <c r="B1019" s="132"/>
      <c r="C1019" s="132"/>
      <c r="D1019" s="132"/>
      <c r="E1019" s="132"/>
    </row>
    <row r="1020" spans="1:5" ht="15.75" thickBot="1" x14ac:dyDescent="0.3">
      <c r="A1020" s="118" t="s">
        <v>117</v>
      </c>
      <c r="B1020" s="132"/>
      <c r="C1020" s="132"/>
      <c r="D1020" s="132"/>
      <c r="E1020" s="132"/>
    </row>
    <row r="1021" spans="1:5" ht="15.75" thickBot="1" x14ac:dyDescent="0.3">
      <c r="A1021" s="121" t="s">
        <v>304</v>
      </c>
      <c r="B1021" s="122">
        <f>B1011+B1016</f>
        <v>2895.2883400000001</v>
      </c>
      <c r="C1021" s="122">
        <f>C1011+C1016</f>
        <v>0</v>
      </c>
      <c r="D1021" s="122">
        <f>D1011+D1016</f>
        <v>0</v>
      </c>
      <c r="E1021" s="122">
        <f>E1011+E1016</f>
        <v>0</v>
      </c>
    </row>
    <row r="1022" spans="1:5" ht="34.5" thickBot="1" x14ac:dyDescent="0.3">
      <c r="A1022" s="135" t="s">
        <v>305</v>
      </c>
      <c r="B1022" s="112" t="s">
        <v>323</v>
      </c>
      <c r="C1022" s="127" t="s">
        <v>151</v>
      </c>
      <c r="D1022" s="835" t="s">
        <v>324</v>
      </c>
      <c r="E1022" s="812"/>
    </row>
    <row r="1023" spans="1:5" ht="15.75" customHeight="1" thickBot="1" x14ac:dyDescent="0.3">
      <c r="A1023" s="104" t="s">
        <v>48</v>
      </c>
      <c r="B1023" s="768" t="s">
        <v>265</v>
      </c>
      <c r="C1023" s="769"/>
      <c r="D1023" s="769"/>
      <c r="E1023" s="612"/>
    </row>
    <row r="1024" spans="1:5" ht="15.75" thickBot="1" x14ac:dyDescent="0.3">
      <c r="A1024" s="104" t="s">
        <v>50</v>
      </c>
      <c r="B1024" s="798" t="s">
        <v>213</v>
      </c>
      <c r="C1024" s="799"/>
      <c r="D1024" s="799"/>
      <c r="E1024" s="800"/>
    </row>
    <row r="1025" spans="1:5" x14ac:dyDescent="0.25">
      <c r="A1025" s="801"/>
      <c r="B1025" s="128">
        <v>2020</v>
      </c>
      <c r="C1025" s="128">
        <v>2021</v>
      </c>
      <c r="D1025" s="128">
        <v>2022</v>
      </c>
      <c r="E1025" s="128">
        <v>2023</v>
      </c>
    </row>
    <row r="1026" spans="1:5" ht="15.75" thickBot="1" x14ac:dyDescent="0.3">
      <c r="A1026" s="802"/>
      <c r="B1026" s="129" t="s">
        <v>26</v>
      </c>
      <c r="C1026" s="129" t="s">
        <v>26</v>
      </c>
      <c r="D1026" s="129" t="s">
        <v>26</v>
      </c>
      <c r="E1026" s="129" t="s">
        <v>26</v>
      </c>
    </row>
    <row r="1027" spans="1:5" ht="15.75" thickBot="1" x14ac:dyDescent="0.3">
      <c r="A1027" s="104" t="s">
        <v>52</v>
      </c>
      <c r="B1027" s="138">
        <v>0</v>
      </c>
      <c r="C1027" s="138"/>
      <c r="D1027" s="139"/>
      <c r="E1027" s="139"/>
    </row>
    <row r="1028" spans="1:5" ht="15.75" thickBot="1" x14ac:dyDescent="0.3">
      <c r="A1028" s="139" t="s">
        <v>53</v>
      </c>
      <c r="B1028" s="136">
        <v>656.11800000000005</v>
      </c>
      <c r="C1028" s="136"/>
      <c r="D1028" s="136"/>
      <c r="E1028" s="134"/>
    </row>
    <row r="1029" spans="1:5" ht="15.75" thickBot="1" x14ac:dyDescent="0.3">
      <c r="A1029" s="104" t="s">
        <v>54</v>
      </c>
      <c r="B1029" s="134" t="e">
        <f>B1028/B1027</f>
        <v>#DIV/0!</v>
      </c>
      <c r="C1029" s="134" t="e">
        <f>C1028/C1027</f>
        <v>#DIV/0!</v>
      </c>
      <c r="D1029" s="134" t="e">
        <f>D1028/D1027</f>
        <v>#DIV/0!</v>
      </c>
      <c r="E1029" s="134" t="e">
        <f>E1028/E1027</f>
        <v>#DIV/0!</v>
      </c>
    </row>
    <row r="1030" spans="1:5" ht="15.75" thickBot="1" x14ac:dyDescent="0.3">
      <c r="A1030" s="104" t="s">
        <v>55</v>
      </c>
      <c r="B1030" s="130" t="e">
        <f t="shared" ref="B1030:E1032" si="39">B1027/A1027-1</f>
        <v>#VALUE!</v>
      </c>
      <c r="C1030" s="130" t="e">
        <f t="shared" si="39"/>
        <v>#DIV/0!</v>
      </c>
      <c r="D1030" s="130" t="e">
        <f t="shared" si="39"/>
        <v>#DIV/0!</v>
      </c>
      <c r="E1030" s="130" t="e">
        <f t="shared" si="39"/>
        <v>#DIV/0!</v>
      </c>
    </row>
    <row r="1031" spans="1:5" ht="15.75" thickBot="1" x14ac:dyDescent="0.3">
      <c r="A1031" s="104" t="s">
        <v>57</v>
      </c>
      <c r="B1031" s="130" t="e">
        <f t="shared" si="39"/>
        <v>#VALUE!</v>
      </c>
      <c r="C1031" s="130">
        <f t="shared" si="39"/>
        <v>-1</v>
      </c>
      <c r="D1031" s="130" t="e">
        <f t="shared" si="39"/>
        <v>#DIV/0!</v>
      </c>
      <c r="E1031" s="130" t="e">
        <f t="shared" si="39"/>
        <v>#DIV/0!</v>
      </c>
    </row>
    <row r="1032" spans="1:5" ht="15.75" thickBot="1" x14ac:dyDescent="0.3">
      <c r="A1032" s="104" t="s">
        <v>58</v>
      </c>
      <c r="B1032" s="130" t="e">
        <f t="shared" si="39"/>
        <v>#DIV/0!</v>
      </c>
      <c r="C1032" s="130" t="e">
        <f t="shared" si="39"/>
        <v>#DIV/0!</v>
      </c>
      <c r="D1032" s="130" t="e">
        <f t="shared" si="39"/>
        <v>#DIV/0!</v>
      </c>
      <c r="E1032" s="130" t="e">
        <f t="shared" si="39"/>
        <v>#DIV/0!</v>
      </c>
    </row>
    <row r="1033" spans="1:5" ht="15.75" thickBot="1" x14ac:dyDescent="0.3">
      <c r="A1033" s="803" t="s">
        <v>309</v>
      </c>
      <c r="B1033" s="804"/>
      <c r="C1033" s="804"/>
      <c r="D1033" s="804"/>
      <c r="E1033" s="805"/>
    </row>
    <row r="1034" spans="1:5" x14ac:dyDescent="0.25">
      <c r="A1034" s="801"/>
      <c r="B1034" s="128">
        <v>2020</v>
      </c>
      <c r="C1034" s="128">
        <v>2021</v>
      </c>
      <c r="D1034" s="128">
        <v>2022</v>
      </c>
      <c r="E1034" s="128">
        <v>2023</v>
      </c>
    </row>
    <row r="1035" spans="1:5" ht="15.75" thickBot="1" x14ac:dyDescent="0.3">
      <c r="A1035" s="802"/>
      <c r="B1035" s="129" t="s">
        <v>26</v>
      </c>
      <c r="C1035" s="129" t="s">
        <v>26</v>
      </c>
      <c r="D1035" s="129" t="s">
        <v>26</v>
      </c>
      <c r="E1035" s="129" t="s">
        <v>26</v>
      </c>
    </row>
    <row r="1036" spans="1:5" ht="15.75" thickBot="1" x14ac:dyDescent="0.3">
      <c r="A1036" s="131" t="s">
        <v>114</v>
      </c>
      <c r="B1036" s="132">
        <f>B1037+B1038+B1039+B1040</f>
        <v>0</v>
      </c>
      <c r="C1036" s="132">
        <f>C1037+C1038+C1039+C1040</f>
        <v>0</v>
      </c>
      <c r="D1036" s="132">
        <f>D1037+D1038+D1039+D1040</f>
        <v>0</v>
      </c>
      <c r="E1036" s="132">
        <f>E1037+E1038+E1039+E1040</f>
        <v>0</v>
      </c>
    </row>
    <row r="1037" spans="1:5" ht="15.75" thickBot="1" x14ac:dyDescent="0.3">
      <c r="A1037" s="118" t="s">
        <v>61</v>
      </c>
      <c r="B1037" s="132"/>
      <c r="C1037" s="132"/>
      <c r="D1037" s="132"/>
      <c r="E1037" s="132"/>
    </row>
    <row r="1038" spans="1:5" ht="15.75" thickBot="1" x14ac:dyDescent="0.3">
      <c r="A1038" s="118" t="s">
        <v>115</v>
      </c>
      <c r="B1038" s="132"/>
      <c r="C1038" s="132"/>
      <c r="D1038" s="132"/>
      <c r="E1038" s="132"/>
    </row>
    <row r="1039" spans="1:5" ht="15.75" thickBot="1" x14ac:dyDescent="0.3">
      <c r="A1039" s="118" t="s">
        <v>116</v>
      </c>
      <c r="B1039" s="132"/>
      <c r="C1039" s="132"/>
      <c r="D1039" s="132"/>
      <c r="E1039" s="132"/>
    </row>
    <row r="1040" spans="1:5" ht="15.75" thickBot="1" x14ac:dyDescent="0.3">
      <c r="A1040" s="118" t="s">
        <v>117</v>
      </c>
      <c r="B1040" s="132"/>
      <c r="C1040" s="132"/>
      <c r="D1040" s="132"/>
      <c r="E1040" s="132"/>
    </row>
    <row r="1041" spans="1:5" ht="15.75" thickBot="1" x14ac:dyDescent="0.3">
      <c r="A1041" s="131" t="s">
        <v>118</v>
      </c>
      <c r="B1041" s="122">
        <f>B1042+B1043+B1044+B1045</f>
        <v>656.11800000000005</v>
      </c>
      <c r="C1041" s="122">
        <f>C1042+C1043+C1044+C1045</f>
        <v>0</v>
      </c>
      <c r="D1041" s="122">
        <f>D1042+D1043+D1044+D1045</f>
        <v>0</v>
      </c>
      <c r="E1041" s="122">
        <f>E1042+E1043+E1044+E1045</f>
        <v>0</v>
      </c>
    </row>
    <row r="1042" spans="1:5" ht="15.75" thickBot="1" x14ac:dyDescent="0.3">
      <c r="A1042" s="118" t="s">
        <v>61</v>
      </c>
      <c r="B1042" s="132">
        <f>+B1028</f>
        <v>656.11800000000005</v>
      </c>
      <c r="C1042" s="132">
        <f>+C1028</f>
        <v>0</v>
      </c>
      <c r="D1042" s="132">
        <f>+D1028</f>
        <v>0</v>
      </c>
      <c r="E1042" s="132">
        <f>+E1028</f>
        <v>0</v>
      </c>
    </row>
    <row r="1043" spans="1:5" ht="15.75" thickBot="1" x14ac:dyDescent="0.3">
      <c r="A1043" s="118" t="s">
        <v>115</v>
      </c>
      <c r="B1043" s="132"/>
      <c r="C1043" s="132"/>
      <c r="D1043" s="132"/>
      <c r="E1043" s="132"/>
    </row>
    <row r="1044" spans="1:5" ht="15.75" thickBot="1" x14ac:dyDescent="0.3">
      <c r="A1044" s="118" t="s">
        <v>116</v>
      </c>
      <c r="B1044" s="132"/>
      <c r="C1044" s="132"/>
      <c r="D1044" s="132"/>
      <c r="E1044" s="132"/>
    </row>
    <row r="1045" spans="1:5" ht="15.75" thickBot="1" x14ac:dyDescent="0.3">
      <c r="A1045" s="118" t="s">
        <v>117</v>
      </c>
      <c r="B1045" s="132"/>
      <c r="C1045" s="132"/>
      <c r="D1045" s="132"/>
      <c r="E1045" s="132"/>
    </row>
    <row r="1046" spans="1:5" ht="15.75" thickBot="1" x14ac:dyDescent="0.3">
      <c r="A1046" s="121" t="s">
        <v>310</v>
      </c>
      <c r="B1046" s="122">
        <f>B1036+B1041</f>
        <v>656.11800000000005</v>
      </c>
      <c r="C1046" s="122">
        <f>C1036+C1041</f>
        <v>0</v>
      </c>
      <c r="D1046" s="122">
        <f>D1036+D1041</f>
        <v>0</v>
      </c>
      <c r="E1046" s="122">
        <f>E1036+E1041</f>
        <v>0</v>
      </c>
    </row>
    <row r="1047" spans="1:5" ht="34.5" thickBot="1" x14ac:dyDescent="0.3">
      <c r="A1047" s="135" t="s">
        <v>311</v>
      </c>
      <c r="B1047" s="112" t="s">
        <v>328</v>
      </c>
      <c r="C1047" s="127" t="s">
        <v>151</v>
      </c>
      <c r="D1047" s="835" t="s">
        <v>329</v>
      </c>
      <c r="E1047" s="812"/>
    </row>
    <row r="1048" spans="1:5" ht="15.75" customHeight="1" thickBot="1" x14ac:dyDescent="0.3">
      <c r="A1048" s="104" t="s">
        <v>48</v>
      </c>
      <c r="B1048" s="768" t="s">
        <v>265</v>
      </c>
      <c r="C1048" s="769"/>
      <c r="D1048" s="769"/>
      <c r="E1048" s="612"/>
    </row>
    <row r="1049" spans="1:5" ht="15.75" thickBot="1" x14ac:dyDescent="0.3">
      <c r="A1049" s="104" t="s">
        <v>50</v>
      </c>
      <c r="B1049" s="798" t="s">
        <v>213</v>
      </c>
      <c r="C1049" s="799"/>
      <c r="D1049" s="799"/>
      <c r="E1049" s="800"/>
    </row>
    <row r="1050" spans="1:5" x14ac:dyDescent="0.25">
      <c r="A1050" s="801"/>
      <c r="B1050" s="128">
        <v>2020</v>
      </c>
      <c r="C1050" s="128">
        <v>2021</v>
      </c>
      <c r="D1050" s="128">
        <v>2022</v>
      </c>
      <c r="E1050" s="128">
        <v>2023</v>
      </c>
    </row>
    <row r="1051" spans="1:5" ht="15.75" thickBot="1" x14ac:dyDescent="0.3">
      <c r="A1051" s="802"/>
      <c r="B1051" s="129" t="s">
        <v>26</v>
      </c>
      <c r="C1051" s="129" t="s">
        <v>26</v>
      </c>
      <c r="D1051" s="129" t="s">
        <v>26</v>
      </c>
      <c r="E1051" s="129" t="s">
        <v>26</v>
      </c>
    </row>
    <row r="1052" spans="1:5" ht="15.75" thickBot="1" x14ac:dyDescent="0.3">
      <c r="A1052" s="104" t="s">
        <v>52</v>
      </c>
      <c r="B1052" s="138">
        <v>40</v>
      </c>
      <c r="C1052" s="138"/>
      <c r="D1052" s="139"/>
      <c r="E1052" s="139"/>
    </row>
    <row r="1053" spans="1:5" ht="15.75" thickBot="1" x14ac:dyDescent="0.3">
      <c r="A1053" s="104" t="s">
        <v>53</v>
      </c>
      <c r="B1053" s="134">
        <v>7714</v>
      </c>
      <c r="C1053" s="134"/>
      <c r="D1053" s="134"/>
      <c r="E1053" s="134"/>
    </row>
    <row r="1054" spans="1:5" ht="15.75" thickBot="1" x14ac:dyDescent="0.3">
      <c r="A1054" s="104" t="s">
        <v>54</v>
      </c>
      <c r="B1054" s="134">
        <f>B1053/B1052</f>
        <v>192.85</v>
      </c>
      <c r="C1054" s="134" t="e">
        <f>C1053/C1052</f>
        <v>#DIV/0!</v>
      </c>
      <c r="D1054" s="134" t="e">
        <f>D1053/D1052</f>
        <v>#DIV/0!</v>
      </c>
      <c r="E1054" s="134" t="e">
        <f>E1053/E1052</f>
        <v>#DIV/0!</v>
      </c>
    </row>
    <row r="1055" spans="1:5" ht="15.75" thickBot="1" x14ac:dyDescent="0.3">
      <c r="A1055" s="104" t="s">
        <v>55</v>
      </c>
      <c r="B1055" s="130" t="e">
        <f t="shared" ref="B1055:E1057" si="40">B1052/A1052-1</f>
        <v>#VALUE!</v>
      </c>
      <c r="C1055" s="130">
        <f t="shared" si="40"/>
        <v>-1</v>
      </c>
      <c r="D1055" s="130" t="e">
        <f t="shared" si="40"/>
        <v>#DIV/0!</v>
      </c>
      <c r="E1055" s="130" t="e">
        <f t="shared" si="40"/>
        <v>#DIV/0!</v>
      </c>
    </row>
    <row r="1056" spans="1:5" ht="15.75" thickBot="1" x14ac:dyDescent="0.3">
      <c r="A1056" s="104" t="s">
        <v>57</v>
      </c>
      <c r="B1056" s="130" t="e">
        <f t="shared" si="40"/>
        <v>#VALUE!</v>
      </c>
      <c r="C1056" s="130">
        <f t="shared" si="40"/>
        <v>-1</v>
      </c>
      <c r="D1056" s="130" t="e">
        <f t="shared" si="40"/>
        <v>#DIV/0!</v>
      </c>
      <c r="E1056" s="130" t="e">
        <f t="shared" si="40"/>
        <v>#DIV/0!</v>
      </c>
    </row>
    <row r="1057" spans="1:5" ht="15.75" thickBot="1" x14ac:dyDescent="0.3">
      <c r="A1057" s="104" t="s">
        <v>58</v>
      </c>
      <c r="B1057" s="130" t="e">
        <f t="shared" si="40"/>
        <v>#VALUE!</v>
      </c>
      <c r="C1057" s="130" t="e">
        <f t="shared" si="40"/>
        <v>#DIV/0!</v>
      </c>
      <c r="D1057" s="130" t="e">
        <f t="shared" si="40"/>
        <v>#DIV/0!</v>
      </c>
      <c r="E1057" s="130" t="e">
        <f t="shared" si="40"/>
        <v>#DIV/0!</v>
      </c>
    </row>
    <row r="1058" spans="1:5" ht="15.75" thickBot="1" x14ac:dyDescent="0.3">
      <c r="A1058" s="803" t="s">
        <v>314</v>
      </c>
      <c r="B1058" s="804"/>
      <c r="C1058" s="804"/>
      <c r="D1058" s="804"/>
      <c r="E1058" s="805"/>
    </row>
    <row r="1059" spans="1:5" x14ac:dyDescent="0.25">
      <c r="A1059" s="801"/>
      <c r="B1059" s="128">
        <v>2020</v>
      </c>
      <c r="C1059" s="128">
        <v>2021</v>
      </c>
      <c r="D1059" s="128">
        <v>2022</v>
      </c>
      <c r="E1059" s="128">
        <v>2023</v>
      </c>
    </row>
    <row r="1060" spans="1:5" ht="15.75" thickBot="1" x14ac:dyDescent="0.3">
      <c r="A1060" s="802"/>
      <c r="B1060" s="129" t="s">
        <v>26</v>
      </c>
      <c r="C1060" s="129" t="s">
        <v>26</v>
      </c>
      <c r="D1060" s="129" t="s">
        <v>26</v>
      </c>
      <c r="E1060" s="129" t="s">
        <v>26</v>
      </c>
    </row>
    <row r="1061" spans="1:5" ht="15.75" thickBot="1" x14ac:dyDescent="0.3">
      <c r="A1061" s="131" t="s">
        <v>114</v>
      </c>
      <c r="B1061" s="132">
        <f>B1062+B1063+B1064+B1065</f>
        <v>0</v>
      </c>
      <c r="C1061" s="132">
        <f>C1062+C1063+C1064+C1065</f>
        <v>0</v>
      </c>
      <c r="D1061" s="132">
        <f>D1062+D1063+D1064+D1065</f>
        <v>0</v>
      </c>
      <c r="E1061" s="132">
        <f>E1062+E1063+E1064+E1065</f>
        <v>0</v>
      </c>
    </row>
    <row r="1062" spans="1:5" ht="15.75" thickBot="1" x14ac:dyDescent="0.3">
      <c r="A1062" s="118" t="s">
        <v>61</v>
      </c>
      <c r="B1062" s="132"/>
      <c r="C1062" s="132"/>
      <c r="D1062" s="132"/>
      <c r="E1062" s="132"/>
    </row>
    <row r="1063" spans="1:5" ht="15.75" thickBot="1" x14ac:dyDescent="0.3">
      <c r="A1063" s="118" t="s">
        <v>115</v>
      </c>
      <c r="B1063" s="132"/>
      <c r="C1063" s="132"/>
      <c r="D1063" s="132"/>
      <c r="E1063" s="132"/>
    </row>
    <row r="1064" spans="1:5" ht="15.75" thickBot="1" x14ac:dyDescent="0.3">
      <c r="A1064" s="118" t="s">
        <v>116</v>
      </c>
      <c r="B1064" s="132"/>
      <c r="C1064" s="132"/>
      <c r="D1064" s="132"/>
      <c r="E1064" s="132"/>
    </row>
    <row r="1065" spans="1:5" ht="15.75" thickBot="1" x14ac:dyDescent="0.3">
      <c r="A1065" s="118" t="s">
        <v>117</v>
      </c>
      <c r="B1065" s="132"/>
      <c r="C1065" s="132"/>
      <c r="D1065" s="132"/>
      <c r="E1065" s="132"/>
    </row>
    <row r="1066" spans="1:5" ht="15.75" thickBot="1" x14ac:dyDescent="0.3">
      <c r="A1066" s="131" t="s">
        <v>118</v>
      </c>
      <c r="B1066" s="122">
        <f>B1067+B1068+B1069+B1070</f>
        <v>7714</v>
      </c>
      <c r="C1066" s="122">
        <f>C1067+C1068+C1069+C1070</f>
        <v>0</v>
      </c>
      <c r="D1066" s="122">
        <f>D1067+D1068+D1069+D1070</f>
        <v>0</v>
      </c>
      <c r="E1066" s="122">
        <f>E1067+E1068+E1069+E1070</f>
        <v>0</v>
      </c>
    </row>
    <row r="1067" spans="1:5" ht="15.75" thickBot="1" x14ac:dyDescent="0.3">
      <c r="A1067" s="118" t="s">
        <v>61</v>
      </c>
      <c r="B1067" s="132">
        <f>+B1053</f>
        <v>7714</v>
      </c>
      <c r="C1067" s="132">
        <f>+C1053</f>
        <v>0</v>
      </c>
      <c r="D1067" s="132">
        <f>+D1053</f>
        <v>0</v>
      </c>
      <c r="E1067" s="132">
        <f>+E1053</f>
        <v>0</v>
      </c>
    </row>
    <row r="1068" spans="1:5" ht="15.75" thickBot="1" x14ac:dyDescent="0.3">
      <c r="A1068" s="118" t="s">
        <v>115</v>
      </c>
      <c r="B1068" s="132"/>
      <c r="C1068" s="132"/>
      <c r="D1068" s="132"/>
      <c r="E1068" s="132"/>
    </row>
    <row r="1069" spans="1:5" ht="15.75" thickBot="1" x14ac:dyDescent="0.3">
      <c r="A1069" s="118" t="s">
        <v>116</v>
      </c>
      <c r="B1069" s="132"/>
      <c r="C1069" s="132"/>
      <c r="D1069" s="132"/>
      <c r="E1069" s="132"/>
    </row>
    <row r="1070" spans="1:5" ht="15.75" thickBot="1" x14ac:dyDescent="0.3">
      <c r="A1070" s="118" t="s">
        <v>117</v>
      </c>
      <c r="B1070" s="132"/>
      <c r="C1070" s="132"/>
      <c r="D1070" s="132"/>
      <c r="E1070" s="132"/>
    </row>
    <row r="1071" spans="1:5" ht="15.75" thickBot="1" x14ac:dyDescent="0.3">
      <c r="A1071" s="121" t="s">
        <v>315</v>
      </c>
      <c r="B1071" s="122">
        <f>B1061+B1066</f>
        <v>7714</v>
      </c>
      <c r="C1071" s="122">
        <f>C1061+C1066</f>
        <v>0</v>
      </c>
      <c r="D1071" s="122">
        <f>D1061+D1066</f>
        <v>0</v>
      </c>
      <c r="E1071" s="122">
        <f>E1061+E1066</f>
        <v>0</v>
      </c>
    </row>
    <row r="1072" spans="1:5" ht="34.5" thickBot="1" x14ac:dyDescent="0.3">
      <c r="A1072" s="135" t="s">
        <v>316</v>
      </c>
      <c r="B1072" s="112" t="s">
        <v>333</v>
      </c>
      <c r="C1072" s="127" t="s">
        <v>151</v>
      </c>
      <c r="D1072" s="835" t="s">
        <v>334</v>
      </c>
      <c r="E1072" s="812"/>
    </row>
    <row r="1073" spans="1:5" ht="15.75" customHeight="1" thickBot="1" x14ac:dyDescent="0.3">
      <c r="A1073" s="104" t="s">
        <v>48</v>
      </c>
      <c r="B1073" s="768" t="s">
        <v>335</v>
      </c>
      <c r="C1073" s="769"/>
      <c r="D1073" s="769"/>
      <c r="E1073" s="612"/>
    </row>
    <row r="1074" spans="1:5" ht="15.75" thickBot="1" x14ac:dyDescent="0.3">
      <c r="A1074" s="104" t="s">
        <v>50</v>
      </c>
      <c r="B1074" s="798" t="s">
        <v>213</v>
      </c>
      <c r="C1074" s="799"/>
      <c r="D1074" s="799"/>
      <c r="E1074" s="800"/>
    </row>
    <row r="1075" spans="1:5" x14ac:dyDescent="0.25">
      <c r="A1075" s="801"/>
      <c r="B1075" s="128">
        <v>2020</v>
      </c>
      <c r="C1075" s="128">
        <v>2021</v>
      </c>
      <c r="D1075" s="128">
        <v>2022</v>
      </c>
      <c r="E1075" s="128">
        <v>2023</v>
      </c>
    </row>
    <row r="1076" spans="1:5" ht="15.75" thickBot="1" x14ac:dyDescent="0.3">
      <c r="A1076" s="802"/>
      <c r="B1076" s="129" t="s">
        <v>26</v>
      </c>
      <c r="C1076" s="129" t="s">
        <v>26</v>
      </c>
      <c r="D1076" s="129" t="s">
        <v>26</v>
      </c>
      <c r="E1076" s="129" t="s">
        <v>26</v>
      </c>
    </row>
    <row r="1077" spans="1:5" ht="15.75" thickBot="1" x14ac:dyDescent="0.3">
      <c r="A1077" s="104" t="s">
        <v>52</v>
      </c>
      <c r="B1077" s="138">
        <v>500</v>
      </c>
      <c r="C1077" s="138"/>
      <c r="D1077" s="139"/>
      <c r="E1077" s="139"/>
    </row>
    <row r="1078" spans="1:5" ht="15.75" thickBot="1" x14ac:dyDescent="0.3">
      <c r="A1078" s="104" t="s">
        <v>53</v>
      </c>
      <c r="B1078" s="134">
        <v>12947.338</v>
      </c>
      <c r="C1078" s="134"/>
      <c r="D1078" s="134"/>
      <c r="E1078" s="134"/>
    </row>
    <row r="1079" spans="1:5" ht="15.75" thickBot="1" x14ac:dyDescent="0.3">
      <c r="A1079" s="104" t="s">
        <v>54</v>
      </c>
      <c r="B1079" s="134">
        <f>B1078/B1077</f>
        <v>25.894676</v>
      </c>
      <c r="C1079" s="134" t="e">
        <f>C1078/C1077</f>
        <v>#DIV/0!</v>
      </c>
      <c r="D1079" s="134" t="e">
        <f>D1078/D1077</f>
        <v>#DIV/0!</v>
      </c>
      <c r="E1079" s="134" t="e">
        <f>E1078/E1077</f>
        <v>#DIV/0!</v>
      </c>
    </row>
    <row r="1080" spans="1:5" ht="15.75" thickBot="1" x14ac:dyDescent="0.3">
      <c r="A1080" s="104" t="s">
        <v>55</v>
      </c>
      <c r="B1080" s="130" t="e">
        <f t="shared" ref="B1080:E1082" si="41">B1077/A1077-1</f>
        <v>#VALUE!</v>
      </c>
      <c r="C1080" s="130">
        <f t="shared" si="41"/>
        <v>-1</v>
      </c>
      <c r="D1080" s="130" t="e">
        <f t="shared" si="41"/>
        <v>#DIV/0!</v>
      </c>
      <c r="E1080" s="130" t="e">
        <f t="shared" si="41"/>
        <v>#DIV/0!</v>
      </c>
    </row>
    <row r="1081" spans="1:5" ht="15.75" thickBot="1" x14ac:dyDescent="0.3">
      <c r="A1081" s="104" t="s">
        <v>57</v>
      </c>
      <c r="B1081" s="130" t="e">
        <f t="shared" si="41"/>
        <v>#VALUE!</v>
      </c>
      <c r="C1081" s="130">
        <f t="shared" si="41"/>
        <v>-1</v>
      </c>
      <c r="D1081" s="130" t="e">
        <f t="shared" si="41"/>
        <v>#DIV/0!</v>
      </c>
      <c r="E1081" s="130" t="e">
        <f t="shared" si="41"/>
        <v>#DIV/0!</v>
      </c>
    </row>
    <row r="1082" spans="1:5" ht="15.75" thickBot="1" x14ac:dyDescent="0.3">
      <c r="A1082" s="104" t="s">
        <v>58</v>
      </c>
      <c r="B1082" s="130" t="e">
        <f t="shared" si="41"/>
        <v>#VALUE!</v>
      </c>
      <c r="C1082" s="130" t="e">
        <f t="shared" si="41"/>
        <v>#DIV/0!</v>
      </c>
      <c r="D1082" s="130" t="e">
        <f t="shared" si="41"/>
        <v>#DIV/0!</v>
      </c>
      <c r="E1082" s="130" t="e">
        <f t="shared" si="41"/>
        <v>#DIV/0!</v>
      </c>
    </row>
    <row r="1083" spans="1:5" ht="15.75" thickBot="1" x14ac:dyDescent="0.3">
      <c r="A1083" s="803" t="s">
        <v>320</v>
      </c>
      <c r="B1083" s="804"/>
      <c r="C1083" s="804"/>
      <c r="D1083" s="804"/>
      <c r="E1083" s="805"/>
    </row>
    <row r="1084" spans="1:5" x14ac:dyDescent="0.25">
      <c r="A1084" s="801"/>
      <c r="B1084" s="128">
        <v>2020</v>
      </c>
      <c r="C1084" s="128">
        <v>2021</v>
      </c>
      <c r="D1084" s="128">
        <v>2022</v>
      </c>
      <c r="E1084" s="128">
        <v>2023</v>
      </c>
    </row>
    <row r="1085" spans="1:5" ht="15.75" thickBot="1" x14ac:dyDescent="0.3">
      <c r="A1085" s="802"/>
      <c r="B1085" s="129" t="s">
        <v>26</v>
      </c>
      <c r="C1085" s="129" t="s">
        <v>26</v>
      </c>
      <c r="D1085" s="129" t="s">
        <v>26</v>
      </c>
      <c r="E1085" s="129" t="s">
        <v>26</v>
      </c>
    </row>
    <row r="1086" spans="1:5" ht="15.75" thickBot="1" x14ac:dyDescent="0.3">
      <c r="A1086" s="131" t="s">
        <v>114</v>
      </c>
      <c r="B1086" s="132">
        <f>B1087+B1088+B1089+B1090</f>
        <v>0</v>
      </c>
      <c r="C1086" s="132">
        <f>C1087+C1088+C1089+C1090</f>
        <v>0</v>
      </c>
      <c r="D1086" s="132">
        <f>D1087+D1088+D1089+D1090</f>
        <v>0</v>
      </c>
      <c r="E1086" s="132">
        <f>E1087+E1088+E1089+E1090</f>
        <v>0</v>
      </c>
    </row>
    <row r="1087" spans="1:5" ht="15.75" thickBot="1" x14ac:dyDescent="0.3">
      <c r="A1087" s="118" t="s">
        <v>61</v>
      </c>
      <c r="B1087" s="132"/>
      <c r="C1087" s="132"/>
      <c r="D1087" s="132"/>
      <c r="E1087" s="132"/>
    </row>
    <row r="1088" spans="1:5" ht="15.75" thickBot="1" x14ac:dyDescent="0.3">
      <c r="A1088" s="118" t="s">
        <v>115</v>
      </c>
      <c r="B1088" s="132"/>
      <c r="C1088" s="132"/>
      <c r="D1088" s="132"/>
      <c r="E1088" s="132"/>
    </row>
    <row r="1089" spans="1:5" ht="15.75" thickBot="1" x14ac:dyDescent="0.3">
      <c r="A1089" s="118" t="s">
        <v>116</v>
      </c>
      <c r="B1089" s="132"/>
      <c r="C1089" s="132"/>
      <c r="D1089" s="132"/>
      <c r="E1089" s="132"/>
    </row>
    <row r="1090" spans="1:5" ht="15.75" thickBot="1" x14ac:dyDescent="0.3">
      <c r="A1090" s="118" t="s">
        <v>117</v>
      </c>
      <c r="B1090" s="132"/>
      <c r="C1090" s="132"/>
      <c r="D1090" s="132"/>
      <c r="E1090" s="132"/>
    </row>
    <row r="1091" spans="1:5" ht="15.75" thickBot="1" x14ac:dyDescent="0.3">
      <c r="A1091" s="131" t="s">
        <v>118</v>
      </c>
      <c r="B1091" s="122">
        <f>B1092+B1093+B1094+B1095</f>
        <v>12947.338</v>
      </c>
      <c r="C1091" s="122">
        <f>C1092+C1093+C1094+C1095</f>
        <v>0</v>
      </c>
      <c r="D1091" s="122">
        <f>D1092+D1093+D1094+D1095</f>
        <v>0</v>
      </c>
      <c r="E1091" s="122">
        <f>E1092+E1093+E1094+E1095</f>
        <v>0</v>
      </c>
    </row>
    <row r="1092" spans="1:5" ht="15.75" thickBot="1" x14ac:dyDescent="0.3">
      <c r="A1092" s="118" t="s">
        <v>61</v>
      </c>
      <c r="B1092" s="132">
        <f>+B1078</f>
        <v>12947.338</v>
      </c>
      <c r="C1092" s="132">
        <f>+C1078</f>
        <v>0</v>
      </c>
      <c r="D1092" s="132">
        <f>+D1078</f>
        <v>0</v>
      </c>
      <c r="E1092" s="132">
        <f>+E1078</f>
        <v>0</v>
      </c>
    </row>
    <row r="1093" spans="1:5" ht="15.75" thickBot="1" x14ac:dyDescent="0.3">
      <c r="A1093" s="118" t="s">
        <v>115</v>
      </c>
      <c r="B1093" s="132"/>
      <c r="C1093" s="132"/>
      <c r="D1093" s="132"/>
      <c r="E1093" s="132"/>
    </row>
    <row r="1094" spans="1:5" ht="15.75" thickBot="1" x14ac:dyDescent="0.3">
      <c r="A1094" s="118" t="s">
        <v>116</v>
      </c>
      <c r="B1094" s="132"/>
      <c r="C1094" s="132"/>
      <c r="D1094" s="132"/>
      <c r="E1094" s="132"/>
    </row>
    <row r="1095" spans="1:5" ht="15.75" thickBot="1" x14ac:dyDescent="0.3">
      <c r="A1095" s="118" t="s">
        <v>117</v>
      </c>
      <c r="B1095" s="132"/>
      <c r="C1095" s="132"/>
      <c r="D1095" s="132"/>
      <c r="E1095" s="132"/>
    </row>
    <row r="1096" spans="1:5" ht="15.75" thickBot="1" x14ac:dyDescent="0.3">
      <c r="A1096" s="121" t="s">
        <v>321</v>
      </c>
      <c r="B1096" s="122">
        <f>B1086+B1091</f>
        <v>12947.338</v>
      </c>
      <c r="C1096" s="122">
        <f>C1086+C1091</f>
        <v>0</v>
      </c>
      <c r="D1096" s="122">
        <f>D1086+D1091</f>
        <v>0</v>
      </c>
      <c r="E1096" s="122">
        <f>E1086+E1091</f>
        <v>0</v>
      </c>
    </row>
    <row r="1097" spans="1:5" ht="34.5" thickBot="1" x14ac:dyDescent="0.3">
      <c r="A1097" s="135" t="s">
        <v>322</v>
      </c>
      <c r="B1097" s="112" t="s">
        <v>339</v>
      </c>
      <c r="C1097" s="127" t="s">
        <v>151</v>
      </c>
      <c r="D1097" s="835" t="s">
        <v>340</v>
      </c>
      <c r="E1097" s="812"/>
    </row>
    <row r="1098" spans="1:5" ht="15.75" customHeight="1" thickBot="1" x14ac:dyDescent="0.3">
      <c r="A1098" s="104" t="s">
        <v>48</v>
      </c>
      <c r="B1098" s="768" t="s">
        <v>290</v>
      </c>
      <c r="C1098" s="769"/>
      <c r="D1098" s="769"/>
      <c r="E1098" s="612"/>
    </row>
    <row r="1099" spans="1:5" ht="15.75" thickBot="1" x14ac:dyDescent="0.3">
      <c r="A1099" s="104" t="s">
        <v>50</v>
      </c>
      <c r="B1099" s="798" t="s">
        <v>213</v>
      </c>
      <c r="C1099" s="799"/>
      <c r="D1099" s="799"/>
      <c r="E1099" s="800"/>
    </row>
    <row r="1100" spans="1:5" x14ac:dyDescent="0.25">
      <c r="A1100" s="801"/>
      <c r="B1100" s="128">
        <v>2020</v>
      </c>
      <c r="C1100" s="128">
        <v>2021</v>
      </c>
      <c r="D1100" s="128">
        <v>2022</v>
      </c>
      <c r="E1100" s="128">
        <v>2023</v>
      </c>
    </row>
    <row r="1101" spans="1:5" ht="15.75" thickBot="1" x14ac:dyDescent="0.3">
      <c r="A1101" s="802"/>
      <c r="B1101" s="129" t="s">
        <v>26</v>
      </c>
      <c r="C1101" s="129" t="s">
        <v>26</v>
      </c>
      <c r="D1101" s="129" t="s">
        <v>26</v>
      </c>
      <c r="E1101" s="129" t="s">
        <v>26</v>
      </c>
    </row>
    <row r="1102" spans="1:5" ht="15.75" thickBot="1" x14ac:dyDescent="0.3">
      <c r="A1102" s="104" t="s">
        <v>52</v>
      </c>
      <c r="B1102" s="138">
        <v>100</v>
      </c>
      <c r="C1102" s="138"/>
      <c r="D1102" s="139"/>
      <c r="E1102" s="139"/>
    </row>
    <row r="1103" spans="1:5" ht="15.75" thickBot="1" x14ac:dyDescent="0.3">
      <c r="A1103" s="104" t="s">
        <v>53</v>
      </c>
      <c r="B1103" s="136">
        <v>14761.955</v>
      </c>
      <c r="C1103" s="136"/>
      <c r="D1103" s="134"/>
      <c r="E1103" s="134"/>
    </row>
    <row r="1104" spans="1:5" ht="15.75" thickBot="1" x14ac:dyDescent="0.3">
      <c r="A1104" s="104" t="s">
        <v>54</v>
      </c>
      <c r="B1104" s="134">
        <f>B1103/B1102</f>
        <v>147.61955</v>
      </c>
      <c r="C1104" s="134" t="e">
        <f>C1103/C1102</f>
        <v>#DIV/0!</v>
      </c>
      <c r="D1104" s="134" t="e">
        <f>D1103/D1102</f>
        <v>#DIV/0!</v>
      </c>
      <c r="E1104" s="134" t="e">
        <f>E1103/E1102</f>
        <v>#DIV/0!</v>
      </c>
    </row>
    <row r="1105" spans="1:5" ht="15.75" thickBot="1" x14ac:dyDescent="0.3">
      <c r="A1105" s="104" t="s">
        <v>55</v>
      </c>
      <c r="B1105" s="130" t="e">
        <f t="shared" ref="B1105:E1107" si="42">B1102/A1102-1</f>
        <v>#VALUE!</v>
      </c>
      <c r="C1105" s="130">
        <f t="shared" si="42"/>
        <v>-1</v>
      </c>
      <c r="D1105" s="130" t="e">
        <f t="shared" si="42"/>
        <v>#DIV/0!</v>
      </c>
      <c r="E1105" s="130" t="e">
        <f t="shared" si="42"/>
        <v>#DIV/0!</v>
      </c>
    </row>
    <row r="1106" spans="1:5" ht="15.75" thickBot="1" x14ac:dyDescent="0.3">
      <c r="A1106" s="104" t="s">
        <v>57</v>
      </c>
      <c r="B1106" s="130" t="e">
        <f t="shared" si="42"/>
        <v>#VALUE!</v>
      </c>
      <c r="C1106" s="130">
        <f t="shared" si="42"/>
        <v>-1</v>
      </c>
      <c r="D1106" s="130" t="e">
        <f t="shared" si="42"/>
        <v>#DIV/0!</v>
      </c>
      <c r="E1106" s="130" t="e">
        <f t="shared" si="42"/>
        <v>#DIV/0!</v>
      </c>
    </row>
    <row r="1107" spans="1:5" ht="15.75" thickBot="1" x14ac:dyDescent="0.3">
      <c r="A1107" s="104" t="s">
        <v>58</v>
      </c>
      <c r="B1107" s="130" t="e">
        <f t="shared" si="42"/>
        <v>#VALUE!</v>
      </c>
      <c r="C1107" s="130" t="e">
        <f t="shared" si="42"/>
        <v>#DIV/0!</v>
      </c>
      <c r="D1107" s="130" t="e">
        <f t="shared" si="42"/>
        <v>#DIV/0!</v>
      </c>
      <c r="E1107" s="130" t="e">
        <f t="shared" si="42"/>
        <v>#DIV/0!</v>
      </c>
    </row>
    <row r="1108" spans="1:5" ht="15.75" thickBot="1" x14ac:dyDescent="0.3">
      <c r="A1108" s="803" t="s">
        <v>325</v>
      </c>
      <c r="B1108" s="804"/>
      <c r="C1108" s="804"/>
      <c r="D1108" s="804"/>
      <c r="E1108" s="805"/>
    </row>
    <row r="1109" spans="1:5" x14ac:dyDescent="0.25">
      <c r="A1109" s="801"/>
      <c r="B1109" s="128">
        <v>2020</v>
      </c>
      <c r="C1109" s="128">
        <v>2021</v>
      </c>
      <c r="D1109" s="128">
        <v>2022</v>
      </c>
      <c r="E1109" s="128">
        <v>2023</v>
      </c>
    </row>
    <row r="1110" spans="1:5" ht="15.75" thickBot="1" x14ac:dyDescent="0.3">
      <c r="A1110" s="802"/>
      <c r="B1110" s="129" t="s">
        <v>26</v>
      </c>
      <c r="C1110" s="129" t="s">
        <v>26</v>
      </c>
      <c r="D1110" s="129" t="s">
        <v>26</v>
      </c>
      <c r="E1110" s="129" t="s">
        <v>26</v>
      </c>
    </row>
    <row r="1111" spans="1:5" ht="15.75" thickBot="1" x14ac:dyDescent="0.3">
      <c r="A1111" s="131" t="s">
        <v>114</v>
      </c>
      <c r="B1111" s="132">
        <f>B1112+B1113+B1114+B1115</f>
        <v>0</v>
      </c>
      <c r="C1111" s="132">
        <f>C1112+C1113+C1114+C1115</f>
        <v>0</v>
      </c>
      <c r="D1111" s="132">
        <f>D1112+D1113+D1114+D1115</f>
        <v>0</v>
      </c>
      <c r="E1111" s="132">
        <f>E1112+E1113+E1114+E1115</f>
        <v>0</v>
      </c>
    </row>
    <row r="1112" spans="1:5" ht="15.75" thickBot="1" x14ac:dyDescent="0.3">
      <c r="A1112" s="118" t="s">
        <v>61</v>
      </c>
      <c r="B1112" s="132"/>
      <c r="C1112" s="132"/>
      <c r="D1112" s="132"/>
      <c r="E1112" s="132"/>
    </row>
    <row r="1113" spans="1:5" ht="15.75" thickBot="1" x14ac:dyDescent="0.3">
      <c r="A1113" s="118" t="s">
        <v>115</v>
      </c>
      <c r="B1113" s="132"/>
      <c r="C1113" s="132"/>
      <c r="D1113" s="132"/>
      <c r="E1113" s="132"/>
    </row>
    <row r="1114" spans="1:5" ht="15.75" thickBot="1" x14ac:dyDescent="0.3">
      <c r="A1114" s="118" t="s">
        <v>116</v>
      </c>
      <c r="B1114" s="132"/>
      <c r="C1114" s="132"/>
      <c r="D1114" s="132"/>
      <c r="E1114" s="132"/>
    </row>
    <row r="1115" spans="1:5" ht="15.75" thickBot="1" x14ac:dyDescent="0.3">
      <c r="A1115" s="118" t="s">
        <v>117</v>
      </c>
      <c r="B1115" s="132"/>
      <c r="C1115" s="132"/>
      <c r="D1115" s="132"/>
      <c r="E1115" s="132"/>
    </row>
    <row r="1116" spans="1:5" ht="15.75" thickBot="1" x14ac:dyDescent="0.3">
      <c r="A1116" s="131" t="s">
        <v>118</v>
      </c>
      <c r="B1116" s="122">
        <f>B1117+B1118+B1119+B1120</f>
        <v>14761.955</v>
      </c>
      <c r="C1116" s="122">
        <f>C1117+C1118+C1119+C1120</f>
        <v>0</v>
      </c>
      <c r="D1116" s="122">
        <f>D1117+D1118+D1119+D1120</f>
        <v>0</v>
      </c>
      <c r="E1116" s="122">
        <f>E1117+E1118+E1119+E1120</f>
        <v>0</v>
      </c>
    </row>
    <row r="1117" spans="1:5" ht="15.75" thickBot="1" x14ac:dyDescent="0.3">
      <c r="A1117" s="118" t="s">
        <v>61</v>
      </c>
      <c r="B1117" s="132">
        <f>+B1103</f>
        <v>14761.955</v>
      </c>
      <c r="C1117" s="132">
        <f>+C1103</f>
        <v>0</v>
      </c>
      <c r="D1117" s="132">
        <f>+D1103</f>
        <v>0</v>
      </c>
      <c r="E1117" s="132">
        <f>+E1103</f>
        <v>0</v>
      </c>
    </row>
    <row r="1118" spans="1:5" ht="15.75" thickBot="1" x14ac:dyDescent="0.3">
      <c r="A1118" s="118" t="s">
        <v>115</v>
      </c>
      <c r="B1118" s="132"/>
      <c r="C1118" s="132"/>
      <c r="D1118" s="132"/>
      <c r="E1118" s="132"/>
    </row>
    <row r="1119" spans="1:5" ht="15.75" thickBot="1" x14ac:dyDescent="0.3">
      <c r="A1119" s="118" t="s">
        <v>116</v>
      </c>
      <c r="B1119" s="132"/>
      <c r="C1119" s="132"/>
      <c r="D1119" s="132"/>
      <c r="E1119" s="132"/>
    </row>
    <row r="1120" spans="1:5" ht="15.75" thickBot="1" x14ac:dyDescent="0.3">
      <c r="A1120" s="118" t="s">
        <v>117</v>
      </c>
      <c r="B1120" s="132"/>
      <c r="C1120" s="132"/>
      <c r="D1120" s="132"/>
      <c r="E1120" s="132"/>
    </row>
    <row r="1121" spans="1:5" ht="15.75" thickBot="1" x14ac:dyDescent="0.3">
      <c r="A1121" s="121" t="s">
        <v>326</v>
      </c>
      <c r="B1121" s="122">
        <f>B1111+B1116</f>
        <v>14761.955</v>
      </c>
      <c r="C1121" s="122">
        <f>C1111+C1116</f>
        <v>0</v>
      </c>
      <c r="D1121" s="122">
        <f>D1111+D1116</f>
        <v>0</v>
      </c>
      <c r="E1121" s="122">
        <f>E1111+E1116</f>
        <v>0</v>
      </c>
    </row>
    <row r="1122" spans="1:5" ht="34.5" thickBot="1" x14ac:dyDescent="0.3">
      <c r="A1122" s="135" t="s">
        <v>327</v>
      </c>
      <c r="B1122" s="112" t="s">
        <v>344</v>
      </c>
      <c r="C1122" s="127" t="s">
        <v>151</v>
      </c>
      <c r="D1122" s="835" t="s">
        <v>345</v>
      </c>
      <c r="E1122" s="812"/>
    </row>
    <row r="1123" spans="1:5" ht="15.75" customHeight="1" thickBot="1" x14ac:dyDescent="0.3">
      <c r="A1123" s="104" t="s">
        <v>48</v>
      </c>
      <c r="B1123" s="768" t="s">
        <v>265</v>
      </c>
      <c r="C1123" s="769"/>
      <c r="D1123" s="769"/>
      <c r="E1123" s="612"/>
    </row>
    <row r="1124" spans="1:5" ht="15.75" thickBot="1" x14ac:dyDescent="0.3">
      <c r="A1124" s="104" t="s">
        <v>50</v>
      </c>
      <c r="B1124" s="798" t="s">
        <v>213</v>
      </c>
      <c r="C1124" s="799"/>
      <c r="D1124" s="799"/>
      <c r="E1124" s="800"/>
    </row>
    <row r="1125" spans="1:5" x14ac:dyDescent="0.25">
      <c r="A1125" s="801"/>
      <c r="B1125" s="128">
        <v>2020</v>
      </c>
      <c r="C1125" s="128">
        <v>2021</v>
      </c>
      <c r="D1125" s="128">
        <v>2022</v>
      </c>
      <c r="E1125" s="128">
        <v>2023</v>
      </c>
    </row>
    <row r="1126" spans="1:5" ht="15.75" thickBot="1" x14ac:dyDescent="0.3">
      <c r="A1126" s="802"/>
      <c r="B1126" s="129" t="s">
        <v>26</v>
      </c>
      <c r="C1126" s="129" t="s">
        <v>26</v>
      </c>
      <c r="D1126" s="129" t="s">
        <v>26</v>
      </c>
      <c r="E1126" s="129" t="s">
        <v>26</v>
      </c>
    </row>
    <row r="1127" spans="1:5" ht="15.75" thickBot="1" x14ac:dyDescent="0.3">
      <c r="A1127" s="104" t="s">
        <v>52</v>
      </c>
      <c r="B1127" s="138">
        <v>50</v>
      </c>
      <c r="C1127" s="138"/>
      <c r="D1127" s="139"/>
      <c r="E1127" s="139"/>
    </row>
    <row r="1128" spans="1:5" ht="15.75" thickBot="1" x14ac:dyDescent="0.3">
      <c r="A1128" s="104" t="s">
        <v>53</v>
      </c>
      <c r="B1128" s="136">
        <v>7044.8280000000004</v>
      </c>
      <c r="C1128" s="136"/>
      <c r="D1128" s="134"/>
      <c r="E1128" s="134"/>
    </row>
    <row r="1129" spans="1:5" ht="15.75" thickBot="1" x14ac:dyDescent="0.3">
      <c r="A1129" s="104" t="s">
        <v>54</v>
      </c>
      <c r="B1129" s="134">
        <f>B1128/B1127</f>
        <v>140.89656000000002</v>
      </c>
      <c r="C1129" s="134" t="e">
        <f>C1128/C1127</f>
        <v>#DIV/0!</v>
      </c>
      <c r="D1129" s="134" t="e">
        <f>D1128/D1127</f>
        <v>#DIV/0!</v>
      </c>
      <c r="E1129" s="134" t="e">
        <f>E1128/E1127</f>
        <v>#DIV/0!</v>
      </c>
    </row>
    <row r="1130" spans="1:5" ht="15.75" thickBot="1" x14ac:dyDescent="0.3">
      <c r="A1130" s="104" t="s">
        <v>55</v>
      </c>
      <c r="B1130" s="130" t="e">
        <f t="shared" ref="B1130:E1132" si="43">B1127/A1127-1</f>
        <v>#VALUE!</v>
      </c>
      <c r="C1130" s="130">
        <f t="shared" si="43"/>
        <v>-1</v>
      </c>
      <c r="D1130" s="130" t="e">
        <f t="shared" si="43"/>
        <v>#DIV/0!</v>
      </c>
      <c r="E1130" s="130" t="e">
        <f t="shared" si="43"/>
        <v>#DIV/0!</v>
      </c>
    </row>
    <row r="1131" spans="1:5" ht="15.75" thickBot="1" x14ac:dyDescent="0.3">
      <c r="A1131" s="104" t="s">
        <v>57</v>
      </c>
      <c r="B1131" s="130" t="e">
        <f t="shared" si="43"/>
        <v>#VALUE!</v>
      </c>
      <c r="C1131" s="130">
        <f t="shared" si="43"/>
        <v>-1</v>
      </c>
      <c r="D1131" s="130" t="e">
        <f t="shared" si="43"/>
        <v>#DIV/0!</v>
      </c>
      <c r="E1131" s="130" t="e">
        <f t="shared" si="43"/>
        <v>#DIV/0!</v>
      </c>
    </row>
    <row r="1132" spans="1:5" ht="15.75" thickBot="1" x14ac:dyDescent="0.3">
      <c r="A1132" s="104" t="s">
        <v>58</v>
      </c>
      <c r="B1132" s="130" t="e">
        <f t="shared" si="43"/>
        <v>#VALUE!</v>
      </c>
      <c r="C1132" s="130" t="e">
        <f t="shared" si="43"/>
        <v>#DIV/0!</v>
      </c>
      <c r="D1132" s="130" t="e">
        <f t="shared" si="43"/>
        <v>#DIV/0!</v>
      </c>
      <c r="E1132" s="130" t="e">
        <f t="shared" si="43"/>
        <v>#DIV/0!</v>
      </c>
    </row>
    <row r="1133" spans="1:5" ht="15.75" thickBot="1" x14ac:dyDescent="0.3">
      <c r="A1133" s="803" t="s">
        <v>330</v>
      </c>
      <c r="B1133" s="804"/>
      <c r="C1133" s="804"/>
      <c r="D1133" s="804"/>
      <c r="E1133" s="805"/>
    </row>
    <row r="1134" spans="1:5" x14ac:dyDescent="0.25">
      <c r="A1134" s="801"/>
      <c r="B1134" s="128">
        <v>2020</v>
      </c>
      <c r="C1134" s="128">
        <v>2021</v>
      </c>
      <c r="D1134" s="128">
        <v>2022</v>
      </c>
      <c r="E1134" s="128">
        <v>2023</v>
      </c>
    </row>
    <row r="1135" spans="1:5" ht="15.75" thickBot="1" x14ac:dyDescent="0.3">
      <c r="A1135" s="802"/>
      <c r="B1135" s="129" t="s">
        <v>26</v>
      </c>
      <c r="C1135" s="129" t="s">
        <v>26</v>
      </c>
      <c r="D1135" s="129" t="s">
        <v>26</v>
      </c>
      <c r="E1135" s="129" t="s">
        <v>26</v>
      </c>
    </row>
    <row r="1136" spans="1:5" ht="15.75" thickBot="1" x14ac:dyDescent="0.3">
      <c r="A1136" s="131" t="s">
        <v>114</v>
      </c>
      <c r="B1136" s="132">
        <f>B1137+B1138+B1139+B1140</f>
        <v>0</v>
      </c>
      <c r="C1136" s="132">
        <f>C1137+C1138+C1139+C1140</f>
        <v>0</v>
      </c>
      <c r="D1136" s="132">
        <f>D1137+D1138+D1139+D1140</f>
        <v>0</v>
      </c>
      <c r="E1136" s="132">
        <f>E1137+E1138+E1139+E1140</f>
        <v>0</v>
      </c>
    </row>
    <row r="1137" spans="1:5" ht="15.75" thickBot="1" x14ac:dyDescent="0.3">
      <c r="A1137" s="118" t="s">
        <v>61</v>
      </c>
      <c r="B1137" s="132"/>
      <c r="C1137" s="132"/>
      <c r="D1137" s="132"/>
      <c r="E1137" s="132"/>
    </row>
    <row r="1138" spans="1:5" ht="15.75" thickBot="1" x14ac:dyDescent="0.3">
      <c r="A1138" s="118" t="s">
        <v>115</v>
      </c>
      <c r="B1138" s="132"/>
      <c r="C1138" s="132"/>
      <c r="D1138" s="132"/>
      <c r="E1138" s="132"/>
    </row>
    <row r="1139" spans="1:5" ht="15.75" thickBot="1" x14ac:dyDescent="0.3">
      <c r="A1139" s="118" t="s">
        <v>116</v>
      </c>
      <c r="B1139" s="132"/>
      <c r="C1139" s="132"/>
      <c r="D1139" s="132"/>
      <c r="E1139" s="132"/>
    </row>
    <row r="1140" spans="1:5" ht="15.75" thickBot="1" x14ac:dyDescent="0.3">
      <c r="A1140" s="118" t="s">
        <v>117</v>
      </c>
      <c r="B1140" s="132"/>
      <c r="C1140" s="132"/>
      <c r="D1140" s="132"/>
      <c r="E1140" s="132"/>
    </row>
    <row r="1141" spans="1:5" ht="15.75" thickBot="1" x14ac:dyDescent="0.3">
      <c r="A1141" s="131" t="s">
        <v>118</v>
      </c>
      <c r="B1141" s="122">
        <f>B1142+B1143+B1144+B1145</f>
        <v>7044.8280000000004</v>
      </c>
      <c r="C1141" s="122">
        <f>C1142+C1143+C1144+C1145</f>
        <v>0</v>
      </c>
      <c r="D1141" s="122">
        <f>D1142+D1143+D1144+D1145</f>
        <v>0</v>
      </c>
      <c r="E1141" s="122">
        <f>E1142+E1143+E1144+E1145</f>
        <v>0</v>
      </c>
    </row>
    <row r="1142" spans="1:5" ht="15.75" thickBot="1" x14ac:dyDescent="0.3">
      <c r="A1142" s="118" t="s">
        <v>61</v>
      </c>
      <c r="B1142" s="132">
        <f>+B1128</f>
        <v>7044.8280000000004</v>
      </c>
      <c r="C1142" s="132">
        <f>+C1128</f>
        <v>0</v>
      </c>
      <c r="D1142" s="132">
        <f>+D1128</f>
        <v>0</v>
      </c>
      <c r="E1142" s="132">
        <f>+E1128</f>
        <v>0</v>
      </c>
    </row>
    <row r="1143" spans="1:5" ht="15.75" thickBot="1" x14ac:dyDescent="0.3">
      <c r="A1143" s="118" t="s">
        <v>115</v>
      </c>
      <c r="B1143" s="132"/>
      <c r="C1143" s="132"/>
      <c r="D1143" s="132"/>
      <c r="E1143" s="132"/>
    </row>
    <row r="1144" spans="1:5" ht="15.75" thickBot="1" x14ac:dyDescent="0.3">
      <c r="A1144" s="118" t="s">
        <v>116</v>
      </c>
      <c r="B1144" s="132"/>
      <c r="C1144" s="132"/>
      <c r="D1144" s="132"/>
      <c r="E1144" s="132"/>
    </row>
    <row r="1145" spans="1:5" ht="15.75" thickBot="1" x14ac:dyDescent="0.3">
      <c r="A1145" s="118" t="s">
        <v>117</v>
      </c>
      <c r="B1145" s="132"/>
      <c r="C1145" s="132"/>
      <c r="D1145" s="132"/>
      <c r="E1145" s="132"/>
    </row>
    <row r="1146" spans="1:5" ht="15.75" thickBot="1" x14ac:dyDescent="0.3">
      <c r="A1146" s="121" t="s">
        <v>331</v>
      </c>
      <c r="B1146" s="122">
        <f>B1136+B1141</f>
        <v>7044.8280000000004</v>
      </c>
      <c r="C1146" s="122">
        <f>C1136+C1141</f>
        <v>0</v>
      </c>
      <c r="D1146" s="122">
        <f>D1136+D1141</f>
        <v>0</v>
      </c>
      <c r="E1146" s="122">
        <f>E1136+E1141</f>
        <v>0</v>
      </c>
    </row>
    <row r="1147" spans="1:5" ht="34.5" thickBot="1" x14ac:dyDescent="0.3">
      <c r="A1147" s="135" t="s">
        <v>332</v>
      </c>
      <c r="B1147" s="112" t="s">
        <v>347</v>
      </c>
      <c r="C1147" s="127" t="s">
        <v>151</v>
      </c>
      <c r="D1147" s="835" t="s">
        <v>348</v>
      </c>
      <c r="E1147" s="812"/>
    </row>
    <row r="1148" spans="1:5" ht="25.9" customHeight="1" thickBot="1" x14ac:dyDescent="0.3">
      <c r="A1148" s="104" t="s">
        <v>48</v>
      </c>
      <c r="B1148" s="768" t="s">
        <v>349</v>
      </c>
      <c r="C1148" s="769"/>
      <c r="D1148" s="769"/>
      <c r="E1148" s="612"/>
    </row>
    <row r="1149" spans="1:5" ht="15.75" thickBot="1" x14ac:dyDescent="0.3">
      <c r="A1149" s="104" t="s">
        <v>50</v>
      </c>
      <c r="B1149" s="798" t="s">
        <v>213</v>
      </c>
      <c r="C1149" s="799"/>
      <c r="D1149" s="799"/>
      <c r="E1149" s="800"/>
    </row>
    <row r="1150" spans="1:5" x14ac:dyDescent="0.25">
      <c r="A1150" s="801"/>
      <c r="B1150" s="128">
        <v>2020</v>
      </c>
      <c r="C1150" s="128">
        <v>2021</v>
      </c>
      <c r="D1150" s="128">
        <v>2022</v>
      </c>
      <c r="E1150" s="128">
        <v>2023</v>
      </c>
    </row>
    <row r="1151" spans="1:5" ht="15.75" thickBot="1" x14ac:dyDescent="0.3">
      <c r="A1151" s="802"/>
      <c r="B1151" s="129" t="s">
        <v>26</v>
      </c>
      <c r="C1151" s="129" t="s">
        <v>26</v>
      </c>
      <c r="D1151" s="129" t="s">
        <v>26</v>
      </c>
      <c r="E1151" s="129" t="s">
        <v>26</v>
      </c>
    </row>
    <row r="1152" spans="1:5" ht="15.75" thickBot="1" x14ac:dyDescent="0.3">
      <c r="A1152" s="104" t="s">
        <v>52</v>
      </c>
      <c r="B1152" s="138">
        <v>250</v>
      </c>
      <c r="C1152" s="138"/>
      <c r="D1152" s="139"/>
      <c r="E1152" s="139"/>
    </row>
    <row r="1153" spans="1:5" ht="15.75" thickBot="1" x14ac:dyDescent="0.3">
      <c r="A1153" s="104" t="s">
        <v>53</v>
      </c>
      <c r="B1153" s="134">
        <v>19334.084999999999</v>
      </c>
      <c r="C1153" s="134"/>
      <c r="D1153" s="134"/>
      <c r="E1153" s="134"/>
    </row>
    <row r="1154" spans="1:5" ht="15.75" thickBot="1" x14ac:dyDescent="0.3">
      <c r="A1154" s="104" t="s">
        <v>54</v>
      </c>
      <c r="B1154" s="134">
        <f>B1153/B1152</f>
        <v>77.336339999999993</v>
      </c>
      <c r="C1154" s="134" t="e">
        <f>C1153/C1152</f>
        <v>#DIV/0!</v>
      </c>
      <c r="D1154" s="134" t="e">
        <f>D1153/D1152</f>
        <v>#DIV/0!</v>
      </c>
      <c r="E1154" s="134" t="e">
        <f>E1153/E1152</f>
        <v>#DIV/0!</v>
      </c>
    </row>
    <row r="1155" spans="1:5" ht="15.75" thickBot="1" x14ac:dyDescent="0.3">
      <c r="A1155" s="104" t="s">
        <v>55</v>
      </c>
      <c r="B1155" s="130" t="e">
        <f t="shared" ref="B1155:E1157" si="44">B1152/A1152-1</f>
        <v>#VALUE!</v>
      </c>
      <c r="C1155" s="130">
        <f t="shared" si="44"/>
        <v>-1</v>
      </c>
      <c r="D1155" s="130" t="e">
        <f t="shared" si="44"/>
        <v>#DIV/0!</v>
      </c>
      <c r="E1155" s="130" t="e">
        <f t="shared" si="44"/>
        <v>#DIV/0!</v>
      </c>
    </row>
    <row r="1156" spans="1:5" ht="15.75" thickBot="1" x14ac:dyDescent="0.3">
      <c r="A1156" s="104" t="s">
        <v>57</v>
      </c>
      <c r="B1156" s="130" t="e">
        <f t="shared" si="44"/>
        <v>#VALUE!</v>
      </c>
      <c r="C1156" s="130">
        <f t="shared" si="44"/>
        <v>-1</v>
      </c>
      <c r="D1156" s="130" t="e">
        <f t="shared" si="44"/>
        <v>#DIV/0!</v>
      </c>
      <c r="E1156" s="130" t="e">
        <f t="shared" si="44"/>
        <v>#DIV/0!</v>
      </c>
    </row>
    <row r="1157" spans="1:5" ht="15.75" thickBot="1" x14ac:dyDescent="0.3">
      <c r="A1157" s="104" t="s">
        <v>58</v>
      </c>
      <c r="B1157" s="130" t="e">
        <f t="shared" si="44"/>
        <v>#VALUE!</v>
      </c>
      <c r="C1157" s="130" t="e">
        <f t="shared" si="44"/>
        <v>#DIV/0!</v>
      </c>
      <c r="D1157" s="130" t="e">
        <f t="shared" si="44"/>
        <v>#DIV/0!</v>
      </c>
      <c r="E1157" s="130" t="e">
        <f t="shared" si="44"/>
        <v>#DIV/0!</v>
      </c>
    </row>
    <row r="1158" spans="1:5" ht="15.75" thickBot="1" x14ac:dyDescent="0.3">
      <c r="A1158" s="803" t="s">
        <v>336</v>
      </c>
      <c r="B1158" s="804"/>
      <c r="C1158" s="804"/>
      <c r="D1158" s="804"/>
      <c r="E1158" s="805"/>
    </row>
    <row r="1159" spans="1:5" x14ac:dyDescent="0.25">
      <c r="A1159" s="801"/>
      <c r="B1159" s="128">
        <v>2020</v>
      </c>
      <c r="C1159" s="128">
        <v>2021</v>
      </c>
      <c r="D1159" s="128">
        <v>2022</v>
      </c>
      <c r="E1159" s="128">
        <v>2023</v>
      </c>
    </row>
    <row r="1160" spans="1:5" ht="15.75" thickBot="1" x14ac:dyDescent="0.3">
      <c r="A1160" s="802"/>
      <c r="B1160" s="129" t="s">
        <v>26</v>
      </c>
      <c r="C1160" s="129" t="s">
        <v>26</v>
      </c>
      <c r="D1160" s="129" t="s">
        <v>26</v>
      </c>
      <c r="E1160" s="129" t="s">
        <v>26</v>
      </c>
    </row>
    <row r="1161" spans="1:5" ht="15.75" thickBot="1" x14ac:dyDescent="0.3">
      <c r="A1161" s="131" t="s">
        <v>114</v>
      </c>
      <c r="B1161" s="132">
        <f>B1162+B1163+B1164+B1165</f>
        <v>0</v>
      </c>
      <c r="C1161" s="132">
        <f>C1162+C1163+C1164+C1165</f>
        <v>0</v>
      </c>
      <c r="D1161" s="132">
        <f>D1162+D1163+D1164+D1165</f>
        <v>0</v>
      </c>
      <c r="E1161" s="132">
        <f>E1162+E1163+E1164+E1165</f>
        <v>0</v>
      </c>
    </row>
    <row r="1162" spans="1:5" ht="15.75" thickBot="1" x14ac:dyDescent="0.3">
      <c r="A1162" s="118" t="s">
        <v>61</v>
      </c>
      <c r="B1162" s="132"/>
      <c r="C1162" s="132"/>
      <c r="D1162" s="132"/>
      <c r="E1162" s="132"/>
    </row>
    <row r="1163" spans="1:5" ht="15.75" thickBot="1" x14ac:dyDescent="0.3">
      <c r="A1163" s="118" t="s">
        <v>115</v>
      </c>
      <c r="B1163" s="132"/>
      <c r="C1163" s="132"/>
      <c r="D1163" s="132"/>
      <c r="E1163" s="132"/>
    </row>
    <row r="1164" spans="1:5" ht="15.75" thickBot="1" x14ac:dyDescent="0.3">
      <c r="A1164" s="118" t="s">
        <v>116</v>
      </c>
      <c r="B1164" s="132"/>
      <c r="C1164" s="132"/>
      <c r="D1164" s="132"/>
      <c r="E1164" s="132"/>
    </row>
    <row r="1165" spans="1:5" ht="15.75" thickBot="1" x14ac:dyDescent="0.3">
      <c r="A1165" s="118" t="s">
        <v>117</v>
      </c>
      <c r="B1165" s="132"/>
      <c r="C1165" s="132"/>
      <c r="D1165" s="132"/>
      <c r="E1165" s="132"/>
    </row>
    <row r="1166" spans="1:5" ht="15.75" thickBot="1" x14ac:dyDescent="0.3">
      <c r="A1166" s="131" t="s">
        <v>118</v>
      </c>
      <c r="B1166" s="122">
        <f>B1167+B1168+B1169+B1170</f>
        <v>19334.084999999999</v>
      </c>
      <c r="C1166" s="122">
        <f>C1167+C1168+C1169+C1170</f>
        <v>0</v>
      </c>
      <c r="D1166" s="122">
        <f>D1167+D1168+D1169+D1170</f>
        <v>0</v>
      </c>
      <c r="E1166" s="122">
        <f>E1167+E1168+E1169+E1170</f>
        <v>0</v>
      </c>
    </row>
    <row r="1167" spans="1:5" ht="15.75" thickBot="1" x14ac:dyDescent="0.3">
      <c r="A1167" s="118" t="s">
        <v>61</v>
      </c>
      <c r="B1167" s="132">
        <f>+B1153</f>
        <v>19334.084999999999</v>
      </c>
      <c r="C1167" s="132">
        <f>+C1153</f>
        <v>0</v>
      </c>
      <c r="D1167" s="132">
        <f>+D1153</f>
        <v>0</v>
      </c>
      <c r="E1167" s="132">
        <f>+E1153</f>
        <v>0</v>
      </c>
    </row>
    <row r="1168" spans="1:5" ht="15.75" thickBot="1" x14ac:dyDescent="0.3">
      <c r="A1168" s="118" t="s">
        <v>115</v>
      </c>
      <c r="B1168" s="132"/>
      <c r="C1168" s="132"/>
      <c r="D1168" s="132"/>
      <c r="E1168" s="132"/>
    </row>
    <row r="1169" spans="1:5" ht="15.75" thickBot="1" x14ac:dyDescent="0.3">
      <c r="A1169" s="118" t="s">
        <v>116</v>
      </c>
      <c r="B1169" s="132"/>
      <c r="C1169" s="132"/>
      <c r="D1169" s="132"/>
      <c r="E1169" s="132"/>
    </row>
    <row r="1170" spans="1:5" ht="15.75" thickBot="1" x14ac:dyDescent="0.3">
      <c r="A1170" s="118" t="s">
        <v>117</v>
      </c>
      <c r="B1170" s="132"/>
      <c r="C1170" s="132"/>
      <c r="D1170" s="132"/>
      <c r="E1170" s="132"/>
    </row>
    <row r="1171" spans="1:5" ht="15.75" thickBot="1" x14ac:dyDescent="0.3">
      <c r="A1171" s="121" t="s">
        <v>337</v>
      </c>
      <c r="B1171" s="122">
        <f>B1161+B1166</f>
        <v>19334.084999999999</v>
      </c>
      <c r="C1171" s="122">
        <f>C1161+C1166</f>
        <v>0</v>
      </c>
      <c r="D1171" s="122">
        <f>D1161+D1166</f>
        <v>0</v>
      </c>
      <c r="E1171" s="122">
        <f>E1161+E1166</f>
        <v>0</v>
      </c>
    </row>
    <row r="1172" spans="1:5" ht="34.5" thickBot="1" x14ac:dyDescent="0.3">
      <c r="A1172" s="135" t="s">
        <v>338</v>
      </c>
      <c r="B1172" s="112" t="s">
        <v>352</v>
      </c>
      <c r="C1172" s="127" t="s">
        <v>151</v>
      </c>
      <c r="D1172" s="835" t="s">
        <v>353</v>
      </c>
      <c r="E1172" s="812"/>
    </row>
    <row r="1173" spans="1:5" ht="15.75" customHeight="1" thickBot="1" x14ac:dyDescent="0.3">
      <c r="A1173" s="104" t="s">
        <v>48</v>
      </c>
      <c r="B1173" s="768" t="s">
        <v>354</v>
      </c>
      <c r="C1173" s="769"/>
      <c r="D1173" s="769"/>
      <c r="E1173" s="612"/>
    </row>
    <row r="1174" spans="1:5" ht="15.75" thickBot="1" x14ac:dyDescent="0.3">
      <c r="A1174" s="104" t="s">
        <v>50</v>
      </c>
      <c r="B1174" s="798" t="s">
        <v>206</v>
      </c>
      <c r="C1174" s="799"/>
      <c r="D1174" s="799"/>
      <c r="E1174" s="800"/>
    </row>
    <row r="1175" spans="1:5" x14ac:dyDescent="0.25">
      <c r="A1175" s="801"/>
      <c r="B1175" s="128">
        <v>2020</v>
      </c>
      <c r="C1175" s="128">
        <v>2021</v>
      </c>
      <c r="D1175" s="128">
        <v>2022</v>
      </c>
      <c r="E1175" s="128">
        <v>2023</v>
      </c>
    </row>
    <row r="1176" spans="1:5" ht="15.75" thickBot="1" x14ac:dyDescent="0.3">
      <c r="A1176" s="802"/>
      <c r="B1176" s="129" t="s">
        <v>26</v>
      </c>
      <c r="C1176" s="129" t="s">
        <v>26</v>
      </c>
      <c r="D1176" s="129" t="s">
        <v>26</v>
      </c>
      <c r="E1176" s="129" t="s">
        <v>26</v>
      </c>
    </row>
    <row r="1177" spans="1:5" ht="15.75" thickBot="1" x14ac:dyDescent="0.3">
      <c r="A1177" s="104" t="s">
        <v>52</v>
      </c>
      <c r="B1177" s="138">
        <v>0</v>
      </c>
      <c r="C1177" s="138"/>
      <c r="D1177" s="139"/>
      <c r="E1177" s="139"/>
    </row>
    <row r="1178" spans="1:5" ht="15.75" thickBot="1" x14ac:dyDescent="0.3">
      <c r="A1178" s="104" t="s">
        <v>53</v>
      </c>
      <c r="B1178" s="136">
        <v>186</v>
      </c>
      <c r="C1178" s="136"/>
      <c r="D1178" s="134"/>
      <c r="E1178" s="134"/>
    </row>
    <row r="1179" spans="1:5" ht="15.75" thickBot="1" x14ac:dyDescent="0.3">
      <c r="A1179" s="104" t="s">
        <v>54</v>
      </c>
      <c r="B1179" s="134" t="e">
        <f>B1178/B1177</f>
        <v>#DIV/0!</v>
      </c>
      <c r="C1179" s="134" t="e">
        <f>C1178/C1177</f>
        <v>#DIV/0!</v>
      </c>
      <c r="D1179" s="134" t="e">
        <f>D1178/D1177</f>
        <v>#DIV/0!</v>
      </c>
      <c r="E1179" s="134" t="e">
        <f>E1178/E1177</f>
        <v>#DIV/0!</v>
      </c>
    </row>
    <row r="1180" spans="1:5" ht="15.75" thickBot="1" x14ac:dyDescent="0.3">
      <c r="A1180" s="104" t="s">
        <v>55</v>
      </c>
      <c r="B1180" s="130" t="e">
        <f t="shared" ref="B1180:E1182" si="45">B1177/A1177-1</f>
        <v>#VALUE!</v>
      </c>
      <c r="C1180" s="130" t="e">
        <f t="shared" si="45"/>
        <v>#DIV/0!</v>
      </c>
      <c r="D1180" s="130" t="e">
        <f t="shared" si="45"/>
        <v>#DIV/0!</v>
      </c>
      <c r="E1180" s="130" t="e">
        <f t="shared" si="45"/>
        <v>#DIV/0!</v>
      </c>
    </row>
    <row r="1181" spans="1:5" ht="15.75" thickBot="1" x14ac:dyDescent="0.3">
      <c r="A1181" s="104" t="s">
        <v>57</v>
      </c>
      <c r="B1181" s="130" t="e">
        <f t="shared" si="45"/>
        <v>#VALUE!</v>
      </c>
      <c r="C1181" s="130">
        <f t="shared" si="45"/>
        <v>-1</v>
      </c>
      <c r="D1181" s="130" t="e">
        <f t="shared" si="45"/>
        <v>#DIV/0!</v>
      </c>
      <c r="E1181" s="130" t="e">
        <f t="shared" si="45"/>
        <v>#DIV/0!</v>
      </c>
    </row>
    <row r="1182" spans="1:5" ht="15.75" thickBot="1" x14ac:dyDescent="0.3">
      <c r="A1182" s="104" t="s">
        <v>58</v>
      </c>
      <c r="B1182" s="130" t="e">
        <f t="shared" si="45"/>
        <v>#DIV/0!</v>
      </c>
      <c r="C1182" s="130" t="e">
        <f t="shared" si="45"/>
        <v>#DIV/0!</v>
      </c>
      <c r="D1182" s="130" t="e">
        <f t="shared" si="45"/>
        <v>#DIV/0!</v>
      </c>
      <c r="E1182" s="130" t="e">
        <f t="shared" si="45"/>
        <v>#DIV/0!</v>
      </c>
    </row>
    <row r="1183" spans="1:5" ht="15.75" thickBot="1" x14ac:dyDescent="0.3">
      <c r="A1183" s="803" t="s">
        <v>341</v>
      </c>
      <c r="B1183" s="804"/>
      <c r="C1183" s="804"/>
      <c r="D1183" s="804"/>
      <c r="E1183" s="805"/>
    </row>
    <row r="1184" spans="1:5" x14ac:dyDescent="0.25">
      <c r="A1184" s="801"/>
      <c r="B1184" s="128">
        <v>2020</v>
      </c>
      <c r="C1184" s="128">
        <v>2021</v>
      </c>
      <c r="D1184" s="128">
        <v>2022</v>
      </c>
      <c r="E1184" s="128">
        <v>2023</v>
      </c>
    </row>
    <row r="1185" spans="1:5" ht="15.75" thickBot="1" x14ac:dyDescent="0.3">
      <c r="A1185" s="802"/>
      <c r="B1185" s="129" t="s">
        <v>26</v>
      </c>
      <c r="C1185" s="129" t="s">
        <v>26</v>
      </c>
      <c r="D1185" s="129" t="s">
        <v>26</v>
      </c>
      <c r="E1185" s="129" t="s">
        <v>26</v>
      </c>
    </row>
    <row r="1186" spans="1:5" ht="15.75" thickBot="1" x14ac:dyDescent="0.3">
      <c r="A1186" s="131" t="s">
        <v>114</v>
      </c>
      <c r="B1186" s="132">
        <f>B1187+B1188+B1189+B1190</f>
        <v>0</v>
      </c>
      <c r="C1186" s="132">
        <f>C1187+C1188+C1189+C1190</f>
        <v>0</v>
      </c>
      <c r="D1186" s="132">
        <f>D1187+D1188+D1189+D1190</f>
        <v>0</v>
      </c>
      <c r="E1186" s="132">
        <f>E1187+E1188+E1189+E1190</f>
        <v>0</v>
      </c>
    </row>
    <row r="1187" spans="1:5" ht="15.75" thickBot="1" x14ac:dyDescent="0.3">
      <c r="A1187" s="118" t="s">
        <v>61</v>
      </c>
      <c r="B1187" s="132"/>
      <c r="C1187" s="132"/>
      <c r="D1187" s="132"/>
      <c r="E1187" s="132"/>
    </row>
    <row r="1188" spans="1:5" ht="15.75" thickBot="1" x14ac:dyDescent="0.3">
      <c r="A1188" s="118" t="s">
        <v>115</v>
      </c>
      <c r="B1188" s="132"/>
      <c r="C1188" s="132"/>
      <c r="D1188" s="132"/>
      <c r="E1188" s="132"/>
    </row>
    <row r="1189" spans="1:5" ht="15.75" thickBot="1" x14ac:dyDescent="0.3">
      <c r="A1189" s="118" t="s">
        <v>116</v>
      </c>
      <c r="B1189" s="132"/>
      <c r="C1189" s="132"/>
      <c r="D1189" s="132"/>
      <c r="E1189" s="132"/>
    </row>
    <row r="1190" spans="1:5" ht="15.75" thickBot="1" x14ac:dyDescent="0.3">
      <c r="A1190" s="118" t="s">
        <v>117</v>
      </c>
      <c r="B1190" s="132"/>
      <c r="C1190" s="132"/>
      <c r="D1190" s="132"/>
      <c r="E1190" s="132"/>
    </row>
    <row r="1191" spans="1:5" ht="15.75" thickBot="1" x14ac:dyDescent="0.3">
      <c r="A1191" s="131" t="s">
        <v>118</v>
      </c>
      <c r="B1191" s="122">
        <f>B1192+B1193+B1194+B1195</f>
        <v>186</v>
      </c>
      <c r="C1191" s="122">
        <f>C1192+C1193+C1194+C1195</f>
        <v>0</v>
      </c>
      <c r="D1191" s="122">
        <f>D1192+D1193+D1194+D1195</f>
        <v>0</v>
      </c>
      <c r="E1191" s="122">
        <f>E1192+E1193+E1194+E1195</f>
        <v>0</v>
      </c>
    </row>
    <row r="1192" spans="1:5" ht="15.75" thickBot="1" x14ac:dyDescent="0.3">
      <c r="A1192" s="118" t="s">
        <v>61</v>
      </c>
      <c r="B1192" s="132">
        <f>+B1178</f>
        <v>186</v>
      </c>
      <c r="C1192" s="132">
        <f>+C1178</f>
        <v>0</v>
      </c>
      <c r="D1192" s="132">
        <f>+D1178</f>
        <v>0</v>
      </c>
      <c r="E1192" s="132">
        <f>+E1178</f>
        <v>0</v>
      </c>
    </row>
    <row r="1193" spans="1:5" ht="15.75" thickBot="1" x14ac:dyDescent="0.3">
      <c r="A1193" s="118" t="s">
        <v>115</v>
      </c>
      <c r="B1193" s="132"/>
      <c r="C1193" s="132"/>
      <c r="D1193" s="132"/>
      <c r="E1193" s="132"/>
    </row>
    <row r="1194" spans="1:5" ht="15.75" thickBot="1" x14ac:dyDescent="0.3">
      <c r="A1194" s="118" t="s">
        <v>116</v>
      </c>
      <c r="B1194" s="132"/>
      <c r="C1194" s="132"/>
      <c r="D1194" s="132"/>
      <c r="E1194" s="132"/>
    </row>
    <row r="1195" spans="1:5" ht="15.75" thickBot="1" x14ac:dyDescent="0.3">
      <c r="A1195" s="118" t="s">
        <v>117</v>
      </c>
      <c r="B1195" s="132"/>
      <c r="C1195" s="132"/>
      <c r="D1195" s="132"/>
      <c r="E1195" s="132"/>
    </row>
    <row r="1196" spans="1:5" ht="15.75" thickBot="1" x14ac:dyDescent="0.3">
      <c r="A1196" s="121" t="s">
        <v>342</v>
      </c>
      <c r="B1196" s="122">
        <f>B1186+B1191</f>
        <v>186</v>
      </c>
      <c r="C1196" s="122">
        <f>C1186+C1191</f>
        <v>0</v>
      </c>
      <c r="D1196" s="122">
        <f>D1186+D1191</f>
        <v>0</v>
      </c>
      <c r="E1196" s="122">
        <f>E1186+E1191</f>
        <v>0</v>
      </c>
    </row>
    <row r="1197" spans="1:5" ht="34.5" thickBot="1" x14ac:dyDescent="0.3">
      <c r="A1197" s="460" t="s">
        <v>343</v>
      </c>
      <c r="B1197" s="112" t="s">
        <v>808</v>
      </c>
      <c r="C1197" s="127" t="s">
        <v>151</v>
      </c>
      <c r="D1197" s="835" t="s">
        <v>809</v>
      </c>
      <c r="E1197" s="812"/>
    </row>
    <row r="1198" spans="1:5" ht="23.45" customHeight="1" thickBot="1" x14ac:dyDescent="0.3">
      <c r="A1198" s="104" t="s">
        <v>48</v>
      </c>
      <c r="B1198" s="768" t="s">
        <v>810</v>
      </c>
      <c r="C1198" s="769"/>
      <c r="D1198" s="769"/>
      <c r="E1198" s="612"/>
    </row>
    <row r="1199" spans="1:5" ht="15.75" thickBot="1" x14ac:dyDescent="0.3">
      <c r="A1199" s="104" t="s">
        <v>50</v>
      </c>
      <c r="B1199" s="798" t="s">
        <v>168</v>
      </c>
      <c r="C1199" s="799"/>
      <c r="D1199" s="799"/>
      <c r="E1199" s="800"/>
    </row>
    <row r="1200" spans="1:5" x14ac:dyDescent="0.25">
      <c r="A1200" s="801"/>
      <c r="B1200" s="128">
        <v>2020</v>
      </c>
      <c r="C1200" s="128">
        <v>2021</v>
      </c>
      <c r="D1200" s="128">
        <v>2022</v>
      </c>
      <c r="E1200" s="128">
        <v>2023</v>
      </c>
    </row>
    <row r="1201" spans="1:5" ht="15.75" thickBot="1" x14ac:dyDescent="0.3">
      <c r="A1201" s="802"/>
      <c r="B1201" s="129" t="s">
        <v>26</v>
      </c>
      <c r="C1201" s="129" t="s">
        <v>26</v>
      </c>
      <c r="D1201" s="129" t="s">
        <v>26</v>
      </c>
      <c r="E1201" s="129" t="s">
        <v>26</v>
      </c>
    </row>
    <row r="1202" spans="1:5" ht="15.75" thickBot="1" x14ac:dyDescent="0.3">
      <c r="A1202" s="104" t="s">
        <v>52</v>
      </c>
      <c r="B1202" s="138">
        <v>1</v>
      </c>
      <c r="C1202" s="139"/>
      <c r="D1202" s="139"/>
      <c r="E1202" s="139"/>
    </row>
    <row r="1203" spans="1:5" ht="15.75" thickBot="1" x14ac:dyDescent="0.3">
      <c r="A1203" s="104" t="s">
        <v>53</v>
      </c>
      <c r="B1203" s="134">
        <v>13000</v>
      </c>
      <c r="C1203" s="134">
        <v>43911.841</v>
      </c>
      <c r="D1203" s="134"/>
      <c r="E1203" s="134"/>
    </row>
    <row r="1204" spans="1:5" ht="15.75" thickBot="1" x14ac:dyDescent="0.3">
      <c r="A1204" s="104" t="s">
        <v>54</v>
      </c>
      <c r="B1204" s="134">
        <f>B1203/B1202</f>
        <v>13000</v>
      </c>
      <c r="C1204" s="134" t="e">
        <f>C1203/C1202</f>
        <v>#DIV/0!</v>
      </c>
      <c r="D1204" s="134" t="e">
        <f>D1203/D1202</f>
        <v>#DIV/0!</v>
      </c>
      <c r="E1204" s="134" t="e">
        <f>E1203/E1202</f>
        <v>#DIV/0!</v>
      </c>
    </row>
    <row r="1205" spans="1:5" ht="15.75" thickBot="1" x14ac:dyDescent="0.3">
      <c r="A1205" s="104" t="s">
        <v>55</v>
      </c>
      <c r="B1205" s="130" t="e">
        <f t="shared" ref="B1205:E1207" si="46">B1202/A1202-1</f>
        <v>#VALUE!</v>
      </c>
      <c r="C1205" s="130">
        <f t="shared" si="46"/>
        <v>-1</v>
      </c>
      <c r="D1205" s="130" t="e">
        <f t="shared" si="46"/>
        <v>#DIV/0!</v>
      </c>
      <c r="E1205" s="130" t="e">
        <f t="shared" si="46"/>
        <v>#DIV/0!</v>
      </c>
    </row>
    <row r="1206" spans="1:5" ht="15.75" thickBot="1" x14ac:dyDescent="0.3">
      <c r="A1206" s="104" t="s">
        <v>57</v>
      </c>
      <c r="B1206" s="130" t="e">
        <f t="shared" si="46"/>
        <v>#VALUE!</v>
      </c>
      <c r="C1206" s="130">
        <f t="shared" si="46"/>
        <v>2.3778339230769232</v>
      </c>
      <c r="D1206" s="130">
        <f t="shared" si="46"/>
        <v>-1</v>
      </c>
      <c r="E1206" s="130" t="e">
        <f t="shared" si="46"/>
        <v>#DIV/0!</v>
      </c>
    </row>
    <row r="1207" spans="1:5" ht="15.75" thickBot="1" x14ac:dyDescent="0.3">
      <c r="A1207" s="104" t="s">
        <v>58</v>
      </c>
      <c r="B1207" s="130" t="e">
        <f t="shared" si="46"/>
        <v>#VALUE!</v>
      </c>
      <c r="C1207" s="130" t="e">
        <f t="shared" si="46"/>
        <v>#DIV/0!</v>
      </c>
      <c r="D1207" s="130" t="e">
        <f t="shared" si="46"/>
        <v>#DIV/0!</v>
      </c>
      <c r="E1207" s="130" t="e">
        <f t="shared" si="46"/>
        <v>#DIV/0!</v>
      </c>
    </row>
    <row r="1208" spans="1:5" ht="15.75" thickBot="1" x14ac:dyDescent="0.3">
      <c r="A1208" s="803" t="s">
        <v>811</v>
      </c>
      <c r="B1208" s="804"/>
      <c r="C1208" s="804"/>
      <c r="D1208" s="804"/>
      <c r="E1208" s="805"/>
    </row>
    <row r="1209" spans="1:5" x14ac:dyDescent="0.25">
      <c r="A1209" s="801"/>
      <c r="B1209" s="128">
        <v>2020</v>
      </c>
      <c r="C1209" s="128">
        <v>2021</v>
      </c>
      <c r="D1209" s="128">
        <v>2022</v>
      </c>
      <c r="E1209" s="128">
        <v>2023</v>
      </c>
    </row>
    <row r="1210" spans="1:5" ht="15.75" thickBot="1" x14ac:dyDescent="0.3">
      <c r="A1210" s="802"/>
      <c r="B1210" s="129" t="s">
        <v>26</v>
      </c>
      <c r="C1210" s="129" t="s">
        <v>26</v>
      </c>
      <c r="D1210" s="129" t="s">
        <v>26</v>
      </c>
      <c r="E1210" s="129" t="s">
        <v>26</v>
      </c>
    </row>
    <row r="1211" spans="1:5" ht="15.75" thickBot="1" x14ac:dyDescent="0.3">
      <c r="A1211" s="131" t="s">
        <v>114</v>
      </c>
      <c r="B1211" s="132">
        <f>B1212+B1213+B1214+B1215</f>
        <v>0</v>
      </c>
      <c r="C1211" s="132">
        <f>C1212+C1213+C1214+C1215</f>
        <v>0</v>
      </c>
      <c r="D1211" s="132">
        <f>D1212+D1213+D1214+D1215</f>
        <v>0</v>
      </c>
      <c r="E1211" s="132">
        <f>E1212+E1213+E1214+E1215</f>
        <v>0</v>
      </c>
    </row>
    <row r="1212" spans="1:5" ht="15.75" thickBot="1" x14ac:dyDescent="0.3">
      <c r="A1212" s="118" t="s">
        <v>61</v>
      </c>
      <c r="B1212" s="132"/>
      <c r="C1212" s="132"/>
      <c r="D1212" s="132"/>
      <c r="E1212" s="132"/>
    </row>
    <row r="1213" spans="1:5" ht="15.75" thickBot="1" x14ac:dyDescent="0.3">
      <c r="A1213" s="118" t="s">
        <v>115</v>
      </c>
      <c r="B1213" s="132"/>
      <c r="C1213" s="132"/>
      <c r="D1213" s="132"/>
      <c r="E1213" s="132"/>
    </row>
    <row r="1214" spans="1:5" ht="15.75" thickBot="1" x14ac:dyDescent="0.3">
      <c r="A1214" s="118" t="s">
        <v>116</v>
      </c>
      <c r="B1214" s="132"/>
      <c r="C1214" s="132"/>
      <c r="D1214" s="132"/>
      <c r="E1214" s="132"/>
    </row>
    <row r="1215" spans="1:5" ht="15.75" thickBot="1" x14ac:dyDescent="0.3">
      <c r="A1215" s="118" t="s">
        <v>117</v>
      </c>
      <c r="B1215" s="132"/>
      <c r="C1215" s="132"/>
      <c r="D1215" s="132"/>
      <c r="E1215" s="132"/>
    </row>
    <row r="1216" spans="1:5" ht="15.75" thickBot="1" x14ac:dyDescent="0.3">
      <c r="A1216" s="131" t="s">
        <v>118</v>
      </c>
      <c r="B1216" s="122">
        <f>B1217+B1218+B1219+B1220</f>
        <v>13000</v>
      </c>
      <c r="C1216" s="122">
        <f>C1217+C1218+C1219+C1220</f>
        <v>43911.841</v>
      </c>
      <c r="D1216" s="122">
        <f>D1217+D1218+D1219+D1220</f>
        <v>0</v>
      </c>
      <c r="E1216" s="122">
        <f>E1217+E1218+E1219+E1220</f>
        <v>0</v>
      </c>
    </row>
    <row r="1217" spans="1:5" ht="15.75" thickBot="1" x14ac:dyDescent="0.3">
      <c r="A1217" s="118" t="s">
        <v>61</v>
      </c>
      <c r="B1217" s="132">
        <f>+B1203</f>
        <v>13000</v>
      </c>
      <c r="C1217" s="132">
        <f>+C1203</f>
        <v>43911.841</v>
      </c>
      <c r="D1217" s="132">
        <f>+D1203</f>
        <v>0</v>
      </c>
      <c r="E1217" s="132">
        <f>+E1203</f>
        <v>0</v>
      </c>
    </row>
    <row r="1218" spans="1:5" ht="15.75" thickBot="1" x14ac:dyDescent="0.3">
      <c r="A1218" s="118" t="s">
        <v>115</v>
      </c>
      <c r="B1218" s="132"/>
      <c r="C1218" s="132"/>
      <c r="D1218" s="132"/>
      <c r="E1218" s="132"/>
    </row>
    <row r="1219" spans="1:5" ht="15.75" thickBot="1" x14ac:dyDescent="0.3">
      <c r="A1219" s="118" t="s">
        <v>116</v>
      </c>
      <c r="B1219" s="132"/>
      <c r="C1219" s="132"/>
      <c r="D1219" s="132"/>
      <c r="E1219" s="132"/>
    </row>
    <row r="1220" spans="1:5" ht="15.75" thickBot="1" x14ac:dyDescent="0.3">
      <c r="A1220" s="118" t="s">
        <v>117</v>
      </c>
      <c r="B1220" s="132"/>
      <c r="C1220" s="132"/>
      <c r="D1220" s="132"/>
      <c r="E1220" s="132"/>
    </row>
    <row r="1221" spans="1:5" ht="15.75" thickBot="1" x14ac:dyDescent="0.3">
      <c r="A1221" s="121" t="s">
        <v>812</v>
      </c>
      <c r="B1221" s="122">
        <f>B1211+B1216</f>
        <v>13000</v>
      </c>
      <c r="C1221" s="122">
        <f>C1211+C1216</f>
        <v>43911.841</v>
      </c>
      <c r="D1221" s="122">
        <f>D1211+D1216</f>
        <v>0</v>
      </c>
      <c r="E1221" s="122">
        <f>E1211+E1216</f>
        <v>0</v>
      </c>
    </row>
    <row r="1222" spans="1:5" ht="34.5" thickBot="1" x14ac:dyDescent="0.3">
      <c r="A1222" s="460" t="s">
        <v>346</v>
      </c>
      <c r="B1222" s="112" t="s">
        <v>813</v>
      </c>
      <c r="C1222" s="127" t="s">
        <v>151</v>
      </c>
      <c r="D1222" s="835" t="s">
        <v>814</v>
      </c>
      <c r="E1222" s="812"/>
    </row>
    <row r="1223" spans="1:5" ht="15.75" thickBot="1" x14ac:dyDescent="0.3">
      <c r="A1223" s="104" t="s">
        <v>48</v>
      </c>
      <c r="B1223" s="768" t="s">
        <v>815</v>
      </c>
      <c r="C1223" s="769"/>
      <c r="D1223" s="769"/>
      <c r="E1223" s="612"/>
    </row>
    <row r="1224" spans="1:5" ht="15.75" thickBot="1" x14ac:dyDescent="0.3">
      <c r="A1224" s="104" t="s">
        <v>50</v>
      </c>
      <c r="B1224" s="798" t="s">
        <v>816</v>
      </c>
      <c r="C1224" s="799"/>
      <c r="D1224" s="799"/>
      <c r="E1224" s="800"/>
    </row>
    <row r="1225" spans="1:5" x14ac:dyDescent="0.25">
      <c r="A1225" s="801"/>
      <c r="B1225" s="128">
        <v>2020</v>
      </c>
      <c r="C1225" s="128">
        <v>2021</v>
      </c>
      <c r="D1225" s="128">
        <v>2022</v>
      </c>
      <c r="E1225" s="128">
        <v>2023</v>
      </c>
    </row>
    <row r="1226" spans="1:5" ht="15.75" thickBot="1" x14ac:dyDescent="0.3">
      <c r="A1226" s="802"/>
      <c r="B1226" s="129" t="s">
        <v>26</v>
      </c>
      <c r="C1226" s="129" t="s">
        <v>26</v>
      </c>
      <c r="D1226" s="129" t="s">
        <v>26</v>
      </c>
      <c r="E1226" s="129" t="s">
        <v>26</v>
      </c>
    </row>
    <row r="1227" spans="1:5" ht="15.75" thickBot="1" x14ac:dyDescent="0.3">
      <c r="A1227" s="104" t="s">
        <v>52</v>
      </c>
      <c r="B1227" s="138">
        <v>7</v>
      </c>
      <c r="C1227" s="138"/>
      <c r="D1227" s="139"/>
      <c r="E1227" s="139"/>
    </row>
    <row r="1228" spans="1:5" ht="15.75" thickBot="1" x14ac:dyDescent="0.3">
      <c r="A1228" s="104" t="s">
        <v>53</v>
      </c>
      <c r="B1228" s="136">
        <v>3231.7330000000002</v>
      </c>
      <c r="C1228" s="136"/>
      <c r="D1228" s="134"/>
      <c r="E1228" s="134"/>
    </row>
    <row r="1229" spans="1:5" ht="15.75" thickBot="1" x14ac:dyDescent="0.3">
      <c r="A1229" s="104" t="s">
        <v>54</v>
      </c>
      <c r="B1229" s="134">
        <f>B1228/B1227</f>
        <v>461.67614285714291</v>
      </c>
      <c r="C1229" s="134" t="e">
        <f>C1228/C1227</f>
        <v>#DIV/0!</v>
      </c>
      <c r="D1229" s="134" t="e">
        <f>D1228/D1227</f>
        <v>#DIV/0!</v>
      </c>
      <c r="E1229" s="134" t="e">
        <f>E1228/E1227</f>
        <v>#DIV/0!</v>
      </c>
    </row>
    <row r="1230" spans="1:5" ht="15.75" thickBot="1" x14ac:dyDescent="0.3">
      <c r="A1230" s="104" t="s">
        <v>55</v>
      </c>
      <c r="B1230" s="130" t="e">
        <f t="shared" ref="B1230:E1232" si="47">B1227/A1227-1</f>
        <v>#VALUE!</v>
      </c>
      <c r="C1230" s="130">
        <f t="shared" si="47"/>
        <v>-1</v>
      </c>
      <c r="D1230" s="130" t="e">
        <f t="shared" si="47"/>
        <v>#DIV/0!</v>
      </c>
      <c r="E1230" s="130" t="e">
        <f t="shared" si="47"/>
        <v>#DIV/0!</v>
      </c>
    </row>
    <row r="1231" spans="1:5" ht="15.75" thickBot="1" x14ac:dyDescent="0.3">
      <c r="A1231" s="104" t="s">
        <v>57</v>
      </c>
      <c r="B1231" s="130" t="e">
        <f t="shared" si="47"/>
        <v>#VALUE!</v>
      </c>
      <c r="C1231" s="130">
        <f t="shared" si="47"/>
        <v>-1</v>
      </c>
      <c r="D1231" s="130" t="e">
        <f t="shared" si="47"/>
        <v>#DIV/0!</v>
      </c>
      <c r="E1231" s="130" t="e">
        <f t="shared" si="47"/>
        <v>#DIV/0!</v>
      </c>
    </row>
    <row r="1232" spans="1:5" ht="15.75" thickBot="1" x14ac:dyDescent="0.3">
      <c r="A1232" s="104" t="s">
        <v>58</v>
      </c>
      <c r="B1232" s="130" t="e">
        <f t="shared" si="47"/>
        <v>#VALUE!</v>
      </c>
      <c r="C1232" s="130" t="e">
        <f t="shared" si="47"/>
        <v>#DIV/0!</v>
      </c>
      <c r="D1232" s="130" t="e">
        <f t="shared" si="47"/>
        <v>#DIV/0!</v>
      </c>
      <c r="E1232" s="130" t="e">
        <f t="shared" si="47"/>
        <v>#DIV/0!</v>
      </c>
    </row>
    <row r="1233" spans="1:5" ht="15.75" thickBot="1" x14ac:dyDescent="0.3">
      <c r="A1233" s="803" t="s">
        <v>817</v>
      </c>
      <c r="B1233" s="804"/>
      <c r="C1233" s="804"/>
      <c r="D1233" s="804"/>
      <c r="E1233" s="805"/>
    </row>
    <row r="1234" spans="1:5" x14ac:dyDescent="0.25">
      <c r="A1234" s="801"/>
      <c r="B1234" s="128">
        <v>2020</v>
      </c>
      <c r="C1234" s="128">
        <v>2021</v>
      </c>
      <c r="D1234" s="128">
        <v>2022</v>
      </c>
      <c r="E1234" s="128">
        <v>2023</v>
      </c>
    </row>
    <row r="1235" spans="1:5" ht="15.75" thickBot="1" x14ac:dyDescent="0.3">
      <c r="A1235" s="802"/>
      <c r="B1235" s="129" t="s">
        <v>26</v>
      </c>
      <c r="C1235" s="129" t="s">
        <v>26</v>
      </c>
      <c r="D1235" s="129" t="s">
        <v>26</v>
      </c>
      <c r="E1235" s="129" t="s">
        <v>26</v>
      </c>
    </row>
    <row r="1236" spans="1:5" ht="15.75" thickBot="1" x14ac:dyDescent="0.3">
      <c r="A1236" s="131" t="s">
        <v>114</v>
      </c>
      <c r="B1236" s="132">
        <f>B1237+B1238+B1239+B1240</f>
        <v>0</v>
      </c>
      <c r="C1236" s="132">
        <f>C1237+C1238+C1239+C1240</f>
        <v>0</v>
      </c>
      <c r="D1236" s="132">
        <f>D1237+D1238+D1239+D1240</f>
        <v>0</v>
      </c>
      <c r="E1236" s="132">
        <f>E1237+E1238+E1239+E1240</f>
        <v>0</v>
      </c>
    </row>
    <row r="1237" spans="1:5" ht="15.75" thickBot="1" x14ac:dyDescent="0.3">
      <c r="A1237" s="118" t="s">
        <v>61</v>
      </c>
      <c r="B1237" s="132"/>
      <c r="C1237" s="132"/>
      <c r="D1237" s="132"/>
      <c r="E1237" s="132"/>
    </row>
    <row r="1238" spans="1:5" ht="15.75" thickBot="1" x14ac:dyDescent="0.3">
      <c r="A1238" s="118" t="s">
        <v>115</v>
      </c>
      <c r="B1238" s="132"/>
      <c r="C1238" s="132"/>
      <c r="D1238" s="132"/>
      <c r="E1238" s="132"/>
    </row>
    <row r="1239" spans="1:5" ht="15.75" thickBot="1" x14ac:dyDescent="0.3">
      <c r="A1239" s="118" t="s">
        <v>116</v>
      </c>
      <c r="B1239" s="132"/>
      <c r="C1239" s="132"/>
      <c r="D1239" s="132"/>
      <c r="E1239" s="132"/>
    </row>
    <row r="1240" spans="1:5" ht="15.75" thickBot="1" x14ac:dyDescent="0.3">
      <c r="A1240" s="118" t="s">
        <v>117</v>
      </c>
      <c r="B1240" s="132"/>
      <c r="C1240" s="132"/>
      <c r="D1240" s="132"/>
      <c r="E1240" s="132"/>
    </row>
    <row r="1241" spans="1:5" ht="15.75" thickBot="1" x14ac:dyDescent="0.3">
      <c r="A1241" s="131" t="s">
        <v>118</v>
      </c>
      <c r="B1241" s="122">
        <f>B1242+B1243+B1244+B1245</f>
        <v>3231.7330000000002</v>
      </c>
      <c r="C1241" s="122">
        <f>C1242+C1243+C1244+C1245</f>
        <v>0</v>
      </c>
      <c r="D1241" s="122">
        <f>D1242+D1243+D1244+D1245</f>
        <v>0</v>
      </c>
      <c r="E1241" s="122">
        <f>E1242+E1243+E1244+E1245</f>
        <v>0</v>
      </c>
    </row>
    <row r="1242" spans="1:5" ht="15.75" thickBot="1" x14ac:dyDescent="0.3">
      <c r="A1242" s="118" t="s">
        <v>61</v>
      </c>
      <c r="B1242" s="132">
        <f>+B1228</f>
        <v>3231.7330000000002</v>
      </c>
      <c r="C1242" s="132">
        <f>+C1228</f>
        <v>0</v>
      </c>
      <c r="D1242" s="132">
        <f>+D1228</f>
        <v>0</v>
      </c>
      <c r="E1242" s="132">
        <f>+E1228</f>
        <v>0</v>
      </c>
    </row>
    <row r="1243" spans="1:5" ht="15.75" thickBot="1" x14ac:dyDescent="0.3">
      <c r="A1243" s="118" t="s">
        <v>115</v>
      </c>
      <c r="B1243" s="132"/>
      <c r="C1243" s="132"/>
      <c r="D1243" s="132"/>
      <c r="E1243" s="132"/>
    </row>
    <row r="1244" spans="1:5" ht="15.75" thickBot="1" x14ac:dyDescent="0.3">
      <c r="A1244" s="118" t="s">
        <v>116</v>
      </c>
      <c r="B1244" s="132"/>
      <c r="C1244" s="132"/>
      <c r="D1244" s="132"/>
      <c r="E1244" s="132"/>
    </row>
    <row r="1245" spans="1:5" ht="15.75" thickBot="1" x14ac:dyDescent="0.3">
      <c r="A1245" s="118" t="s">
        <v>117</v>
      </c>
      <c r="B1245" s="132"/>
      <c r="C1245" s="132"/>
      <c r="D1245" s="132"/>
      <c r="E1245" s="132"/>
    </row>
    <row r="1246" spans="1:5" ht="15.75" thickBot="1" x14ac:dyDescent="0.3">
      <c r="A1246" s="121" t="s">
        <v>818</v>
      </c>
      <c r="B1246" s="122">
        <f>B1236+B1241</f>
        <v>3231.7330000000002</v>
      </c>
      <c r="C1246" s="122">
        <f>C1236+C1241</f>
        <v>0</v>
      </c>
      <c r="D1246" s="122">
        <f>D1236+D1241</f>
        <v>0</v>
      </c>
      <c r="E1246" s="122">
        <f>E1236+E1241</f>
        <v>0</v>
      </c>
    </row>
    <row r="1247" spans="1:5" ht="34.5" thickBot="1" x14ac:dyDescent="0.3">
      <c r="A1247" s="460" t="s">
        <v>350</v>
      </c>
      <c r="B1247" s="112" t="s">
        <v>819</v>
      </c>
      <c r="C1247" s="127" t="s">
        <v>151</v>
      </c>
      <c r="D1247" s="835" t="s">
        <v>820</v>
      </c>
      <c r="E1247" s="812"/>
    </row>
    <row r="1248" spans="1:5" ht="15.75" thickBot="1" x14ac:dyDescent="0.3">
      <c r="A1248" s="104" t="s">
        <v>48</v>
      </c>
      <c r="B1248" s="768" t="s">
        <v>821</v>
      </c>
      <c r="C1248" s="769"/>
      <c r="D1248" s="769"/>
      <c r="E1248" s="612"/>
    </row>
    <row r="1249" spans="1:5" ht="15.75" thickBot="1" x14ac:dyDescent="0.3">
      <c r="A1249" s="104" t="s">
        <v>50</v>
      </c>
      <c r="B1249" s="798" t="s">
        <v>168</v>
      </c>
      <c r="C1249" s="799"/>
      <c r="D1249" s="799"/>
      <c r="E1249" s="800"/>
    </row>
    <row r="1250" spans="1:5" x14ac:dyDescent="0.25">
      <c r="A1250" s="801"/>
      <c r="B1250" s="128">
        <v>2020</v>
      </c>
      <c r="C1250" s="128">
        <v>2021</v>
      </c>
      <c r="D1250" s="128">
        <v>2022</v>
      </c>
      <c r="E1250" s="128">
        <v>2023</v>
      </c>
    </row>
    <row r="1251" spans="1:5" ht="15.75" thickBot="1" x14ac:dyDescent="0.3">
      <c r="A1251" s="802"/>
      <c r="B1251" s="129" t="s">
        <v>26</v>
      </c>
      <c r="C1251" s="129" t="s">
        <v>26</v>
      </c>
      <c r="D1251" s="129" t="s">
        <v>26</v>
      </c>
      <c r="E1251" s="129" t="s">
        <v>26</v>
      </c>
    </row>
    <row r="1252" spans="1:5" ht="15.75" thickBot="1" x14ac:dyDescent="0.3">
      <c r="A1252" s="104" t="s">
        <v>52</v>
      </c>
      <c r="B1252" s="138">
        <v>0</v>
      </c>
      <c r="C1252" s="138">
        <v>1</v>
      </c>
      <c r="D1252" s="138"/>
      <c r="E1252" s="139"/>
    </row>
    <row r="1253" spans="1:5" ht="15.75" thickBot="1" x14ac:dyDescent="0.3">
      <c r="A1253" s="104" t="s">
        <v>53</v>
      </c>
      <c r="B1253" s="134">
        <v>12000</v>
      </c>
      <c r="C1253" s="134">
        <v>40462</v>
      </c>
      <c r="D1253" s="134"/>
      <c r="E1253" s="134"/>
    </row>
    <row r="1254" spans="1:5" ht="15.75" thickBot="1" x14ac:dyDescent="0.3">
      <c r="A1254" s="104" t="s">
        <v>54</v>
      </c>
      <c r="B1254" s="134" t="e">
        <f>B1253/B1252</f>
        <v>#DIV/0!</v>
      </c>
      <c r="C1254" s="134">
        <f>C1253/C1252</f>
        <v>40462</v>
      </c>
      <c r="D1254" s="134" t="e">
        <f>D1253/D1252</f>
        <v>#DIV/0!</v>
      </c>
      <c r="E1254" s="134" t="e">
        <f>E1253/E1252</f>
        <v>#DIV/0!</v>
      </c>
    </row>
    <row r="1255" spans="1:5" ht="15.75" thickBot="1" x14ac:dyDescent="0.3">
      <c r="A1255" s="104" t="s">
        <v>55</v>
      </c>
      <c r="B1255" s="130" t="e">
        <f t="shared" ref="B1255:E1257" si="48">B1252/A1252-1</f>
        <v>#VALUE!</v>
      </c>
      <c r="C1255" s="130" t="e">
        <f t="shared" si="48"/>
        <v>#DIV/0!</v>
      </c>
      <c r="D1255" s="130">
        <f t="shared" si="48"/>
        <v>-1</v>
      </c>
      <c r="E1255" s="130" t="e">
        <f t="shared" si="48"/>
        <v>#DIV/0!</v>
      </c>
    </row>
    <row r="1256" spans="1:5" ht="15.75" thickBot="1" x14ac:dyDescent="0.3">
      <c r="A1256" s="104" t="s">
        <v>57</v>
      </c>
      <c r="B1256" s="130" t="e">
        <f t="shared" si="48"/>
        <v>#VALUE!</v>
      </c>
      <c r="C1256" s="130">
        <f t="shared" si="48"/>
        <v>2.3718333333333335</v>
      </c>
      <c r="D1256" s="130">
        <f t="shared" si="48"/>
        <v>-1</v>
      </c>
      <c r="E1256" s="130" t="e">
        <f t="shared" si="48"/>
        <v>#DIV/0!</v>
      </c>
    </row>
    <row r="1257" spans="1:5" ht="15.75" thickBot="1" x14ac:dyDescent="0.3">
      <c r="A1257" s="104" t="s">
        <v>58</v>
      </c>
      <c r="B1257" s="130" t="e">
        <f t="shared" si="48"/>
        <v>#DIV/0!</v>
      </c>
      <c r="C1257" s="130" t="e">
        <f t="shared" si="48"/>
        <v>#DIV/0!</v>
      </c>
      <c r="D1257" s="130" t="e">
        <f t="shared" si="48"/>
        <v>#DIV/0!</v>
      </c>
      <c r="E1257" s="130" t="e">
        <f t="shared" si="48"/>
        <v>#DIV/0!</v>
      </c>
    </row>
    <row r="1258" spans="1:5" ht="15.75" thickBot="1" x14ac:dyDescent="0.3">
      <c r="A1258" s="803" t="s">
        <v>822</v>
      </c>
      <c r="B1258" s="804"/>
      <c r="C1258" s="804"/>
      <c r="D1258" s="804"/>
      <c r="E1258" s="805"/>
    </row>
    <row r="1259" spans="1:5" x14ac:dyDescent="0.25">
      <c r="A1259" s="801"/>
      <c r="B1259" s="128">
        <v>2020</v>
      </c>
      <c r="C1259" s="128">
        <v>2021</v>
      </c>
      <c r="D1259" s="128">
        <v>2022</v>
      </c>
      <c r="E1259" s="128">
        <v>2023</v>
      </c>
    </row>
    <row r="1260" spans="1:5" ht="15.75" thickBot="1" x14ac:dyDescent="0.3">
      <c r="A1260" s="802"/>
      <c r="B1260" s="129" t="s">
        <v>26</v>
      </c>
      <c r="C1260" s="129" t="s">
        <v>26</v>
      </c>
      <c r="D1260" s="129" t="s">
        <v>26</v>
      </c>
      <c r="E1260" s="129" t="s">
        <v>26</v>
      </c>
    </row>
    <row r="1261" spans="1:5" ht="15.75" thickBot="1" x14ac:dyDescent="0.3">
      <c r="A1261" s="131" t="s">
        <v>114</v>
      </c>
      <c r="B1261" s="132">
        <f>B1262+B1263+B1264+B1265</f>
        <v>0</v>
      </c>
      <c r="C1261" s="132">
        <f>C1262+C1263+C1264+C1265</f>
        <v>0</v>
      </c>
      <c r="D1261" s="132">
        <f>D1262+D1263+D1264+D1265</f>
        <v>0</v>
      </c>
      <c r="E1261" s="132">
        <f>E1262+E1263+E1264+E1265</f>
        <v>0</v>
      </c>
    </row>
    <row r="1262" spans="1:5" ht="15.75" thickBot="1" x14ac:dyDescent="0.3">
      <c r="A1262" s="118" t="s">
        <v>61</v>
      </c>
      <c r="B1262" s="132"/>
      <c r="C1262" s="132"/>
      <c r="D1262" s="132"/>
      <c r="E1262" s="132"/>
    </row>
    <row r="1263" spans="1:5" ht="15.75" thickBot="1" x14ac:dyDescent="0.3">
      <c r="A1263" s="118" t="s">
        <v>115</v>
      </c>
      <c r="B1263" s="132"/>
      <c r="C1263" s="132"/>
      <c r="D1263" s="132"/>
      <c r="E1263" s="132"/>
    </row>
    <row r="1264" spans="1:5" ht="15.75" thickBot="1" x14ac:dyDescent="0.3">
      <c r="A1264" s="118" t="s">
        <v>116</v>
      </c>
      <c r="B1264" s="132"/>
      <c r="C1264" s="132"/>
      <c r="D1264" s="132"/>
      <c r="E1264" s="132"/>
    </row>
    <row r="1265" spans="1:5" ht="15.75" thickBot="1" x14ac:dyDescent="0.3">
      <c r="A1265" s="118" t="s">
        <v>117</v>
      </c>
      <c r="B1265" s="132"/>
      <c r="C1265" s="132"/>
      <c r="D1265" s="132"/>
      <c r="E1265" s="132"/>
    </row>
    <row r="1266" spans="1:5" ht="15.75" thickBot="1" x14ac:dyDescent="0.3">
      <c r="A1266" s="131" t="s">
        <v>118</v>
      </c>
      <c r="B1266" s="122">
        <f>B1267+B1268+B1269+B1270</f>
        <v>12000</v>
      </c>
      <c r="C1266" s="122">
        <f>C1267+C1268+C1269+C1270</f>
        <v>40462</v>
      </c>
      <c r="D1266" s="122">
        <f>D1267+D1268+D1269+D1270</f>
        <v>0</v>
      </c>
      <c r="E1266" s="122">
        <f>E1267+E1268+E1269+E1270</f>
        <v>0</v>
      </c>
    </row>
    <row r="1267" spans="1:5" ht="15.75" thickBot="1" x14ac:dyDescent="0.3">
      <c r="A1267" s="118" t="s">
        <v>61</v>
      </c>
      <c r="B1267" s="132">
        <f>+B1253</f>
        <v>12000</v>
      </c>
      <c r="C1267" s="132">
        <f>+C1253</f>
        <v>40462</v>
      </c>
      <c r="D1267" s="132">
        <f>+D1253</f>
        <v>0</v>
      </c>
      <c r="E1267" s="132">
        <f>+E1253</f>
        <v>0</v>
      </c>
    </row>
    <row r="1268" spans="1:5" ht="15.75" thickBot="1" x14ac:dyDescent="0.3">
      <c r="A1268" s="118" t="s">
        <v>115</v>
      </c>
      <c r="B1268" s="132"/>
      <c r="C1268" s="132"/>
      <c r="D1268" s="132"/>
      <c r="E1268" s="132"/>
    </row>
    <row r="1269" spans="1:5" ht="15.75" thickBot="1" x14ac:dyDescent="0.3">
      <c r="A1269" s="118" t="s">
        <v>116</v>
      </c>
      <c r="B1269" s="132"/>
      <c r="C1269" s="132"/>
      <c r="D1269" s="132"/>
      <c r="E1269" s="132"/>
    </row>
    <row r="1270" spans="1:5" ht="15.75" thickBot="1" x14ac:dyDescent="0.3">
      <c r="A1270" s="118" t="s">
        <v>117</v>
      </c>
      <c r="B1270" s="132"/>
      <c r="C1270" s="132"/>
      <c r="D1270" s="132"/>
      <c r="E1270" s="132"/>
    </row>
    <row r="1271" spans="1:5" ht="15.75" thickBot="1" x14ac:dyDescent="0.3">
      <c r="A1271" s="121" t="s">
        <v>823</v>
      </c>
      <c r="B1271" s="122">
        <f>B1261+B1266</f>
        <v>12000</v>
      </c>
      <c r="C1271" s="122">
        <f>C1261+C1266</f>
        <v>40462</v>
      </c>
      <c r="D1271" s="122">
        <f>D1261+D1266</f>
        <v>0</v>
      </c>
      <c r="E1271" s="122">
        <f>E1261+E1266</f>
        <v>0</v>
      </c>
    </row>
    <row r="1272" spans="1:5" ht="57" thickBot="1" x14ac:dyDescent="0.3">
      <c r="A1272" s="460" t="s">
        <v>351</v>
      </c>
      <c r="B1272" s="112" t="s">
        <v>824</v>
      </c>
      <c r="C1272" s="127" t="s">
        <v>151</v>
      </c>
      <c r="D1272" s="835" t="s">
        <v>825</v>
      </c>
      <c r="E1272" s="812"/>
    </row>
    <row r="1273" spans="1:5" ht="15.75" thickBot="1" x14ac:dyDescent="0.3">
      <c r="A1273" s="104" t="s">
        <v>48</v>
      </c>
      <c r="B1273" s="768" t="s">
        <v>826</v>
      </c>
      <c r="C1273" s="769"/>
      <c r="D1273" s="769"/>
      <c r="E1273" s="612"/>
    </row>
    <row r="1274" spans="1:5" ht="15.75" thickBot="1" x14ac:dyDescent="0.3">
      <c r="A1274" s="104" t="s">
        <v>50</v>
      </c>
      <c r="B1274" s="798" t="s">
        <v>168</v>
      </c>
      <c r="C1274" s="799"/>
      <c r="D1274" s="799"/>
      <c r="E1274" s="800"/>
    </row>
    <row r="1275" spans="1:5" x14ac:dyDescent="0.25">
      <c r="A1275" s="801"/>
      <c r="B1275" s="128">
        <v>2020</v>
      </c>
      <c r="C1275" s="128">
        <v>2021</v>
      </c>
      <c r="D1275" s="128">
        <v>2022</v>
      </c>
      <c r="E1275" s="128">
        <v>2023</v>
      </c>
    </row>
    <row r="1276" spans="1:5" ht="15.75" thickBot="1" x14ac:dyDescent="0.3">
      <c r="A1276" s="802"/>
      <c r="B1276" s="129" t="s">
        <v>26</v>
      </c>
      <c r="C1276" s="129" t="s">
        <v>26</v>
      </c>
      <c r="D1276" s="129" t="s">
        <v>26</v>
      </c>
      <c r="E1276" s="129" t="s">
        <v>26</v>
      </c>
    </row>
    <row r="1277" spans="1:5" ht="15.75" thickBot="1" x14ac:dyDescent="0.3">
      <c r="A1277" s="104" t="s">
        <v>52</v>
      </c>
      <c r="B1277" s="138">
        <v>2</v>
      </c>
      <c r="C1277" s="138">
        <v>2</v>
      </c>
      <c r="D1277" s="138"/>
      <c r="E1277" s="139"/>
    </row>
    <row r="1278" spans="1:5" ht="15.75" thickBot="1" x14ac:dyDescent="0.3">
      <c r="A1278" s="104" t="s">
        <v>53</v>
      </c>
      <c r="B1278" s="134">
        <v>14073.755999999999</v>
      </c>
      <c r="C1278" s="134">
        <v>21853.967000000001</v>
      </c>
      <c r="D1278" s="134"/>
      <c r="E1278" s="134"/>
    </row>
    <row r="1279" spans="1:5" ht="15.75" thickBot="1" x14ac:dyDescent="0.3">
      <c r="A1279" s="104" t="s">
        <v>54</v>
      </c>
      <c r="B1279" s="134">
        <f>B1278/B1277</f>
        <v>7036.8779999999997</v>
      </c>
      <c r="C1279" s="134">
        <f>C1278/C1277</f>
        <v>10926.9835</v>
      </c>
      <c r="D1279" s="134" t="e">
        <f>D1278/D1277</f>
        <v>#DIV/0!</v>
      </c>
      <c r="E1279" s="134" t="e">
        <f>E1278/E1277</f>
        <v>#DIV/0!</v>
      </c>
    </row>
    <row r="1280" spans="1:5" ht="15.75" thickBot="1" x14ac:dyDescent="0.3">
      <c r="A1280" s="104" t="s">
        <v>55</v>
      </c>
      <c r="B1280" s="130" t="e">
        <f t="shared" ref="B1280:E1282" si="49">B1277/A1277-1</f>
        <v>#VALUE!</v>
      </c>
      <c r="C1280" s="130">
        <f t="shared" si="49"/>
        <v>0</v>
      </c>
      <c r="D1280" s="130">
        <f t="shared" si="49"/>
        <v>-1</v>
      </c>
      <c r="E1280" s="130" t="e">
        <f t="shared" si="49"/>
        <v>#DIV/0!</v>
      </c>
    </row>
    <row r="1281" spans="1:5" ht="15.75" thickBot="1" x14ac:dyDescent="0.3">
      <c r="A1281" s="104" t="s">
        <v>57</v>
      </c>
      <c r="B1281" s="130" t="e">
        <f t="shared" si="49"/>
        <v>#VALUE!</v>
      </c>
      <c r="C1281" s="130">
        <f t="shared" si="49"/>
        <v>0.55281695945275744</v>
      </c>
      <c r="D1281" s="130">
        <f t="shared" si="49"/>
        <v>-1</v>
      </c>
      <c r="E1281" s="130" t="e">
        <f t="shared" si="49"/>
        <v>#DIV/0!</v>
      </c>
    </row>
    <row r="1282" spans="1:5" ht="15.75" thickBot="1" x14ac:dyDescent="0.3">
      <c r="A1282" s="104" t="s">
        <v>58</v>
      </c>
      <c r="B1282" s="130" t="e">
        <f t="shared" si="49"/>
        <v>#VALUE!</v>
      </c>
      <c r="C1282" s="130">
        <f t="shared" si="49"/>
        <v>0.55281695945275744</v>
      </c>
      <c r="D1282" s="130" t="e">
        <f t="shared" si="49"/>
        <v>#DIV/0!</v>
      </c>
      <c r="E1282" s="130" t="e">
        <f t="shared" si="49"/>
        <v>#DIV/0!</v>
      </c>
    </row>
    <row r="1283" spans="1:5" ht="15.75" thickBot="1" x14ac:dyDescent="0.3">
      <c r="A1283" s="803" t="s">
        <v>827</v>
      </c>
      <c r="B1283" s="804"/>
      <c r="C1283" s="804"/>
      <c r="D1283" s="804"/>
      <c r="E1283" s="805"/>
    </row>
    <row r="1284" spans="1:5" x14ac:dyDescent="0.25">
      <c r="A1284" s="801"/>
      <c r="B1284" s="128">
        <v>2020</v>
      </c>
      <c r="C1284" s="128">
        <v>2021</v>
      </c>
      <c r="D1284" s="128">
        <v>2022</v>
      </c>
      <c r="E1284" s="128">
        <v>2023</v>
      </c>
    </row>
    <row r="1285" spans="1:5" ht="15.75" thickBot="1" x14ac:dyDescent="0.3">
      <c r="A1285" s="802"/>
      <c r="B1285" s="129" t="s">
        <v>26</v>
      </c>
      <c r="C1285" s="129" t="s">
        <v>26</v>
      </c>
      <c r="D1285" s="129" t="s">
        <v>26</v>
      </c>
      <c r="E1285" s="129" t="s">
        <v>26</v>
      </c>
    </row>
    <row r="1286" spans="1:5" ht="15.75" thickBot="1" x14ac:dyDescent="0.3">
      <c r="A1286" s="131" t="s">
        <v>114</v>
      </c>
      <c r="B1286" s="132">
        <f>B1287+B1288+B1289+B1290</f>
        <v>0</v>
      </c>
      <c r="C1286" s="132">
        <f>C1287+C1288+C1289+C1290</f>
        <v>0</v>
      </c>
      <c r="D1286" s="132">
        <f>D1287+D1288+D1289+D1290</f>
        <v>0</v>
      </c>
      <c r="E1286" s="132">
        <f>E1287+E1288+E1289+E1290</f>
        <v>0</v>
      </c>
    </row>
    <row r="1287" spans="1:5" ht="15.75" thickBot="1" x14ac:dyDescent="0.3">
      <c r="A1287" s="118" t="s">
        <v>61</v>
      </c>
      <c r="B1287" s="132"/>
      <c r="C1287" s="132"/>
      <c r="D1287" s="132"/>
      <c r="E1287" s="132"/>
    </row>
    <row r="1288" spans="1:5" ht="15.75" thickBot="1" x14ac:dyDescent="0.3">
      <c r="A1288" s="118" t="s">
        <v>115</v>
      </c>
      <c r="B1288" s="132"/>
      <c r="C1288" s="132"/>
      <c r="D1288" s="132"/>
      <c r="E1288" s="132"/>
    </row>
    <row r="1289" spans="1:5" ht="15.75" thickBot="1" x14ac:dyDescent="0.3">
      <c r="A1289" s="118" t="s">
        <v>116</v>
      </c>
      <c r="B1289" s="132"/>
      <c r="C1289" s="132"/>
      <c r="D1289" s="132"/>
      <c r="E1289" s="132"/>
    </row>
    <row r="1290" spans="1:5" ht="15.75" thickBot="1" x14ac:dyDescent="0.3">
      <c r="A1290" s="118" t="s">
        <v>117</v>
      </c>
      <c r="B1290" s="132"/>
      <c r="C1290" s="132"/>
      <c r="D1290" s="132"/>
      <c r="E1290" s="132"/>
    </row>
    <row r="1291" spans="1:5" ht="15.75" thickBot="1" x14ac:dyDescent="0.3">
      <c r="A1291" s="131" t="s">
        <v>118</v>
      </c>
      <c r="B1291" s="122">
        <f>B1292+B1293+B1294+B1295</f>
        <v>14073.755999999999</v>
      </c>
      <c r="C1291" s="122">
        <f>C1292+C1293+C1294+C1295</f>
        <v>21853.967000000001</v>
      </c>
      <c r="D1291" s="122">
        <f>D1292+D1293+D1294+D1295</f>
        <v>0</v>
      </c>
      <c r="E1291" s="122">
        <f>E1292+E1293+E1294+E1295</f>
        <v>0</v>
      </c>
    </row>
    <row r="1292" spans="1:5" ht="15.75" thickBot="1" x14ac:dyDescent="0.3">
      <c r="A1292" s="118" t="s">
        <v>61</v>
      </c>
      <c r="B1292" s="132">
        <f>+B1278</f>
        <v>14073.755999999999</v>
      </c>
      <c r="C1292" s="132">
        <f>+C1278</f>
        <v>21853.967000000001</v>
      </c>
      <c r="D1292" s="132">
        <f>+D1278</f>
        <v>0</v>
      </c>
      <c r="E1292" s="132">
        <f>+E1278</f>
        <v>0</v>
      </c>
    </row>
    <row r="1293" spans="1:5" ht="15.75" thickBot="1" x14ac:dyDescent="0.3">
      <c r="A1293" s="118" t="s">
        <v>115</v>
      </c>
      <c r="B1293" s="132"/>
      <c r="C1293" s="132"/>
      <c r="D1293" s="132"/>
      <c r="E1293" s="132"/>
    </row>
    <row r="1294" spans="1:5" ht="15.75" thickBot="1" x14ac:dyDescent="0.3">
      <c r="A1294" s="118" t="s">
        <v>116</v>
      </c>
      <c r="B1294" s="132"/>
      <c r="C1294" s="132"/>
      <c r="D1294" s="132"/>
      <c r="E1294" s="132"/>
    </row>
    <row r="1295" spans="1:5" ht="15.75" thickBot="1" x14ac:dyDescent="0.3">
      <c r="A1295" s="118" t="s">
        <v>117</v>
      </c>
      <c r="B1295" s="132"/>
      <c r="C1295" s="132"/>
      <c r="D1295" s="132"/>
      <c r="E1295" s="132"/>
    </row>
    <row r="1296" spans="1:5" ht="15.75" thickBot="1" x14ac:dyDescent="0.3">
      <c r="A1296" s="121" t="s">
        <v>828</v>
      </c>
      <c r="B1296" s="122">
        <f>B1286+B1291</f>
        <v>14073.755999999999</v>
      </c>
      <c r="C1296" s="122">
        <f>C1286+C1291</f>
        <v>21853.967000000001</v>
      </c>
      <c r="D1296" s="122">
        <f>D1286+D1291</f>
        <v>0</v>
      </c>
      <c r="E1296" s="122">
        <f>E1286+E1291</f>
        <v>0</v>
      </c>
    </row>
    <row r="1297" spans="1:5" ht="57" thickBot="1" x14ac:dyDescent="0.3">
      <c r="A1297" s="460" t="s">
        <v>355</v>
      </c>
      <c r="B1297" s="112" t="s">
        <v>829</v>
      </c>
      <c r="C1297" s="127" t="s">
        <v>151</v>
      </c>
      <c r="D1297" s="835" t="s">
        <v>830</v>
      </c>
      <c r="E1297" s="812"/>
    </row>
    <row r="1298" spans="1:5" ht="15.75" thickBot="1" x14ac:dyDescent="0.3">
      <c r="A1298" s="104" t="s">
        <v>48</v>
      </c>
      <c r="B1298" s="768" t="s">
        <v>831</v>
      </c>
      <c r="C1298" s="769"/>
      <c r="D1298" s="769"/>
      <c r="E1298" s="612"/>
    </row>
    <row r="1299" spans="1:5" ht="15.75" thickBot="1" x14ac:dyDescent="0.3">
      <c r="A1299" s="104" t="s">
        <v>50</v>
      </c>
      <c r="B1299" s="798" t="s">
        <v>168</v>
      </c>
      <c r="C1299" s="799"/>
      <c r="D1299" s="799"/>
      <c r="E1299" s="800"/>
    </row>
    <row r="1300" spans="1:5" x14ac:dyDescent="0.25">
      <c r="A1300" s="801"/>
      <c r="B1300" s="128">
        <v>2020</v>
      </c>
      <c r="C1300" s="128">
        <v>2021</v>
      </c>
      <c r="D1300" s="128">
        <v>2022</v>
      </c>
      <c r="E1300" s="128">
        <v>2023</v>
      </c>
    </row>
    <row r="1301" spans="1:5" ht="15.75" thickBot="1" x14ac:dyDescent="0.3">
      <c r="A1301" s="802"/>
      <c r="B1301" s="129" t="s">
        <v>26</v>
      </c>
      <c r="C1301" s="129" t="s">
        <v>26</v>
      </c>
      <c r="D1301" s="129" t="s">
        <v>26</v>
      </c>
      <c r="E1301" s="129" t="s">
        <v>26</v>
      </c>
    </row>
    <row r="1302" spans="1:5" ht="15.75" thickBot="1" x14ac:dyDescent="0.3">
      <c r="A1302" s="104" t="s">
        <v>52</v>
      </c>
      <c r="B1302" s="138">
        <v>0</v>
      </c>
      <c r="C1302" s="138">
        <v>1</v>
      </c>
      <c r="D1302" s="138"/>
      <c r="E1302" s="139"/>
    </row>
    <row r="1303" spans="1:5" ht="15.75" thickBot="1" x14ac:dyDescent="0.3">
      <c r="A1303" s="104" t="s">
        <v>53</v>
      </c>
      <c r="B1303" s="134">
        <v>15000</v>
      </c>
      <c r="C1303" s="134">
        <v>31847</v>
      </c>
      <c r="D1303" s="134"/>
      <c r="E1303" s="134"/>
    </row>
    <row r="1304" spans="1:5" ht="15.75" thickBot="1" x14ac:dyDescent="0.3">
      <c r="A1304" s="104" t="s">
        <v>54</v>
      </c>
      <c r="B1304" s="134" t="e">
        <f>B1303/B1302</f>
        <v>#DIV/0!</v>
      </c>
      <c r="C1304" s="134">
        <f>C1303/C1302</f>
        <v>31847</v>
      </c>
      <c r="D1304" s="134" t="e">
        <f>D1303/D1302</f>
        <v>#DIV/0!</v>
      </c>
      <c r="E1304" s="134" t="e">
        <f>E1303/E1302</f>
        <v>#DIV/0!</v>
      </c>
    </row>
    <row r="1305" spans="1:5" ht="15.75" thickBot="1" x14ac:dyDescent="0.3">
      <c r="A1305" s="104" t="s">
        <v>55</v>
      </c>
      <c r="B1305" s="130" t="e">
        <f t="shared" ref="B1305:E1307" si="50">B1302/A1302-1</f>
        <v>#VALUE!</v>
      </c>
      <c r="C1305" s="130" t="e">
        <f t="shared" si="50"/>
        <v>#DIV/0!</v>
      </c>
      <c r="D1305" s="130">
        <f t="shared" si="50"/>
        <v>-1</v>
      </c>
      <c r="E1305" s="130" t="e">
        <f t="shared" si="50"/>
        <v>#DIV/0!</v>
      </c>
    </row>
    <row r="1306" spans="1:5" ht="15.75" thickBot="1" x14ac:dyDescent="0.3">
      <c r="A1306" s="104" t="s">
        <v>57</v>
      </c>
      <c r="B1306" s="130" t="e">
        <f t="shared" si="50"/>
        <v>#VALUE!</v>
      </c>
      <c r="C1306" s="130">
        <f t="shared" si="50"/>
        <v>1.1231333333333335</v>
      </c>
      <c r="D1306" s="130">
        <f t="shared" si="50"/>
        <v>-1</v>
      </c>
      <c r="E1306" s="130" t="e">
        <f t="shared" si="50"/>
        <v>#DIV/0!</v>
      </c>
    </row>
    <row r="1307" spans="1:5" ht="15.75" thickBot="1" x14ac:dyDescent="0.3">
      <c r="A1307" s="104" t="s">
        <v>58</v>
      </c>
      <c r="B1307" s="130" t="e">
        <f t="shared" si="50"/>
        <v>#DIV/0!</v>
      </c>
      <c r="C1307" s="130" t="e">
        <f t="shared" si="50"/>
        <v>#DIV/0!</v>
      </c>
      <c r="D1307" s="130" t="e">
        <f t="shared" si="50"/>
        <v>#DIV/0!</v>
      </c>
      <c r="E1307" s="130" t="e">
        <f t="shared" si="50"/>
        <v>#DIV/0!</v>
      </c>
    </row>
    <row r="1308" spans="1:5" ht="15.75" thickBot="1" x14ac:dyDescent="0.3">
      <c r="A1308" s="803" t="s">
        <v>832</v>
      </c>
      <c r="B1308" s="804"/>
      <c r="C1308" s="804"/>
      <c r="D1308" s="804"/>
      <c r="E1308" s="805"/>
    </row>
    <row r="1309" spans="1:5" x14ac:dyDescent="0.25">
      <c r="A1309" s="801"/>
      <c r="B1309" s="128">
        <v>2020</v>
      </c>
      <c r="C1309" s="128">
        <v>2021</v>
      </c>
      <c r="D1309" s="128">
        <v>2022</v>
      </c>
      <c r="E1309" s="128">
        <v>2023</v>
      </c>
    </row>
    <row r="1310" spans="1:5" ht="15.75" thickBot="1" x14ac:dyDescent="0.3">
      <c r="A1310" s="802"/>
      <c r="B1310" s="129" t="s">
        <v>26</v>
      </c>
      <c r="C1310" s="129" t="s">
        <v>26</v>
      </c>
      <c r="D1310" s="129" t="s">
        <v>26</v>
      </c>
      <c r="E1310" s="129" t="s">
        <v>26</v>
      </c>
    </row>
    <row r="1311" spans="1:5" ht="15.75" thickBot="1" x14ac:dyDescent="0.3">
      <c r="A1311" s="131" t="s">
        <v>114</v>
      </c>
      <c r="B1311" s="132">
        <f>B1312+B1313+B1314+B1315</f>
        <v>0</v>
      </c>
      <c r="C1311" s="132">
        <f>C1312+C1313+C1314+C1315</f>
        <v>0</v>
      </c>
      <c r="D1311" s="132">
        <f>D1312+D1313+D1314+D1315</f>
        <v>0</v>
      </c>
      <c r="E1311" s="132">
        <f>E1312+E1313+E1314+E1315</f>
        <v>0</v>
      </c>
    </row>
    <row r="1312" spans="1:5" ht="15.75" thickBot="1" x14ac:dyDescent="0.3">
      <c r="A1312" s="118" t="s">
        <v>61</v>
      </c>
      <c r="B1312" s="132"/>
      <c r="C1312" s="132"/>
      <c r="D1312" s="132"/>
      <c r="E1312" s="132"/>
    </row>
    <row r="1313" spans="1:5" ht="15.75" thickBot="1" x14ac:dyDescent="0.3">
      <c r="A1313" s="118" t="s">
        <v>115</v>
      </c>
      <c r="B1313" s="132"/>
      <c r="C1313" s="132"/>
      <c r="D1313" s="132"/>
      <c r="E1313" s="132"/>
    </row>
    <row r="1314" spans="1:5" ht="15.75" thickBot="1" x14ac:dyDescent="0.3">
      <c r="A1314" s="118" t="s">
        <v>116</v>
      </c>
      <c r="B1314" s="132"/>
      <c r="C1314" s="132"/>
      <c r="D1314" s="132"/>
      <c r="E1314" s="132"/>
    </row>
    <row r="1315" spans="1:5" ht="15.75" thickBot="1" x14ac:dyDescent="0.3">
      <c r="A1315" s="118" t="s">
        <v>117</v>
      </c>
      <c r="B1315" s="132"/>
      <c r="C1315" s="132"/>
      <c r="D1315" s="132"/>
      <c r="E1315" s="132"/>
    </row>
    <row r="1316" spans="1:5" ht="15.75" thickBot="1" x14ac:dyDescent="0.3">
      <c r="A1316" s="131" t="s">
        <v>118</v>
      </c>
      <c r="B1316" s="122">
        <f>B1317+B1318+B1319+B1320</f>
        <v>15000</v>
      </c>
      <c r="C1316" s="122">
        <f>C1317+C1318+C1319+C1320</f>
        <v>31847</v>
      </c>
      <c r="D1316" s="122">
        <f>D1317+D1318+D1319+D1320</f>
        <v>0</v>
      </c>
      <c r="E1316" s="122">
        <f>E1317+E1318+E1319+E1320</f>
        <v>0</v>
      </c>
    </row>
    <row r="1317" spans="1:5" ht="15.75" thickBot="1" x14ac:dyDescent="0.3">
      <c r="A1317" s="118" t="s">
        <v>61</v>
      </c>
      <c r="B1317" s="132">
        <f>+B1303</f>
        <v>15000</v>
      </c>
      <c r="C1317" s="132">
        <f>+C1303</f>
        <v>31847</v>
      </c>
      <c r="D1317" s="132">
        <f>+D1303</f>
        <v>0</v>
      </c>
      <c r="E1317" s="132">
        <f>+E1303</f>
        <v>0</v>
      </c>
    </row>
    <row r="1318" spans="1:5" ht="15.75" thickBot="1" x14ac:dyDescent="0.3">
      <c r="A1318" s="118" t="s">
        <v>115</v>
      </c>
      <c r="B1318" s="132"/>
      <c r="C1318" s="132"/>
      <c r="D1318" s="132"/>
      <c r="E1318" s="132"/>
    </row>
    <row r="1319" spans="1:5" ht="15.75" thickBot="1" x14ac:dyDescent="0.3">
      <c r="A1319" s="118" t="s">
        <v>116</v>
      </c>
      <c r="B1319" s="132"/>
      <c r="C1319" s="132"/>
      <c r="D1319" s="132"/>
      <c r="E1319" s="132"/>
    </row>
    <row r="1320" spans="1:5" ht="15.75" thickBot="1" x14ac:dyDescent="0.3">
      <c r="A1320" s="118" t="s">
        <v>117</v>
      </c>
      <c r="B1320" s="132"/>
      <c r="C1320" s="132"/>
      <c r="D1320" s="132"/>
      <c r="E1320" s="132"/>
    </row>
    <row r="1321" spans="1:5" ht="15.75" thickBot="1" x14ac:dyDescent="0.3">
      <c r="A1321" s="121" t="s">
        <v>833</v>
      </c>
      <c r="B1321" s="122">
        <f>B1311+B1316</f>
        <v>15000</v>
      </c>
      <c r="C1321" s="122">
        <f>C1311+C1316</f>
        <v>31847</v>
      </c>
      <c r="D1321" s="122">
        <f>D1311+D1316</f>
        <v>0</v>
      </c>
      <c r="E1321" s="122">
        <f>E1311+E1316</f>
        <v>0</v>
      </c>
    </row>
    <row r="1322" spans="1:5" ht="34.5" thickBot="1" x14ac:dyDescent="0.3">
      <c r="A1322" s="135" t="s">
        <v>834</v>
      </c>
      <c r="B1322" s="112" t="s">
        <v>835</v>
      </c>
      <c r="C1322" s="127" t="s">
        <v>151</v>
      </c>
      <c r="D1322" s="835" t="s">
        <v>836</v>
      </c>
      <c r="E1322" s="812"/>
    </row>
    <row r="1323" spans="1:5" ht="27" customHeight="1" thickBot="1" x14ac:dyDescent="0.3">
      <c r="A1323" s="104" t="s">
        <v>48</v>
      </c>
      <c r="B1323" s="768" t="s">
        <v>837</v>
      </c>
      <c r="C1323" s="769"/>
      <c r="D1323" s="769"/>
      <c r="E1323" s="612"/>
    </row>
    <row r="1324" spans="1:5" ht="15.75" thickBot="1" x14ac:dyDescent="0.3">
      <c r="A1324" s="104" t="s">
        <v>50</v>
      </c>
      <c r="B1324" s="798" t="s">
        <v>213</v>
      </c>
      <c r="C1324" s="799"/>
      <c r="D1324" s="799"/>
      <c r="E1324" s="800"/>
    </row>
    <row r="1325" spans="1:5" x14ac:dyDescent="0.25">
      <c r="A1325" s="801"/>
      <c r="B1325" s="128">
        <v>2020</v>
      </c>
      <c r="C1325" s="128">
        <v>2021</v>
      </c>
      <c r="D1325" s="128">
        <v>2022</v>
      </c>
      <c r="E1325" s="128">
        <v>2023</v>
      </c>
    </row>
    <row r="1326" spans="1:5" ht="15.75" thickBot="1" x14ac:dyDescent="0.3">
      <c r="A1326" s="802"/>
      <c r="B1326" s="129" t="s">
        <v>26</v>
      </c>
      <c r="C1326" s="129" t="s">
        <v>26</v>
      </c>
      <c r="D1326" s="129" t="s">
        <v>26</v>
      </c>
      <c r="E1326" s="129" t="s">
        <v>26</v>
      </c>
    </row>
    <row r="1327" spans="1:5" ht="15.75" thickBot="1" x14ac:dyDescent="0.3">
      <c r="A1327" s="104" t="s">
        <v>52</v>
      </c>
      <c r="B1327" s="138">
        <v>50</v>
      </c>
      <c r="C1327" s="138">
        <v>70</v>
      </c>
      <c r="D1327" s="139"/>
      <c r="E1327" s="139"/>
    </row>
    <row r="1328" spans="1:5" ht="15.75" thickBot="1" x14ac:dyDescent="0.3">
      <c r="A1328" s="104" t="s">
        <v>53</v>
      </c>
      <c r="B1328" s="134">
        <v>10000</v>
      </c>
      <c r="C1328" s="134">
        <v>11600</v>
      </c>
      <c r="D1328" s="134"/>
      <c r="E1328" s="134"/>
    </row>
    <row r="1329" spans="1:5" ht="15.75" thickBot="1" x14ac:dyDescent="0.3">
      <c r="A1329" s="104" t="s">
        <v>54</v>
      </c>
      <c r="B1329" s="134">
        <f>B1328/B1327</f>
        <v>200</v>
      </c>
      <c r="C1329" s="134">
        <f>C1328/C1327</f>
        <v>165.71428571428572</v>
      </c>
      <c r="D1329" s="134" t="e">
        <f>D1328/D1327</f>
        <v>#DIV/0!</v>
      </c>
      <c r="E1329" s="134" t="e">
        <f>E1328/E1327</f>
        <v>#DIV/0!</v>
      </c>
    </row>
    <row r="1330" spans="1:5" ht="15.75" thickBot="1" x14ac:dyDescent="0.3">
      <c r="A1330" s="104" t="s">
        <v>55</v>
      </c>
      <c r="B1330" s="130" t="e">
        <f t="shared" ref="B1330:E1332" si="51">B1327/A1327-1</f>
        <v>#VALUE!</v>
      </c>
      <c r="C1330" s="130">
        <f t="shared" si="51"/>
        <v>0.39999999999999991</v>
      </c>
      <c r="D1330" s="130">
        <f t="shared" si="51"/>
        <v>-1</v>
      </c>
      <c r="E1330" s="130" t="e">
        <f t="shared" si="51"/>
        <v>#DIV/0!</v>
      </c>
    </row>
    <row r="1331" spans="1:5" ht="15.75" thickBot="1" x14ac:dyDescent="0.3">
      <c r="A1331" s="104" t="s">
        <v>57</v>
      </c>
      <c r="B1331" s="130" t="e">
        <f t="shared" si="51"/>
        <v>#VALUE!</v>
      </c>
      <c r="C1331" s="130">
        <f t="shared" si="51"/>
        <v>0.15999999999999992</v>
      </c>
      <c r="D1331" s="130">
        <f t="shared" si="51"/>
        <v>-1</v>
      </c>
      <c r="E1331" s="130" t="e">
        <f t="shared" si="51"/>
        <v>#DIV/0!</v>
      </c>
    </row>
    <row r="1332" spans="1:5" ht="15.75" thickBot="1" x14ac:dyDescent="0.3">
      <c r="A1332" s="104" t="s">
        <v>58</v>
      </c>
      <c r="B1332" s="130" t="e">
        <f t="shared" si="51"/>
        <v>#VALUE!</v>
      </c>
      <c r="C1332" s="130">
        <f t="shared" si="51"/>
        <v>-0.17142857142857137</v>
      </c>
      <c r="D1332" s="130" t="e">
        <f t="shared" si="51"/>
        <v>#DIV/0!</v>
      </c>
      <c r="E1332" s="130" t="e">
        <f t="shared" si="51"/>
        <v>#DIV/0!</v>
      </c>
    </row>
    <row r="1333" spans="1:5" ht="15.75" thickBot="1" x14ac:dyDescent="0.3">
      <c r="A1333" s="803" t="s">
        <v>838</v>
      </c>
      <c r="B1333" s="804"/>
      <c r="C1333" s="804"/>
      <c r="D1333" s="804"/>
      <c r="E1333" s="805"/>
    </row>
    <row r="1334" spans="1:5" x14ac:dyDescent="0.25">
      <c r="A1334" s="801"/>
      <c r="B1334" s="128">
        <v>2020</v>
      </c>
      <c r="C1334" s="128">
        <v>2021</v>
      </c>
      <c r="D1334" s="128">
        <v>2022</v>
      </c>
      <c r="E1334" s="128">
        <v>2023</v>
      </c>
    </row>
    <row r="1335" spans="1:5" ht="15.75" thickBot="1" x14ac:dyDescent="0.3">
      <c r="A1335" s="802"/>
      <c r="B1335" s="129" t="s">
        <v>26</v>
      </c>
      <c r="C1335" s="129" t="s">
        <v>26</v>
      </c>
      <c r="D1335" s="129" t="s">
        <v>26</v>
      </c>
      <c r="E1335" s="129" t="s">
        <v>26</v>
      </c>
    </row>
    <row r="1336" spans="1:5" ht="15.75" thickBot="1" x14ac:dyDescent="0.3">
      <c r="A1336" s="131" t="s">
        <v>114</v>
      </c>
      <c r="B1336" s="132">
        <f>B1337+B1338+B1339+B1340</f>
        <v>0</v>
      </c>
      <c r="C1336" s="132">
        <f>C1337+C1338+C1339+C1340</f>
        <v>0</v>
      </c>
      <c r="D1336" s="132">
        <f>D1337+D1338+D1339+D1340</f>
        <v>0</v>
      </c>
      <c r="E1336" s="132">
        <f>E1337+E1338+E1339+E1340</f>
        <v>0</v>
      </c>
    </row>
    <row r="1337" spans="1:5" ht="15.75" thickBot="1" x14ac:dyDescent="0.3">
      <c r="A1337" s="118" t="s">
        <v>61</v>
      </c>
      <c r="B1337" s="132"/>
      <c r="C1337" s="132"/>
      <c r="D1337" s="132"/>
      <c r="E1337" s="132"/>
    </row>
    <row r="1338" spans="1:5" ht="15.75" thickBot="1" x14ac:dyDescent="0.3">
      <c r="A1338" s="118" t="s">
        <v>115</v>
      </c>
      <c r="B1338" s="132"/>
      <c r="C1338" s="132"/>
      <c r="D1338" s="132"/>
      <c r="E1338" s="132"/>
    </row>
    <row r="1339" spans="1:5" ht="15.75" thickBot="1" x14ac:dyDescent="0.3">
      <c r="A1339" s="118" t="s">
        <v>116</v>
      </c>
      <c r="B1339" s="132"/>
      <c r="C1339" s="132"/>
      <c r="D1339" s="132"/>
      <c r="E1339" s="132"/>
    </row>
    <row r="1340" spans="1:5" ht="15.75" thickBot="1" x14ac:dyDescent="0.3">
      <c r="A1340" s="118" t="s">
        <v>117</v>
      </c>
      <c r="B1340" s="132"/>
      <c r="C1340" s="132"/>
      <c r="D1340" s="132"/>
      <c r="E1340" s="132"/>
    </row>
    <row r="1341" spans="1:5" ht="15.75" thickBot="1" x14ac:dyDescent="0.3">
      <c r="A1341" s="131" t="s">
        <v>118</v>
      </c>
      <c r="B1341" s="122">
        <f>B1342+B1343+B1344+B1345</f>
        <v>10000</v>
      </c>
      <c r="C1341" s="122">
        <f>C1342+C1343+C1344+C1345</f>
        <v>11600</v>
      </c>
      <c r="D1341" s="122">
        <f>D1342+D1343+D1344+D1345</f>
        <v>0</v>
      </c>
      <c r="E1341" s="122">
        <f>E1342+E1343+E1344+E1345</f>
        <v>0</v>
      </c>
    </row>
    <row r="1342" spans="1:5" ht="15.75" thickBot="1" x14ac:dyDescent="0.3">
      <c r="A1342" s="118" t="s">
        <v>61</v>
      </c>
      <c r="B1342" s="132">
        <f>+B1328</f>
        <v>10000</v>
      </c>
      <c r="C1342" s="132">
        <f>+C1328</f>
        <v>11600</v>
      </c>
      <c r="D1342" s="132">
        <f>+D1328</f>
        <v>0</v>
      </c>
      <c r="E1342" s="132">
        <f>+E1328</f>
        <v>0</v>
      </c>
    </row>
    <row r="1343" spans="1:5" ht="15.75" thickBot="1" x14ac:dyDescent="0.3">
      <c r="A1343" s="118" t="s">
        <v>115</v>
      </c>
      <c r="B1343" s="132"/>
      <c r="C1343" s="132"/>
      <c r="D1343" s="132"/>
      <c r="E1343" s="132"/>
    </row>
    <row r="1344" spans="1:5" ht="15.75" thickBot="1" x14ac:dyDescent="0.3">
      <c r="A1344" s="118" t="s">
        <v>116</v>
      </c>
      <c r="B1344" s="132"/>
      <c r="C1344" s="132"/>
      <c r="D1344" s="132"/>
      <c r="E1344" s="132"/>
    </row>
    <row r="1345" spans="1:5" ht="15.75" thickBot="1" x14ac:dyDescent="0.3">
      <c r="A1345" s="118" t="s">
        <v>117</v>
      </c>
      <c r="B1345" s="132"/>
      <c r="C1345" s="132"/>
      <c r="D1345" s="132"/>
      <c r="E1345" s="132"/>
    </row>
    <row r="1346" spans="1:5" ht="15.75" thickBot="1" x14ac:dyDescent="0.3">
      <c r="A1346" s="121" t="s">
        <v>839</v>
      </c>
      <c r="B1346" s="122">
        <f>B1336+B1341</f>
        <v>10000</v>
      </c>
      <c r="C1346" s="122">
        <f>C1336+C1341</f>
        <v>11600</v>
      </c>
      <c r="D1346" s="122">
        <f>D1336+D1341</f>
        <v>0</v>
      </c>
      <c r="E1346" s="122">
        <f>E1336+E1341</f>
        <v>0</v>
      </c>
    </row>
    <row r="1347" spans="1:5" ht="34.5" thickBot="1" x14ac:dyDescent="0.3">
      <c r="A1347" s="135" t="s">
        <v>840</v>
      </c>
      <c r="B1347" s="112" t="s">
        <v>841</v>
      </c>
      <c r="C1347" s="127" t="s">
        <v>151</v>
      </c>
      <c r="D1347" s="835" t="s">
        <v>842</v>
      </c>
      <c r="E1347" s="812"/>
    </row>
    <row r="1348" spans="1:5" ht="27.6" customHeight="1" thickBot="1" x14ac:dyDescent="0.3">
      <c r="A1348" s="104" t="s">
        <v>48</v>
      </c>
      <c r="B1348" s="768" t="s">
        <v>843</v>
      </c>
      <c r="C1348" s="769"/>
      <c r="D1348" s="769"/>
      <c r="E1348" s="612"/>
    </row>
    <row r="1349" spans="1:5" ht="15.75" thickBot="1" x14ac:dyDescent="0.3">
      <c r="A1349" s="104" t="s">
        <v>50</v>
      </c>
      <c r="B1349" s="798" t="s">
        <v>213</v>
      </c>
      <c r="C1349" s="799"/>
      <c r="D1349" s="799"/>
      <c r="E1349" s="800"/>
    </row>
    <row r="1350" spans="1:5" x14ac:dyDescent="0.25">
      <c r="A1350" s="801"/>
      <c r="B1350" s="128">
        <v>2020</v>
      </c>
      <c r="C1350" s="128">
        <v>2021</v>
      </c>
      <c r="D1350" s="128">
        <v>2022</v>
      </c>
      <c r="E1350" s="128">
        <v>2023</v>
      </c>
    </row>
    <row r="1351" spans="1:5" ht="15.75" thickBot="1" x14ac:dyDescent="0.3">
      <c r="A1351" s="802"/>
      <c r="B1351" s="129" t="s">
        <v>26</v>
      </c>
      <c r="C1351" s="129" t="s">
        <v>26</v>
      </c>
      <c r="D1351" s="129" t="s">
        <v>26</v>
      </c>
      <c r="E1351" s="129" t="s">
        <v>26</v>
      </c>
    </row>
    <row r="1352" spans="1:5" ht="15.75" thickBot="1" x14ac:dyDescent="0.3">
      <c r="A1352" s="104" t="s">
        <v>52</v>
      </c>
      <c r="B1352" s="138">
        <v>200</v>
      </c>
      <c r="C1352" s="138">
        <v>297</v>
      </c>
      <c r="D1352" s="138"/>
      <c r="E1352" s="139"/>
    </row>
    <row r="1353" spans="1:5" ht="15.75" thickBot="1" x14ac:dyDescent="0.3">
      <c r="A1353" s="104" t="s">
        <v>53</v>
      </c>
      <c r="B1353" s="134">
        <v>10000</v>
      </c>
      <c r="C1353" s="134">
        <v>22858.206999999999</v>
      </c>
      <c r="D1353" s="134"/>
      <c r="E1353" s="134"/>
    </row>
    <row r="1354" spans="1:5" ht="15.75" thickBot="1" x14ac:dyDescent="0.3">
      <c r="A1354" s="104" t="s">
        <v>54</v>
      </c>
      <c r="B1354" s="134">
        <f>B1353/B1352</f>
        <v>50</v>
      </c>
      <c r="C1354" s="134">
        <f>C1353/C1352</f>
        <v>76.963659932659922</v>
      </c>
      <c r="D1354" s="134" t="e">
        <f>D1353/D1352</f>
        <v>#DIV/0!</v>
      </c>
      <c r="E1354" s="134" t="e">
        <f>E1353/E1352</f>
        <v>#DIV/0!</v>
      </c>
    </row>
    <row r="1355" spans="1:5" ht="15.75" thickBot="1" x14ac:dyDescent="0.3">
      <c r="A1355" s="104" t="s">
        <v>55</v>
      </c>
      <c r="B1355" s="130" t="e">
        <f t="shared" ref="B1355:E1357" si="52">B1352/A1352-1</f>
        <v>#VALUE!</v>
      </c>
      <c r="C1355" s="130">
        <f t="shared" si="52"/>
        <v>0.4850000000000001</v>
      </c>
      <c r="D1355" s="130">
        <f t="shared" si="52"/>
        <v>-1</v>
      </c>
      <c r="E1355" s="130" t="e">
        <f t="shared" si="52"/>
        <v>#DIV/0!</v>
      </c>
    </row>
    <row r="1356" spans="1:5" ht="15.75" thickBot="1" x14ac:dyDescent="0.3">
      <c r="A1356" s="104" t="s">
        <v>57</v>
      </c>
      <c r="B1356" s="130" t="e">
        <f t="shared" si="52"/>
        <v>#VALUE!</v>
      </c>
      <c r="C1356" s="130">
        <f t="shared" si="52"/>
        <v>1.2858206999999999</v>
      </c>
      <c r="D1356" s="130">
        <f t="shared" si="52"/>
        <v>-1</v>
      </c>
      <c r="E1356" s="130" t="e">
        <f t="shared" si="52"/>
        <v>#DIV/0!</v>
      </c>
    </row>
    <row r="1357" spans="1:5" ht="15.75" thickBot="1" x14ac:dyDescent="0.3">
      <c r="A1357" s="104" t="s">
        <v>58</v>
      </c>
      <c r="B1357" s="130" t="e">
        <f t="shared" si="52"/>
        <v>#VALUE!</v>
      </c>
      <c r="C1357" s="130">
        <f t="shared" si="52"/>
        <v>0.53927319865319845</v>
      </c>
      <c r="D1357" s="130" t="e">
        <f t="shared" si="52"/>
        <v>#DIV/0!</v>
      </c>
      <c r="E1357" s="130" t="e">
        <f t="shared" si="52"/>
        <v>#DIV/0!</v>
      </c>
    </row>
    <row r="1358" spans="1:5" ht="15.75" thickBot="1" x14ac:dyDescent="0.3">
      <c r="A1358" s="803" t="s">
        <v>844</v>
      </c>
      <c r="B1358" s="804"/>
      <c r="C1358" s="804"/>
      <c r="D1358" s="804"/>
      <c r="E1358" s="805"/>
    </row>
    <row r="1359" spans="1:5" x14ac:dyDescent="0.25">
      <c r="A1359" s="801"/>
      <c r="B1359" s="128">
        <v>2020</v>
      </c>
      <c r="C1359" s="128">
        <v>2021</v>
      </c>
      <c r="D1359" s="128">
        <v>2022</v>
      </c>
      <c r="E1359" s="128">
        <v>2023</v>
      </c>
    </row>
    <row r="1360" spans="1:5" ht="15.75" thickBot="1" x14ac:dyDescent="0.3">
      <c r="A1360" s="802"/>
      <c r="B1360" s="129" t="s">
        <v>26</v>
      </c>
      <c r="C1360" s="129" t="s">
        <v>26</v>
      </c>
      <c r="D1360" s="129" t="s">
        <v>26</v>
      </c>
      <c r="E1360" s="129" t="s">
        <v>26</v>
      </c>
    </row>
    <row r="1361" spans="1:5" ht="15.75" thickBot="1" x14ac:dyDescent="0.3">
      <c r="A1361" s="131" t="s">
        <v>114</v>
      </c>
      <c r="B1361" s="132">
        <f>B1362+B1363+B1364+B1365</f>
        <v>0</v>
      </c>
      <c r="C1361" s="132">
        <f>C1362+C1363+C1364+C1365</f>
        <v>0</v>
      </c>
      <c r="D1361" s="132">
        <f>D1362+D1363+D1364+D1365</f>
        <v>0</v>
      </c>
      <c r="E1361" s="132">
        <f>E1362+E1363+E1364+E1365</f>
        <v>0</v>
      </c>
    </row>
    <row r="1362" spans="1:5" ht="15.75" thickBot="1" x14ac:dyDescent="0.3">
      <c r="A1362" s="118" t="s">
        <v>61</v>
      </c>
      <c r="B1362" s="132"/>
      <c r="C1362" s="132"/>
      <c r="D1362" s="132"/>
      <c r="E1362" s="132"/>
    </row>
    <row r="1363" spans="1:5" ht="15.75" thickBot="1" x14ac:dyDescent="0.3">
      <c r="A1363" s="118" t="s">
        <v>115</v>
      </c>
      <c r="B1363" s="132"/>
      <c r="C1363" s="132"/>
      <c r="D1363" s="132"/>
      <c r="E1363" s="132"/>
    </row>
    <row r="1364" spans="1:5" ht="15.75" thickBot="1" x14ac:dyDescent="0.3">
      <c r="A1364" s="118" t="s">
        <v>116</v>
      </c>
      <c r="B1364" s="132"/>
      <c r="C1364" s="132"/>
      <c r="D1364" s="132"/>
      <c r="E1364" s="132"/>
    </row>
    <row r="1365" spans="1:5" ht="15.75" thickBot="1" x14ac:dyDescent="0.3">
      <c r="A1365" s="118" t="s">
        <v>117</v>
      </c>
      <c r="B1365" s="132"/>
      <c r="C1365" s="132"/>
      <c r="D1365" s="132"/>
      <c r="E1365" s="132"/>
    </row>
    <row r="1366" spans="1:5" ht="15.75" thickBot="1" x14ac:dyDescent="0.3">
      <c r="A1366" s="131" t="s">
        <v>118</v>
      </c>
      <c r="B1366" s="122">
        <f>B1367+B1368+B1369+B1370</f>
        <v>10000</v>
      </c>
      <c r="C1366" s="122">
        <f>C1367+C1368+C1369+C1370</f>
        <v>22858.206999999999</v>
      </c>
      <c r="D1366" s="122">
        <f>D1367+D1368+D1369+D1370</f>
        <v>0</v>
      </c>
      <c r="E1366" s="122">
        <f>E1367+E1368+E1369+E1370</f>
        <v>0</v>
      </c>
    </row>
    <row r="1367" spans="1:5" ht="15.75" thickBot="1" x14ac:dyDescent="0.3">
      <c r="A1367" s="118" t="s">
        <v>61</v>
      </c>
      <c r="B1367" s="132">
        <f>+B1353</f>
        <v>10000</v>
      </c>
      <c r="C1367" s="132">
        <f>+C1353</f>
        <v>22858.206999999999</v>
      </c>
      <c r="D1367" s="132">
        <f>+D1353</f>
        <v>0</v>
      </c>
      <c r="E1367" s="132">
        <f>+E1353</f>
        <v>0</v>
      </c>
    </row>
    <row r="1368" spans="1:5" ht="15.75" thickBot="1" x14ac:dyDescent="0.3">
      <c r="A1368" s="118" t="s">
        <v>115</v>
      </c>
      <c r="B1368" s="132"/>
      <c r="C1368" s="132"/>
      <c r="D1368" s="132"/>
      <c r="E1368" s="132"/>
    </row>
    <row r="1369" spans="1:5" ht="15.75" thickBot="1" x14ac:dyDescent="0.3">
      <c r="A1369" s="118" t="s">
        <v>116</v>
      </c>
      <c r="B1369" s="132"/>
      <c r="C1369" s="132"/>
      <c r="D1369" s="132"/>
      <c r="E1369" s="132"/>
    </row>
    <row r="1370" spans="1:5" ht="15.75" thickBot="1" x14ac:dyDescent="0.3">
      <c r="A1370" s="118" t="s">
        <v>117</v>
      </c>
      <c r="B1370" s="132"/>
      <c r="C1370" s="132"/>
      <c r="D1370" s="132"/>
      <c r="E1370" s="132"/>
    </row>
    <row r="1371" spans="1:5" ht="15.75" thickBot="1" x14ac:dyDescent="0.3">
      <c r="A1371" s="121" t="s">
        <v>845</v>
      </c>
      <c r="B1371" s="122">
        <f>B1361+B1366</f>
        <v>10000</v>
      </c>
      <c r="C1371" s="122">
        <f>C1361+C1366</f>
        <v>22858.206999999999</v>
      </c>
      <c r="D1371" s="122">
        <f>D1361+D1366</f>
        <v>0</v>
      </c>
      <c r="E1371" s="122">
        <f>E1361+E1366</f>
        <v>0</v>
      </c>
    </row>
    <row r="1372" spans="1:5" ht="34.5" thickBot="1" x14ac:dyDescent="0.3">
      <c r="A1372" s="135" t="s">
        <v>846</v>
      </c>
      <c r="B1372" s="112" t="s">
        <v>847</v>
      </c>
      <c r="C1372" s="127" t="s">
        <v>151</v>
      </c>
      <c r="D1372" s="835" t="s">
        <v>848</v>
      </c>
      <c r="E1372" s="812"/>
    </row>
    <row r="1373" spans="1:5" ht="28.15" customHeight="1" thickBot="1" x14ac:dyDescent="0.3">
      <c r="A1373" s="104" t="s">
        <v>48</v>
      </c>
      <c r="B1373" s="768" t="s">
        <v>849</v>
      </c>
      <c r="C1373" s="769"/>
      <c r="D1373" s="769"/>
      <c r="E1373" s="612"/>
    </row>
    <row r="1374" spans="1:5" ht="15.75" thickBot="1" x14ac:dyDescent="0.3">
      <c r="A1374" s="104" t="s">
        <v>50</v>
      </c>
      <c r="B1374" s="798" t="s">
        <v>213</v>
      </c>
      <c r="C1374" s="799"/>
      <c r="D1374" s="799"/>
      <c r="E1374" s="800"/>
    </row>
    <row r="1375" spans="1:5" x14ac:dyDescent="0.25">
      <c r="A1375" s="801"/>
      <c r="B1375" s="128">
        <v>2020</v>
      </c>
      <c r="C1375" s="128">
        <v>2021</v>
      </c>
      <c r="D1375" s="128">
        <v>2022</v>
      </c>
      <c r="E1375" s="128">
        <v>2023</v>
      </c>
    </row>
    <row r="1376" spans="1:5" ht="15.75" thickBot="1" x14ac:dyDescent="0.3">
      <c r="A1376" s="802"/>
      <c r="B1376" s="129" t="s">
        <v>26</v>
      </c>
      <c r="C1376" s="129" t="s">
        <v>26</v>
      </c>
      <c r="D1376" s="129" t="s">
        <v>26</v>
      </c>
      <c r="E1376" s="129" t="s">
        <v>26</v>
      </c>
    </row>
    <row r="1377" spans="1:5" ht="15.75" thickBot="1" x14ac:dyDescent="0.3">
      <c r="A1377" s="104" t="s">
        <v>52</v>
      </c>
      <c r="B1377" s="138">
        <v>200</v>
      </c>
      <c r="C1377" s="138">
        <v>300</v>
      </c>
      <c r="D1377" s="138"/>
      <c r="E1377" s="139"/>
    </row>
    <row r="1378" spans="1:5" ht="15.75" thickBot="1" x14ac:dyDescent="0.3">
      <c r="A1378" s="104" t="s">
        <v>53</v>
      </c>
      <c r="B1378" s="134">
        <v>11000</v>
      </c>
      <c r="C1378" s="134">
        <v>24006.071</v>
      </c>
      <c r="D1378" s="134"/>
      <c r="E1378" s="134"/>
    </row>
    <row r="1379" spans="1:5" ht="15.75" thickBot="1" x14ac:dyDescent="0.3">
      <c r="A1379" s="104" t="s">
        <v>54</v>
      </c>
      <c r="B1379" s="134">
        <f>B1378/B1377</f>
        <v>55</v>
      </c>
      <c r="C1379" s="134">
        <f>C1378/C1377</f>
        <v>80.020236666666662</v>
      </c>
      <c r="D1379" s="134" t="e">
        <f>D1378/D1377</f>
        <v>#DIV/0!</v>
      </c>
      <c r="E1379" s="134" t="e">
        <f>E1378/E1377</f>
        <v>#DIV/0!</v>
      </c>
    </row>
    <row r="1380" spans="1:5" ht="15.75" thickBot="1" x14ac:dyDescent="0.3">
      <c r="A1380" s="104" t="s">
        <v>55</v>
      </c>
      <c r="B1380" s="130" t="e">
        <f t="shared" ref="B1380:E1382" si="53">B1377/A1377-1</f>
        <v>#VALUE!</v>
      </c>
      <c r="C1380" s="130">
        <f t="shared" si="53"/>
        <v>0.5</v>
      </c>
      <c r="D1380" s="130">
        <f t="shared" si="53"/>
        <v>-1</v>
      </c>
      <c r="E1380" s="130" t="e">
        <f t="shared" si="53"/>
        <v>#DIV/0!</v>
      </c>
    </row>
    <row r="1381" spans="1:5" ht="15.75" thickBot="1" x14ac:dyDescent="0.3">
      <c r="A1381" s="104" t="s">
        <v>57</v>
      </c>
      <c r="B1381" s="130" t="e">
        <f t="shared" si="53"/>
        <v>#VALUE!</v>
      </c>
      <c r="C1381" s="130">
        <f t="shared" si="53"/>
        <v>1.1823700909090911</v>
      </c>
      <c r="D1381" s="130">
        <f t="shared" si="53"/>
        <v>-1</v>
      </c>
      <c r="E1381" s="130" t="e">
        <f t="shared" si="53"/>
        <v>#DIV/0!</v>
      </c>
    </row>
    <row r="1382" spans="1:5" ht="15.75" thickBot="1" x14ac:dyDescent="0.3">
      <c r="A1382" s="104" t="s">
        <v>58</v>
      </c>
      <c r="B1382" s="130" t="e">
        <f t="shared" si="53"/>
        <v>#VALUE!</v>
      </c>
      <c r="C1382" s="130">
        <f t="shared" si="53"/>
        <v>0.4549133939393939</v>
      </c>
      <c r="D1382" s="130" t="e">
        <f t="shared" si="53"/>
        <v>#DIV/0!</v>
      </c>
      <c r="E1382" s="130" t="e">
        <f t="shared" si="53"/>
        <v>#DIV/0!</v>
      </c>
    </row>
    <row r="1383" spans="1:5" ht="15.75" thickBot="1" x14ac:dyDescent="0.3">
      <c r="A1383" s="803" t="s">
        <v>850</v>
      </c>
      <c r="B1383" s="804"/>
      <c r="C1383" s="804"/>
      <c r="D1383" s="804"/>
      <c r="E1383" s="805"/>
    </row>
    <row r="1384" spans="1:5" x14ac:dyDescent="0.25">
      <c r="A1384" s="801"/>
      <c r="B1384" s="128">
        <v>2020</v>
      </c>
      <c r="C1384" s="128">
        <v>2021</v>
      </c>
      <c r="D1384" s="128">
        <v>2022</v>
      </c>
      <c r="E1384" s="128">
        <v>2023</v>
      </c>
    </row>
    <row r="1385" spans="1:5" ht="15.75" thickBot="1" x14ac:dyDescent="0.3">
      <c r="A1385" s="802"/>
      <c r="B1385" s="129" t="s">
        <v>26</v>
      </c>
      <c r="C1385" s="129" t="s">
        <v>26</v>
      </c>
      <c r="D1385" s="129" t="s">
        <v>26</v>
      </c>
      <c r="E1385" s="129" t="s">
        <v>26</v>
      </c>
    </row>
    <row r="1386" spans="1:5" ht="15.75" thickBot="1" x14ac:dyDescent="0.3">
      <c r="A1386" s="131" t="s">
        <v>114</v>
      </c>
      <c r="B1386" s="132">
        <f>B1387+B1388+B1389+B1390</f>
        <v>0</v>
      </c>
      <c r="C1386" s="132">
        <f>C1387+C1388+C1389+C1390</f>
        <v>0</v>
      </c>
      <c r="D1386" s="132">
        <f>D1387+D1388+D1389+D1390</f>
        <v>0</v>
      </c>
      <c r="E1386" s="132">
        <f>E1387+E1388+E1389+E1390</f>
        <v>0</v>
      </c>
    </row>
    <row r="1387" spans="1:5" ht="15.75" thickBot="1" x14ac:dyDescent="0.3">
      <c r="A1387" s="118" t="s">
        <v>61</v>
      </c>
      <c r="B1387" s="132"/>
      <c r="C1387" s="132"/>
      <c r="D1387" s="132"/>
      <c r="E1387" s="132"/>
    </row>
    <row r="1388" spans="1:5" ht="15.75" thickBot="1" x14ac:dyDescent="0.3">
      <c r="A1388" s="118" t="s">
        <v>115</v>
      </c>
      <c r="B1388" s="132"/>
      <c r="C1388" s="132"/>
      <c r="D1388" s="132"/>
      <c r="E1388" s="132"/>
    </row>
    <row r="1389" spans="1:5" ht="15.75" thickBot="1" x14ac:dyDescent="0.3">
      <c r="A1389" s="118" t="s">
        <v>116</v>
      </c>
      <c r="B1389" s="132"/>
      <c r="C1389" s="132"/>
      <c r="D1389" s="132"/>
      <c r="E1389" s="132"/>
    </row>
    <row r="1390" spans="1:5" ht="15.75" thickBot="1" x14ac:dyDescent="0.3">
      <c r="A1390" s="118" t="s">
        <v>117</v>
      </c>
      <c r="B1390" s="132"/>
      <c r="C1390" s="132"/>
      <c r="D1390" s="132"/>
      <c r="E1390" s="132"/>
    </row>
    <row r="1391" spans="1:5" ht="15.75" thickBot="1" x14ac:dyDescent="0.3">
      <c r="A1391" s="131" t="s">
        <v>118</v>
      </c>
      <c r="B1391" s="122">
        <f>B1392+B1393+B1394+B1395</f>
        <v>11000</v>
      </c>
      <c r="C1391" s="122">
        <f>C1392+C1393+C1394+C1395</f>
        <v>24006.071</v>
      </c>
      <c r="D1391" s="122">
        <f>D1392+D1393+D1394+D1395</f>
        <v>0</v>
      </c>
      <c r="E1391" s="122">
        <f>E1392+E1393+E1394+E1395</f>
        <v>0</v>
      </c>
    </row>
    <row r="1392" spans="1:5" ht="15.75" thickBot="1" x14ac:dyDescent="0.3">
      <c r="A1392" s="118" t="s">
        <v>61</v>
      </c>
      <c r="B1392" s="132">
        <f>+B1378</f>
        <v>11000</v>
      </c>
      <c r="C1392" s="132">
        <f>+C1378</f>
        <v>24006.071</v>
      </c>
      <c r="D1392" s="132">
        <f>+D1378</f>
        <v>0</v>
      </c>
      <c r="E1392" s="132">
        <f>+E1378</f>
        <v>0</v>
      </c>
    </row>
    <row r="1393" spans="1:5" ht="15.75" thickBot="1" x14ac:dyDescent="0.3">
      <c r="A1393" s="118" t="s">
        <v>115</v>
      </c>
      <c r="B1393" s="132"/>
      <c r="C1393" s="132"/>
      <c r="D1393" s="132"/>
      <c r="E1393" s="132"/>
    </row>
    <row r="1394" spans="1:5" ht="15.75" thickBot="1" x14ac:dyDescent="0.3">
      <c r="A1394" s="118" t="s">
        <v>116</v>
      </c>
      <c r="B1394" s="132"/>
      <c r="C1394" s="132"/>
      <c r="D1394" s="132"/>
      <c r="E1394" s="132"/>
    </row>
    <row r="1395" spans="1:5" ht="15.75" thickBot="1" x14ac:dyDescent="0.3">
      <c r="A1395" s="118" t="s">
        <v>117</v>
      </c>
      <c r="B1395" s="132"/>
      <c r="C1395" s="132"/>
      <c r="D1395" s="132"/>
      <c r="E1395" s="132"/>
    </row>
    <row r="1396" spans="1:5" ht="15.75" thickBot="1" x14ac:dyDescent="0.3">
      <c r="A1396" s="121" t="s">
        <v>851</v>
      </c>
      <c r="B1396" s="122">
        <f>B1386+B1391</f>
        <v>11000</v>
      </c>
      <c r="C1396" s="122">
        <f>C1386+C1391</f>
        <v>24006.071</v>
      </c>
      <c r="D1396" s="122">
        <f>D1386+D1391</f>
        <v>0</v>
      </c>
      <c r="E1396" s="122">
        <f>E1386+E1391</f>
        <v>0</v>
      </c>
    </row>
    <row r="1397" spans="1:5" ht="34.5" thickBot="1" x14ac:dyDescent="0.3">
      <c r="A1397" s="460" t="s">
        <v>852</v>
      </c>
      <c r="B1397" s="112" t="s">
        <v>853</v>
      </c>
      <c r="C1397" s="127" t="s">
        <v>151</v>
      </c>
      <c r="D1397" s="835" t="s">
        <v>854</v>
      </c>
      <c r="E1397" s="812"/>
    </row>
    <row r="1398" spans="1:5" ht="25.9" customHeight="1" thickBot="1" x14ac:dyDescent="0.3">
      <c r="A1398" s="104" t="s">
        <v>48</v>
      </c>
      <c r="B1398" s="768" t="s">
        <v>855</v>
      </c>
      <c r="C1398" s="769"/>
      <c r="D1398" s="769"/>
      <c r="E1398" s="612"/>
    </row>
    <row r="1399" spans="1:5" ht="15.75" thickBot="1" x14ac:dyDescent="0.3">
      <c r="A1399" s="104" t="s">
        <v>50</v>
      </c>
      <c r="B1399" s="798" t="s">
        <v>213</v>
      </c>
      <c r="C1399" s="799"/>
      <c r="D1399" s="799"/>
      <c r="E1399" s="800"/>
    </row>
    <row r="1400" spans="1:5" x14ac:dyDescent="0.25">
      <c r="A1400" s="801"/>
      <c r="B1400" s="128">
        <v>2020</v>
      </c>
      <c r="C1400" s="128">
        <v>2021</v>
      </c>
      <c r="D1400" s="128">
        <v>2022</v>
      </c>
      <c r="E1400" s="128">
        <v>2023</v>
      </c>
    </row>
    <row r="1401" spans="1:5" ht="15.75" thickBot="1" x14ac:dyDescent="0.3">
      <c r="A1401" s="802"/>
      <c r="B1401" s="129" t="s">
        <v>26</v>
      </c>
      <c r="C1401" s="129" t="s">
        <v>26</v>
      </c>
      <c r="D1401" s="129" t="s">
        <v>26</v>
      </c>
      <c r="E1401" s="129" t="s">
        <v>26</v>
      </c>
    </row>
    <row r="1402" spans="1:5" ht="15.75" thickBot="1" x14ac:dyDescent="0.3">
      <c r="A1402" s="104" t="s">
        <v>52</v>
      </c>
      <c r="B1402" s="138">
        <v>500</v>
      </c>
      <c r="C1402" s="138">
        <v>2000</v>
      </c>
      <c r="D1402" s="138"/>
      <c r="E1402" s="139"/>
    </row>
    <row r="1403" spans="1:5" ht="15.75" thickBot="1" x14ac:dyDescent="0.3">
      <c r="A1403" s="104" t="s">
        <v>53</v>
      </c>
      <c r="B1403" s="134">
        <v>10000</v>
      </c>
      <c r="C1403" s="134">
        <v>30966</v>
      </c>
      <c r="D1403" s="134"/>
      <c r="E1403" s="134"/>
    </row>
    <row r="1404" spans="1:5" ht="15.75" thickBot="1" x14ac:dyDescent="0.3">
      <c r="A1404" s="104" t="s">
        <v>54</v>
      </c>
      <c r="B1404" s="134">
        <f>B1403/B1402</f>
        <v>20</v>
      </c>
      <c r="C1404" s="134">
        <f>C1403/C1402</f>
        <v>15.483000000000001</v>
      </c>
      <c r="D1404" s="134" t="e">
        <f>D1403/D1402</f>
        <v>#DIV/0!</v>
      </c>
      <c r="E1404" s="134" t="e">
        <f>E1403/E1402</f>
        <v>#DIV/0!</v>
      </c>
    </row>
    <row r="1405" spans="1:5" ht="15.75" thickBot="1" x14ac:dyDescent="0.3">
      <c r="A1405" s="104" t="s">
        <v>55</v>
      </c>
      <c r="B1405" s="130" t="e">
        <f t="shared" ref="B1405:E1407" si="54">B1402/A1402-1</f>
        <v>#VALUE!</v>
      </c>
      <c r="C1405" s="130">
        <f t="shared" si="54"/>
        <v>3</v>
      </c>
      <c r="D1405" s="130">
        <f t="shared" si="54"/>
        <v>-1</v>
      </c>
      <c r="E1405" s="130" t="e">
        <f t="shared" si="54"/>
        <v>#DIV/0!</v>
      </c>
    </row>
    <row r="1406" spans="1:5" ht="15.75" thickBot="1" x14ac:dyDescent="0.3">
      <c r="A1406" s="104" t="s">
        <v>57</v>
      </c>
      <c r="B1406" s="130" t="e">
        <f t="shared" si="54"/>
        <v>#VALUE!</v>
      </c>
      <c r="C1406" s="130">
        <f t="shared" si="54"/>
        <v>2.0966</v>
      </c>
      <c r="D1406" s="130">
        <f t="shared" si="54"/>
        <v>-1</v>
      </c>
      <c r="E1406" s="130" t="e">
        <f t="shared" si="54"/>
        <v>#DIV/0!</v>
      </c>
    </row>
    <row r="1407" spans="1:5" ht="15.75" thickBot="1" x14ac:dyDescent="0.3">
      <c r="A1407" s="104" t="s">
        <v>58</v>
      </c>
      <c r="B1407" s="130" t="e">
        <f t="shared" si="54"/>
        <v>#VALUE!</v>
      </c>
      <c r="C1407" s="130">
        <f t="shared" si="54"/>
        <v>-0.22585</v>
      </c>
      <c r="D1407" s="130" t="e">
        <f t="shared" si="54"/>
        <v>#DIV/0!</v>
      </c>
      <c r="E1407" s="130" t="e">
        <f t="shared" si="54"/>
        <v>#DIV/0!</v>
      </c>
    </row>
    <row r="1408" spans="1:5" ht="15.75" thickBot="1" x14ac:dyDescent="0.3">
      <c r="A1408" s="803" t="s">
        <v>856</v>
      </c>
      <c r="B1408" s="804"/>
      <c r="C1408" s="804"/>
      <c r="D1408" s="804"/>
      <c r="E1408" s="805"/>
    </row>
    <row r="1409" spans="1:5" x14ac:dyDescent="0.25">
      <c r="A1409" s="801"/>
      <c r="B1409" s="128">
        <v>2020</v>
      </c>
      <c r="C1409" s="128">
        <v>2021</v>
      </c>
      <c r="D1409" s="128">
        <v>2022</v>
      </c>
      <c r="E1409" s="128">
        <v>2023</v>
      </c>
    </row>
    <row r="1410" spans="1:5" ht="15.75" thickBot="1" x14ac:dyDescent="0.3">
      <c r="A1410" s="802"/>
      <c r="B1410" s="129" t="s">
        <v>26</v>
      </c>
      <c r="C1410" s="129" t="s">
        <v>26</v>
      </c>
      <c r="D1410" s="129" t="s">
        <v>26</v>
      </c>
      <c r="E1410" s="129" t="s">
        <v>26</v>
      </c>
    </row>
    <row r="1411" spans="1:5" ht="15.75" thickBot="1" x14ac:dyDescent="0.3">
      <c r="A1411" s="131" t="s">
        <v>114</v>
      </c>
      <c r="B1411" s="132">
        <f>B1412+B1413+B1414+B1415</f>
        <v>0</v>
      </c>
      <c r="C1411" s="132">
        <f>C1412+C1413+C1414+C1415</f>
        <v>0</v>
      </c>
      <c r="D1411" s="132">
        <f>D1412+D1413+D1414+D1415</f>
        <v>0</v>
      </c>
      <c r="E1411" s="132">
        <f>E1412+E1413+E1414+E1415</f>
        <v>0</v>
      </c>
    </row>
    <row r="1412" spans="1:5" ht="15.75" thickBot="1" x14ac:dyDescent="0.3">
      <c r="A1412" s="118" t="s">
        <v>61</v>
      </c>
      <c r="B1412" s="132"/>
      <c r="C1412" s="132"/>
      <c r="D1412" s="132"/>
      <c r="E1412" s="132"/>
    </row>
    <row r="1413" spans="1:5" ht="15.75" thickBot="1" x14ac:dyDescent="0.3">
      <c r="A1413" s="118" t="s">
        <v>115</v>
      </c>
      <c r="B1413" s="132"/>
      <c r="C1413" s="132"/>
      <c r="D1413" s="132"/>
      <c r="E1413" s="132"/>
    </row>
    <row r="1414" spans="1:5" ht="15.75" thickBot="1" x14ac:dyDescent="0.3">
      <c r="A1414" s="118" t="s">
        <v>116</v>
      </c>
      <c r="B1414" s="132"/>
      <c r="C1414" s="132"/>
      <c r="D1414" s="132"/>
      <c r="E1414" s="132"/>
    </row>
    <row r="1415" spans="1:5" ht="15.75" thickBot="1" x14ac:dyDescent="0.3">
      <c r="A1415" s="118" t="s">
        <v>117</v>
      </c>
      <c r="B1415" s="132"/>
      <c r="C1415" s="132"/>
      <c r="D1415" s="132"/>
      <c r="E1415" s="132"/>
    </row>
    <row r="1416" spans="1:5" ht="15.75" thickBot="1" x14ac:dyDescent="0.3">
      <c r="A1416" s="131" t="s">
        <v>118</v>
      </c>
      <c r="B1416" s="122">
        <f>B1417+B1418+B1419+B1420</f>
        <v>10000</v>
      </c>
      <c r="C1416" s="122">
        <f>C1417+C1418+C1419+C1420</f>
        <v>30966</v>
      </c>
      <c r="D1416" s="122">
        <f>D1417+D1418+D1419+D1420</f>
        <v>0</v>
      </c>
      <c r="E1416" s="122">
        <f>E1417+E1418+E1419+E1420</f>
        <v>0</v>
      </c>
    </row>
    <row r="1417" spans="1:5" ht="15.75" thickBot="1" x14ac:dyDescent="0.3">
      <c r="A1417" s="118" t="s">
        <v>61</v>
      </c>
      <c r="B1417" s="132">
        <f>+B1403</f>
        <v>10000</v>
      </c>
      <c r="C1417" s="132">
        <f>+C1403</f>
        <v>30966</v>
      </c>
      <c r="D1417" s="132">
        <f>+D1403</f>
        <v>0</v>
      </c>
      <c r="E1417" s="132">
        <f>+E1403</f>
        <v>0</v>
      </c>
    </row>
    <row r="1418" spans="1:5" ht="15.75" thickBot="1" x14ac:dyDescent="0.3">
      <c r="A1418" s="118" t="s">
        <v>115</v>
      </c>
      <c r="B1418" s="132"/>
      <c r="C1418" s="132"/>
      <c r="D1418" s="132"/>
      <c r="E1418" s="132"/>
    </row>
    <row r="1419" spans="1:5" ht="15.75" thickBot="1" x14ac:dyDescent="0.3">
      <c r="A1419" s="118" t="s">
        <v>116</v>
      </c>
      <c r="B1419" s="132"/>
      <c r="C1419" s="132"/>
      <c r="D1419" s="132"/>
      <c r="E1419" s="132"/>
    </row>
    <row r="1420" spans="1:5" ht="15.75" thickBot="1" x14ac:dyDescent="0.3">
      <c r="A1420" s="118" t="s">
        <v>117</v>
      </c>
      <c r="B1420" s="132"/>
      <c r="C1420" s="132"/>
      <c r="D1420" s="132"/>
      <c r="E1420" s="132"/>
    </row>
    <row r="1421" spans="1:5" ht="15.75" thickBot="1" x14ac:dyDescent="0.3">
      <c r="A1421" s="121" t="s">
        <v>857</v>
      </c>
      <c r="B1421" s="122">
        <f>B1411+B1416</f>
        <v>10000</v>
      </c>
      <c r="C1421" s="122">
        <f>C1411+C1416</f>
        <v>30966</v>
      </c>
      <c r="D1421" s="122">
        <f>D1411+D1416</f>
        <v>0</v>
      </c>
      <c r="E1421" s="122">
        <f>E1411+E1416</f>
        <v>0</v>
      </c>
    </row>
    <row r="1422" spans="1:5" ht="34.5" thickBot="1" x14ac:dyDescent="0.3">
      <c r="A1422" s="460" t="s">
        <v>858</v>
      </c>
      <c r="B1422" s="112" t="s">
        <v>859</v>
      </c>
      <c r="C1422" s="127" t="s">
        <v>151</v>
      </c>
      <c r="D1422" s="835" t="s">
        <v>860</v>
      </c>
      <c r="E1422" s="812"/>
    </row>
    <row r="1423" spans="1:5" ht="30" customHeight="1" thickBot="1" x14ac:dyDescent="0.3">
      <c r="A1423" s="104" t="s">
        <v>48</v>
      </c>
      <c r="B1423" s="768" t="s">
        <v>861</v>
      </c>
      <c r="C1423" s="769"/>
      <c r="D1423" s="769"/>
      <c r="E1423" s="612"/>
    </row>
    <row r="1424" spans="1:5" ht="15.75" thickBot="1" x14ac:dyDescent="0.3">
      <c r="A1424" s="104" t="s">
        <v>50</v>
      </c>
      <c r="B1424" s="798" t="s">
        <v>213</v>
      </c>
      <c r="C1424" s="799"/>
      <c r="D1424" s="799"/>
      <c r="E1424" s="800"/>
    </row>
    <row r="1425" spans="1:5" x14ac:dyDescent="0.25">
      <c r="A1425" s="801"/>
      <c r="B1425" s="128">
        <v>2020</v>
      </c>
      <c r="C1425" s="128">
        <v>2021</v>
      </c>
      <c r="D1425" s="128">
        <v>2022</v>
      </c>
      <c r="E1425" s="128">
        <v>2023</v>
      </c>
    </row>
    <row r="1426" spans="1:5" ht="15.75" thickBot="1" x14ac:dyDescent="0.3">
      <c r="A1426" s="802"/>
      <c r="B1426" s="129" t="s">
        <v>26</v>
      </c>
      <c r="C1426" s="129" t="s">
        <v>26</v>
      </c>
      <c r="D1426" s="129" t="s">
        <v>26</v>
      </c>
      <c r="E1426" s="129" t="s">
        <v>26</v>
      </c>
    </row>
    <row r="1427" spans="1:5" ht="15.75" thickBot="1" x14ac:dyDescent="0.3">
      <c r="A1427" s="104" t="s">
        <v>52</v>
      </c>
      <c r="B1427" s="138">
        <v>300</v>
      </c>
      <c r="C1427" s="138">
        <v>150</v>
      </c>
      <c r="D1427" s="138"/>
      <c r="E1427" s="139"/>
    </row>
    <row r="1428" spans="1:5" ht="15.75" thickBot="1" x14ac:dyDescent="0.3">
      <c r="A1428" s="104" t="s">
        <v>53</v>
      </c>
      <c r="B1428" s="134">
        <v>10000</v>
      </c>
      <c r="C1428" s="134">
        <v>3740.5410000000002</v>
      </c>
      <c r="D1428" s="134"/>
      <c r="E1428" s="134"/>
    </row>
    <row r="1429" spans="1:5" ht="15.75" thickBot="1" x14ac:dyDescent="0.3">
      <c r="A1429" s="104" t="s">
        <v>54</v>
      </c>
      <c r="B1429" s="134">
        <f>B1428/B1427</f>
        <v>33.333333333333336</v>
      </c>
      <c r="C1429" s="134">
        <f>C1428/C1427</f>
        <v>24.93694</v>
      </c>
      <c r="D1429" s="134" t="e">
        <f>D1428/D1427</f>
        <v>#DIV/0!</v>
      </c>
      <c r="E1429" s="134" t="e">
        <f>E1428/E1427</f>
        <v>#DIV/0!</v>
      </c>
    </row>
    <row r="1430" spans="1:5" ht="15.75" thickBot="1" x14ac:dyDescent="0.3">
      <c r="A1430" s="104" t="s">
        <v>55</v>
      </c>
      <c r="B1430" s="130" t="e">
        <f t="shared" ref="B1430:E1432" si="55">B1427/A1427-1</f>
        <v>#VALUE!</v>
      </c>
      <c r="C1430" s="130">
        <f t="shared" si="55"/>
        <v>-0.5</v>
      </c>
      <c r="D1430" s="130">
        <f t="shared" si="55"/>
        <v>-1</v>
      </c>
      <c r="E1430" s="130" t="e">
        <f t="shared" si="55"/>
        <v>#DIV/0!</v>
      </c>
    </row>
    <row r="1431" spans="1:5" ht="15.75" thickBot="1" x14ac:dyDescent="0.3">
      <c r="A1431" s="104" t="s">
        <v>57</v>
      </c>
      <c r="B1431" s="130" t="e">
        <f t="shared" si="55"/>
        <v>#VALUE!</v>
      </c>
      <c r="C1431" s="130">
        <f t="shared" si="55"/>
        <v>-0.62594590000000006</v>
      </c>
      <c r="D1431" s="130">
        <f t="shared" si="55"/>
        <v>-1</v>
      </c>
      <c r="E1431" s="130" t="e">
        <f t="shared" si="55"/>
        <v>#DIV/0!</v>
      </c>
    </row>
    <row r="1432" spans="1:5" ht="15.75" thickBot="1" x14ac:dyDescent="0.3">
      <c r="A1432" s="104" t="s">
        <v>58</v>
      </c>
      <c r="B1432" s="130" t="e">
        <f t="shared" si="55"/>
        <v>#VALUE!</v>
      </c>
      <c r="C1432" s="130">
        <f t="shared" si="55"/>
        <v>-0.25189180000000011</v>
      </c>
      <c r="D1432" s="130" t="e">
        <f t="shared" si="55"/>
        <v>#DIV/0!</v>
      </c>
      <c r="E1432" s="130" t="e">
        <f t="shared" si="55"/>
        <v>#DIV/0!</v>
      </c>
    </row>
    <row r="1433" spans="1:5" ht="15.75" thickBot="1" x14ac:dyDescent="0.3">
      <c r="A1433" s="803" t="s">
        <v>862</v>
      </c>
      <c r="B1433" s="804"/>
      <c r="C1433" s="804"/>
      <c r="D1433" s="804"/>
      <c r="E1433" s="805"/>
    </row>
    <row r="1434" spans="1:5" x14ac:dyDescent="0.25">
      <c r="A1434" s="801"/>
      <c r="B1434" s="128">
        <v>2020</v>
      </c>
      <c r="C1434" s="128">
        <v>2021</v>
      </c>
      <c r="D1434" s="128">
        <v>2022</v>
      </c>
      <c r="E1434" s="128">
        <v>2023</v>
      </c>
    </row>
    <row r="1435" spans="1:5" ht="15.75" thickBot="1" x14ac:dyDescent="0.3">
      <c r="A1435" s="802"/>
      <c r="B1435" s="129" t="s">
        <v>26</v>
      </c>
      <c r="C1435" s="129" t="s">
        <v>26</v>
      </c>
      <c r="D1435" s="129" t="s">
        <v>26</v>
      </c>
      <c r="E1435" s="129" t="s">
        <v>26</v>
      </c>
    </row>
    <row r="1436" spans="1:5" ht="15.75" thickBot="1" x14ac:dyDescent="0.3">
      <c r="A1436" s="131" t="s">
        <v>114</v>
      </c>
      <c r="B1436" s="132">
        <f>B1437+B1438+B1439+B1440</f>
        <v>0</v>
      </c>
      <c r="C1436" s="132">
        <f>C1437+C1438+C1439+C1440</f>
        <v>0</v>
      </c>
      <c r="D1436" s="132">
        <f>D1437+D1438+D1439+D1440</f>
        <v>0</v>
      </c>
      <c r="E1436" s="132">
        <f>E1437+E1438+E1439+E1440</f>
        <v>0</v>
      </c>
    </row>
    <row r="1437" spans="1:5" ht="15.75" thickBot="1" x14ac:dyDescent="0.3">
      <c r="A1437" s="118" t="s">
        <v>61</v>
      </c>
      <c r="B1437" s="132"/>
      <c r="C1437" s="132"/>
      <c r="D1437" s="132"/>
      <c r="E1437" s="132"/>
    </row>
    <row r="1438" spans="1:5" ht="15.75" thickBot="1" x14ac:dyDescent="0.3">
      <c r="A1438" s="118" t="s">
        <v>115</v>
      </c>
      <c r="B1438" s="132"/>
      <c r="C1438" s="132"/>
      <c r="D1438" s="132"/>
      <c r="E1438" s="132"/>
    </row>
    <row r="1439" spans="1:5" ht="15.75" thickBot="1" x14ac:dyDescent="0.3">
      <c r="A1439" s="118" t="s">
        <v>116</v>
      </c>
      <c r="B1439" s="132"/>
      <c r="C1439" s="132"/>
      <c r="D1439" s="132"/>
      <c r="E1439" s="132"/>
    </row>
    <row r="1440" spans="1:5" ht="15.75" thickBot="1" x14ac:dyDescent="0.3">
      <c r="A1440" s="118" t="s">
        <v>117</v>
      </c>
      <c r="B1440" s="132"/>
      <c r="C1440" s="132"/>
      <c r="D1440" s="132"/>
      <c r="E1440" s="132"/>
    </row>
    <row r="1441" spans="1:5" ht="15.75" thickBot="1" x14ac:dyDescent="0.3">
      <c r="A1441" s="131" t="s">
        <v>118</v>
      </c>
      <c r="B1441" s="122">
        <f>B1442+B1443+B1444+B1445</f>
        <v>10000</v>
      </c>
      <c r="C1441" s="122">
        <f>C1442+C1443+C1444+C1445</f>
        <v>3740.5410000000002</v>
      </c>
      <c r="D1441" s="122">
        <f>D1442+D1443+D1444+D1445</f>
        <v>0</v>
      </c>
      <c r="E1441" s="122">
        <f>E1442+E1443+E1444+E1445</f>
        <v>0</v>
      </c>
    </row>
    <row r="1442" spans="1:5" ht="15.75" thickBot="1" x14ac:dyDescent="0.3">
      <c r="A1442" s="118" t="s">
        <v>61</v>
      </c>
      <c r="B1442" s="132">
        <f>+B1428</f>
        <v>10000</v>
      </c>
      <c r="C1442" s="132">
        <f>+C1428</f>
        <v>3740.5410000000002</v>
      </c>
      <c r="D1442" s="132">
        <f>+D1428</f>
        <v>0</v>
      </c>
      <c r="E1442" s="132">
        <f>+E1428</f>
        <v>0</v>
      </c>
    </row>
    <row r="1443" spans="1:5" ht="15.75" thickBot="1" x14ac:dyDescent="0.3">
      <c r="A1443" s="118" t="s">
        <v>115</v>
      </c>
      <c r="B1443" s="132"/>
      <c r="C1443" s="132"/>
      <c r="D1443" s="132"/>
      <c r="E1443" s="132"/>
    </row>
    <row r="1444" spans="1:5" ht="15.75" thickBot="1" x14ac:dyDescent="0.3">
      <c r="A1444" s="118" t="s">
        <v>116</v>
      </c>
      <c r="B1444" s="132"/>
      <c r="C1444" s="132"/>
      <c r="D1444" s="132"/>
      <c r="E1444" s="132"/>
    </row>
    <row r="1445" spans="1:5" ht="15.75" thickBot="1" x14ac:dyDescent="0.3">
      <c r="A1445" s="118" t="s">
        <v>117</v>
      </c>
      <c r="B1445" s="132"/>
      <c r="C1445" s="132"/>
      <c r="D1445" s="132"/>
      <c r="E1445" s="132"/>
    </row>
    <row r="1446" spans="1:5" ht="15.75" thickBot="1" x14ac:dyDescent="0.3">
      <c r="A1446" s="121" t="s">
        <v>863</v>
      </c>
      <c r="B1446" s="122">
        <f>B1436+B1441</f>
        <v>10000</v>
      </c>
      <c r="C1446" s="122">
        <f>C1436+C1441</f>
        <v>3740.5410000000002</v>
      </c>
      <c r="D1446" s="122">
        <f>D1436+D1441</f>
        <v>0</v>
      </c>
      <c r="E1446" s="122">
        <f>E1436+E1441</f>
        <v>0</v>
      </c>
    </row>
    <row r="1447" spans="1:5" ht="34.5" thickBot="1" x14ac:dyDescent="0.3">
      <c r="A1447" s="460" t="s">
        <v>864</v>
      </c>
      <c r="B1447" s="112" t="s">
        <v>865</v>
      </c>
      <c r="C1447" s="127" t="s">
        <v>151</v>
      </c>
      <c r="D1447" s="835" t="s">
        <v>866</v>
      </c>
      <c r="E1447" s="812"/>
    </row>
    <row r="1448" spans="1:5" ht="30" customHeight="1" thickBot="1" x14ac:dyDescent="0.3">
      <c r="A1448" s="104" t="s">
        <v>48</v>
      </c>
      <c r="B1448" s="768" t="s">
        <v>867</v>
      </c>
      <c r="C1448" s="769"/>
      <c r="D1448" s="769"/>
      <c r="E1448" s="612"/>
    </row>
    <row r="1449" spans="1:5" ht="15.75" thickBot="1" x14ac:dyDescent="0.3">
      <c r="A1449" s="104" t="s">
        <v>50</v>
      </c>
      <c r="B1449" s="798" t="s">
        <v>213</v>
      </c>
      <c r="C1449" s="799"/>
      <c r="D1449" s="799"/>
      <c r="E1449" s="800"/>
    </row>
    <row r="1450" spans="1:5" x14ac:dyDescent="0.25">
      <c r="A1450" s="801"/>
      <c r="B1450" s="128">
        <v>2020</v>
      </c>
      <c r="C1450" s="128">
        <v>2021</v>
      </c>
      <c r="D1450" s="128">
        <v>2022</v>
      </c>
      <c r="E1450" s="128">
        <v>2023</v>
      </c>
    </row>
    <row r="1451" spans="1:5" ht="15.75" thickBot="1" x14ac:dyDescent="0.3">
      <c r="A1451" s="802"/>
      <c r="B1451" s="129" t="s">
        <v>26</v>
      </c>
      <c r="C1451" s="129" t="s">
        <v>26</v>
      </c>
      <c r="D1451" s="129" t="s">
        <v>26</v>
      </c>
      <c r="E1451" s="129" t="s">
        <v>26</v>
      </c>
    </row>
    <row r="1452" spans="1:5" ht="15.75" thickBot="1" x14ac:dyDescent="0.3">
      <c r="A1452" s="104" t="s">
        <v>52</v>
      </c>
      <c r="B1452" s="138">
        <v>100</v>
      </c>
      <c r="C1452" s="138"/>
      <c r="D1452" s="138"/>
      <c r="E1452" s="139"/>
    </row>
    <row r="1453" spans="1:5" ht="15.75" thickBot="1" x14ac:dyDescent="0.3">
      <c r="A1453" s="104" t="s">
        <v>53</v>
      </c>
      <c r="B1453" s="134">
        <v>3736.4</v>
      </c>
      <c r="C1453" s="134"/>
      <c r="D1453" s="134"/>
      <c r="E1453" s="134"/>
    </row>
    <row r="1454" spans="1:5" ht="15.75" thickBot="1" x14ac:dyDescent="0.3">
      <c r="A1454" s="104" t="s">
        <v>54</v>
      </c>
      <c r="B1454" s="134">
        <f>B1453/B1452</f>
        <v>37.364000000000004</v>
      </c>
      <c r="C1454" s="134" t="e">
        <f>C1453/C1452</f>
        <v>#DIV/0!</v>
      </c>
      <c r="D1454" s="134" t="e">
        <f>D1453/D1452</f>
        <v>#DIV/0!</v>
      </c>
      <c r="E1454" s="134" t="e">
        <f>E1453/E1452</f>
        <v>#DIV/0!</v>
      </c>
    </row>
    <row r="1455" spans="1:5" ht="15.75" thickBot="1" x14ac:dyDescent="0.3">
      <c r="A1455" s="104" t="s">
        <v>55</v>
      </c>
      <c r="B1455" s="130" t="e">
        <f t="shared" ref="B1455:E1457" si="56">B1452/A1452-1</f>
        <v>#VALUE!</v>
      </c>
      <c r="C1455" s="130">
        <f t="shared" si="56"/>
        <v>-1</v>
      </c>
      <c r="D1455" s="130" t="e">
        <f t="shared" si="56"/>
        <v>#DIV/0!</v>
      </c>
      <c r="E1455" s="130" t="e">
        <f t="shared" si="56"/>
        <v>#DIV/0!</v>
      </c>
    </row>
    <row r="1456" spans="1:5" ht="15.75" thickBot="1" x14ac:dyDescent="0.3">
      <c r="A1456" s="104" t="s">
        <v>57</v>
      </c>
      <c r="B1456" s="130" t="e">
        <f t="shared" si="56"/>
        <v>#VALUE!</v>
      </c>
      <c r="C1456" s="130">
        <f t="shared" si="56"/>
        <v>-1</v>
      </c>
      <c r="D1456" s="130" t="e">
        <f t="shared" si="56"/>
        <v>#DIV/0!</v>
      </c>
      <c r="E1456" s="130" t="e">
        <f t="shared" si="56"/>
        <v>#DIV/0!</v>
      </c>
    </row>
    <row r="1457" spans="1:5" ht="15.75" thickBot="1" x14ac:dyDescent="0.3">
      <c r="A1457" s="104" t="s">
        <v>58</v>
      </c>
      <c r="B1457" s="130" t="e">
        <f t="shared" si="56"/>
        <v>#VALUE!</v>
      </c>
      <c r="C1457" s="130" t="e">
        <f t="shared" si="56"/>
        <v>#DIV/0!</v>
      </c>
      <c r="D1457" s="130" t="e">
        <f t="shared" si="56"/>
        <v>#DIV/0!</v>
      </c>
      <c r="E1457" s="130" t="e">
        <f t="shared" si="56"/>
        <v>#DIV/0!</v>
      </c>
    </row>
    <row r="1458" spans="1:5" ht="15.75" thickBot="1" x14ac:dyDescent="0.3">
      <c r="A1458" s="803" t="s">
        <v>868</v>
      </c>
      <c r="B1458" s="804"/>
      <c r="C1458" s="804"/>
      <c r="D1458" s="804"/>
      <c r="E1458" s="805"/>
    </row>
    <row r="1459" spans="1:5" x14ac:dyDescent="0.25">
      <c r="A1459" s="801"/>
      <c r="B1459" s="128">
        <v>2020</v>
      </c>
      <c r="C1459" s="128">
        <v>2021</v>
      </c>
      <c r="D1459" s="128">
        <v>2022</v>
      </c>
      <c r="E1459" s="128">
        <v>2023</v>
      </c>
    </row>
    <row r="1460" spans="1:5" ht="15.75" thickBot="1" x14ac:dyDescent="0.3">
      <c r="A1460" s="802"/>
      <c r="B1460" s="129" t="s">
        <v>26</v>
      </c>
      <c r="C1460" s="129" t="s">
        <v>26</v>
      </c>
      <c r="D1460" s="129" t="s">
        <v>26</v>
      </c>
      <c r="E1460" s="129" t="s">
        <v>26</v>
      </c>
    </row>
    <row r="1461" spans="1:5" ht="15.75" thickBot="1" x14ac:dyDescent="0.3">
      <c r="A1461" s="131" t="s">
        <v>114</v>
      </c>
      <c r="B1461" s="132">
        <f>B1462+B1463+B1464+B1465</f>
        <v>0</v>
      </c>
      <c r="C1461" s="132">
        <f>C1462+C1463+C1464+C1465</f>
        <v>0</v>
      </c>
      <c r="D1461" s="132">
        <f>D1462+D1463+D1464+D1465</f>
        <v>0</v>
      </c>
      <c r="E1461" s="132">
        <f>E1462+E1463+E1464+E1465</f>
        <v>0</v>
      </c>
    </row>
    <row r="1462" spans="1:5" ht="15.75" thickBot="1" x14ac:dyDescent="0.3">
      <c r="A1462" s="118" t="s">
        <v>61</v>
      </c>
      <c r="B1462" s="132"/>
      <c r="C1462" s="132"/>
      <c r="D1462" s="132"/>
      <c r="E1462" s="132"/>
    </row>
    <row r="1463" spans="1:5" ht="15.75" thickBot="1" x14ac:dyDescent="0.3">
      <c r="A1463" s="118" t="s">
        <v>115</v>
      </c>
      <c r="B1463" s="132"/>
      <c r="C1463" s="132"/>
      <c r="D1463" s="132"/>
      <c r="E1463" s="132"/>
    </row>
    <row r="1464" spans="1:5" ht="15.75" thickBot="1" x14ac:dyDescent="0.3">
      <c r="A1464" s="118" t="s">
        <v>116</v>
      </c>
      <c r="B1464" s="132"/>
      <c r="C1464" s="132"/>
      <c r="D1464" s="132"/>
      <c r="E1464" s="132"/>
    </row>
    <row r="1465" spans="1:5" ht="15.75" thickBot="1" x14ac:dyDescent="0.3">
      <c r="A1465" s="118" t="s">
        <v>117</v>
      </c>
      <c r="B1465" s="132"/>
      <c r="C1465" s="132"/>
      <c r="D1465" s="132"/>
      <c r="E1465" s="132"/>
    </row>
    <row r="1466" spans="1:5" ht="15.75" thickBot="1" x14ac:dyDescent="0.3">
      <c r="A1466" s="131" t="s">
        <v>118</v>
      </c>
      <c r="B1466" s="122">
        <f>B1467+B1468+B1469+B1470</f>
        <v>3736.4</v>
      </c>
      <c r="C1466" s="122">
        <f>C1467+C1468+C1469+C1470</f>
        <v>0</v>
      </c>
      <c r="D1466" s="122">
        <f>D1467+D1468+D1469+D1470</f>
        <v>0</v>
      </c>
      <c r="E1466" s="122">
        <f>E1467+E1468+E1469+E1470</f>
        <v>0</v>
      </c>
    </row>
    <row r="1467" spans="1:5" ht="15.75" thickBot="1" x14ac:dyDescent="0.3">
      <c r="A1467" s="118" t="s">
        <v>61</v>
      </c>
      <c r="B1467" s="132">
        <f>+B1453</f>
        <v>3736.4</v>
      </c>
      <c r="C1467" s="132">
        <f>+C1453</f>
        <v>0</v>
      </c>
      <c r="D1467" s="132">
        <f>+D1453</f>
        <v>0</v>
      </c>
      <c r="E1467" s="132">
        <f>+E1453</f>
        <v>0</v>
      </c>
    </row>
    <row r="1468" spans="1:5" ht="15.75" thickBot="1" x14ac:dyDescent="0.3">
      <c r="A1468" s="118" t="s">
        <v>115</v>
      </c>
      <c r="B1468" s="132"/>
      <c r="C1468" s="132"/>
      <c r="D1468" s="132"/>
      <c r="E1468" s="132"/>
    </row>
    <row r="1469" spans="1:5" ht="15.75" thickBot="1" x14ac:dyDescent="0.3">
      <c r="A1469" s="118" t="s">
        <v>116</v>
      </c>
      <c r="B1469" s="132"/>
      <c r="C1469" s="132"/>
      <c r="D1469" s="132"/>
      <c r="E1469" s="132"/>
    </row>
    <row r="1470" spans="1:5" ht="15.75" thickBot="1" x14ac:dyDescent="0.3">
      <c r="A1470" s="118" t="s">
        <v>117</v>
      </c>
      <c r="B1470" s="132"/>
      <c r="C1470" s="132"/>
      <c r="D1470" s="132"/>
      <c r="E1470" s="132"/>
    </row>
    <row r="1471" spans="1:5" ht="15.75" thickBot="1" x14ac:dyDescent="0.3">
      <c r="A1471" s="121" t="s">
        <v>869</v>
      </c>
      <c r="B1471" s="122">
        <f>B1461+B1466</f>
        <v>3736.4</v>
      </c>
      <c r="C1471" s="122">
        <f>C1461+C1466</f>
        <v>0</v>
      </c>
      <c r="D1471" s="122">
        <f>D1461+D1466</f>
        <v>0</v>
      </c>
      <c r="E1471" s="122">
        <f>E1461+E1466</f>
        <v>0</v>
      </c>
    </row>
    <row r="1472" spans="1:5" ht="68.25" thickBot="1" x14ac:dyDescent="0.3">
      <c r="A1472" s="460" t="s">
        <v>870</v>
      </c>
      <c r="B1472" s="112" t="s">
        <v>871</v>
      </c>
      <c r="C1472" s="127" t="s">
        <v>151</v>
      </c>
      <c r="D1472" s="835" t="s">
        <v>872</v>
      </c>
      <c r="E1472" s="812"/>
    </row>
    <row r="1473" spans="1:5" ht="34.15" customHeight="1" thickBot="1" x14ac:dyDescent="0.3">
      <c r="A1473" s="104" t="s">
        <v>48</v>
      </c>
      <c r="B1473" s="768" t="s">
        <v>873</v>
      </c>
      <c r="C1473" s="769"/>
      <c r="D1473" s="769"/>
      <c r="E1473" s="612"/>
    </row>
    <row r="1474" spans="1:5" ht="15.75" thickBot="1" x14ac:dyDescent="0.3">
      <c r="A1474" s="104" t="s">
        <v>50</v>
      </c>
      <c r="B1474" s="798" t="s">
        <v>213</v>
      </c>
      <c r="C1474" s="799"/>
      <c r="D1474" s="799"/>
      <c r="E1474" s="800"/>
    </row>
    <row r="1475" spans="1:5" x14ac:dyDescent="0.25">
      <c r="A1475" s="801"/>
      <c r="B1475" s="128">
        <v>2020</v>
      </c>
      <c r="C1475" s="128">
        <v>2021</v>
      </c>
      <c r="D1475" s="128">
        <v>2022</v>
      </c>
      <c r="E1475" s="128">
        <v>2023</v>
      </c>
    </row>
    <row r="1476" spans="1:5" ht="15.75" thickBot="1" x14ac:dyDescent="0.3">
      <c r="A1476" s="802"/>
      <c r="B1476" s="129" t="s">
        <v>26</v>
      </c>
      <c r="C1476" s="129" t="s">
        <v>26</v>
      </c>
      <c r="D1476" s="129" t="s">
        <v>26</v>
      </c>
      <c r="E1476" s="129" t="s">
        <v>26</v>
      </c>
    </row>
    <row r="1477" spans="1:5" ht="15.75" thickBot="1" x14ac:dyDescent="0.3">
      <c r="A1477" s="104" t="s">
        <v>52</v>
      </c>
      <c r="B1477" s="138">
        <v>200</v>
      </c>
      <c r="C1477" s="138">
        <v>400</v>
      </c>
      <c r="D1477" s="138"/>
      <c r="E1477" s="139"/>
    </row>
    <row r="1478" spans="1:5" ht="15.75" thickBot="1" x14ac:dyDescent="0.3">
      <c r="A1478" s="104" t="s">
        <v>53</v>
      </c>
      <c r="B1478" s="134">
        <v>10000</v>
      </c>
      <c r="C1478" s="134">
        <v>12137.547452373761</v>
      </c>
      <c r="D1478" s="134"/>
      <c r="E1478" s="134"/>
    </row>
    <row r="1479" spans="1:5" ht="15.75" thickBot="1" x14ac:dyDescent="0.3">
      <c r="A1479" s="104" t="s">
        <v>54</v>
      </c>
      <c r="B1479" s="134">
        <f>B1478/B1477</f>
        <v>50</v>
      </c>
      <c r="C1479" s="134">
        <f>C1478/C1477</f>
        <v>30.343868630934402</v>
      </c>
      <c r="D1479" s="134" t="e">
        <f>D1478/D1477</f>
        <v>#DIV/0!</v>
      </c>
      <c r="E1479" s="134" t="e">
        <f>E1478/E1477</f>
        <v>#DIV/0!</v>
      </c>
    </row>
    <row r="1480" spans="1:5" ht="15.75" thickBot="1" x14ac:dyDescent="0.3">
      <c r="A1480" s="104" t="s">
        <v>55</v>
      </c>
      <c r="B1480" s="130" t="e">
        <f t="shared" ref="B1480:E1482" si="57">B1477/A1477-1</f>
        <v>#VALUE!</v>
      </c>
      <c r="C1480" s="130">
        <f t="shared" si="57"/>
        <v>1</v>
      </c>
      <c r="D1480" s="130">
        <f t="shared" si="57"/>
        <v>-1</v>
      </c>
      <c r="E1480" s="130" t="e">
        <f t="shared" si="57"/>
        <v>#DIV/0!</v>
      </c>
    </row>
    <row r="1481" spans="1:5" ht="15.75" thickBot="1" x14ac:dyDescent="0.3">
      <c r="A1481" s="104" t="s">
        <v>57</v>
      </c>
      <c r="B1481" s="130" t="e">
        <f t="shared" si="57"/>
        <v>#VALUE!</v>
      </c>
      <c r="C1481" s="130">
        <f t="shared" si="57"/>
        <v>0.21375474523737603</v>
      </c>
      <c r="D1481" s="130">
        <f t="shared" si="57"/>
        <v>-1</v>
      </c>
      <c r="E1481" s="130" t="e">
        <f t="shared" si="57"/>
        <v>#DIV/0!</v>
      </c>
    </row>
    <row r="1482" spans="1:5" ht="15.75" thickBot="1" x14ac:dyDescent="0.3">
      <c r="A1482" s="104" t="s">
        <v>58</v>
      </c>
      <c r="B1482" s="130" t="e">
        <f t="shared" si="57"/>
        <v>#VALUE!</v>
      </c>
      <c r="C1482" s="130">
        <f t="shared" si="57"/>
        <v>-0.39312262738131198</v>
      </c>
      <c r="D1482" s="130" t="e">
        <f t="shared" si="57"/>
        <v>#DIV/0!</v>
      </c>
      <c r="E1482" s="130" t="e">
        <f t="shared" si="57"/>
        <v>#DIV/0!</v>
      </c>
    </row>
    <row r="1483" spans="1:5" ht="15.75" thickBot="1" x14ac:dyDescent="0.3">
      <c r="A1483" s="803" t="s">
        <v>874</v>
      </c>
      <c r="B1483" s="804"/>
      <c r="C1483" s="804"/>
      <c r="D1483" s="804"/>
      <c r="E1483" s="805"/>
    </row>
    <row r="1484" spans="1:5" x14ac:dyDescent="0.25">
      <c r="A1484" s="801"/>
      <c r="B1484" s="128">
        <v>2020</v>
      </c>
      <c r="C1484" s="128">
        <v>2021</v>
      </c>
      <c r="D1484" s="128">
        <v>2022</v>
      </c>
      <c r="E1484" s="128">
        <v>2023</v>
      </c>
    </row>
    <row r="1485" spans="1:5" ht="15.75" thickBot="1" x14ac:dyDescent="0.3">
      <c r="A1485" s="802"/>
      <c r="B1485" s="129" t="s">
        <v>26</v>
      </c>
      <c r="C1485" s="129" t="s">
        <v>26</v>
      </c>
      <c r="D1485" s="129" t="s">
        <v>26</v>
      </c>
      <c r="E1485" s="129" t="s">
        <v>26</v>
      </c>
    </row>
    <row r="1486" spans="1:5" ht="15.75" thickBot="1" x14ac:dyDescent="0.3">
      <c r="A1486" s="131" t="s">
        <v>114</v>
      </c>
      <c r="B1486" s="132">
        <f>B1487+B1488+B1489+B1490</f>
        <v>0</v>
      </c>
      <c r="C1486" s="132">
        <f>C1487+C1488+C1489+C1490</f>
        <v>0</v>
      </c>
      <c r="D1486" s="132">
        <f>D1487+D1488+D1489+D1490</f>
        <v>0</v>
      </c>
      <c r="E1486" s="132">
        <f>E1487+E1488+E1489+E1490</f>
        <v>0</v>
      </c>
    </row>
    <row r="1487" spans="1:5" ht="15.75" thickBot="1" x14ac:dyDescent="0.3">
      <c r="A1487" s="118" t="s">
        <v>61</v>
      </c>
      <c r="B1487" s="132"/>
      <c r="C1487" s="132"/>
      <c r="D1487" s="132"/>
      <c r="E1487" s="132"/>
    </row>
    <row r="1488" spans="1:5" ht="15.75" thickBot="1" x14ac:dyDescent="0.3">
      <c r="A1488" s="118" t="s">
        <v>115</v>
      </c>
      <c r="B1488" s="132"/>
      <c r="C1488" s="132"/>
      <c r="D1488" s="132"/>
      <c r="E1488" s="132"/>
    </row>
    <row r="1489" spans="1:5" ht="15.75" thickBot="1" x14ac:dyDescent="0.3">
      <c r="A1489" s="118" t="s">
        <v>116</v>
      </c>
      <c r="B1489" s="132"/>
      <c r="C1489" s="132"/>
      <c r="D1489" s="132"/>
      <c r="E1489" s="132"/>
    </row>
    <row r="1490" spans="1:5" ht="15.75" thickBot="1" x14ac:dyDescent="0.3">
      <c r="A1490" s="118" t="s">
        <v>117</v>
      </c>
      <c r="B1490" s="132"/>
      <c r="C1490" s="132"/>
      <c r="D1490" s="132"/>
      <c r="E1490" s="132"/>
    </row>
    <row r="1491" spans="1:5" ht="15.75" thickBot="1" x14ac:dyDescent="0.3">
      <c r="A1491" s="131" t="s">
        <v>118</v>
      </c>
      <c r="B1491" s="122">
        <f>B1492+B1493+B1494+B1495</f>
        <v>10000</v>
      </c>
      <c r="C1491" s="122">
        <f>C1492+C1493+C1494+C1495</f>
        <v>12137.547452373761</v>
      </c>
      <c r="D1491" s="122">
        <f>D1492+D1493+D1494+D1495</f>
        <v>0</v>
      </c>
      <c r="E1491" s="122">
        <f>E1492+E1493+E1494+E1495</f>
        <v>0</v>
      </c>
    </row>
    <row r="1492" spans="1:5" ht="15.75" thickBot="1" x14ac:dyDescent="0.3">
      <c r="A1492" s="118" t="s">
        <v>61</v>
      </c>
      <c r="B1492" s="132">
        <f>+B1478</f>
        <v>10000</v>
      </c>
      <c r="C1492" s="132">
        <f>+C1478</f>
        <v>12137.547452373761</v>
      </c>
      <c r="D1492" s="132">
        <f>+D1478</f>
        <v>0</v>
      </c>
      <c r="E1492" s="132">
        <f>+E1478</f>
        <v>0</v>
      </c>
    </row>
    <row r="1493" spans="1:5" ht="15.75" thickBot="1" x14ac:dyDescent="0.3">
      <c r="A1493" s="118" t="s">
        <v>115</v>
      </c>
      <c r="B1493" s="132"/>
      <c r="C1493" s="132"/>
      <c r="D1493" s="132"/>
      <c r="E1493" s="132"/>
    </row>
    <row r="1494" spans="1:5" ht="15.75" thickBot="1" x14ac:dyDescent="0.3">
      <c r="A1494" s="118" t="s">
        <v>116</v>
      </c>
      <c r="B1494" s="132"/>
      <c r="C1494" s="132"/>
      <c r="D1494" s="132"/>
      <c r="E1494" s="132"/>
    </row>
    <row r="1495" spans="1:5" ht="15.75" thickBot="1" x14ac:dyDescent="0.3">
      <c r="A1495" s="118" t="s">
        <v>117</v>
      </c>
      <c r="B1495" s="132"/>
      <c r="C1495" s="132"/>
      <c r="D1495" s="132"/>
      <c r="E1495" s="132"/>
    </row>
    <row r="1496" spans="1:5" ht="15.75" thickBot="1" x14ac:dyDescent="0.3">
      <c r="A1496" s="121" t="s">
        <v>875</v>
      </c>
      <c r="B1496" s="122">
        <f>B1486+B1491</f>
        <v>10000</v>
      </c>
      <c r="C1496" s="122">
        <f>C1486+C1491</f>
        <v>12137.547452373761</v>
      </c>
      <c r="D1496" s="122">
        <f>D1486+D1491</f>
        <v>0</v>
      </c>
      <c r="E1496" s="122">
        <f>E1486+E1491</f>
        <v>0</v>
      </c>
    </row>
    <row r="1497" spans="1:5" ht="34.5" thickBot="1" x14ac:dyDescent="0.3">
      <c r="A1497" s="460" t="s">
        <v>876</v>
      </c>
      <c r="B1497" s="112" t="s">
        <v>877</v>
      </c>
      <c r="C1497" s="127" t="s">
        <v>151</v>
      </c>
      <c r="D1497" s="835" t="s">
        <v>878</v>
      </c>
      <c r="E1497" s="812"/>
    </row>
    <row r="1498" spans="1:5" ht="27" customHeight="1" thickBot="1" x14ac:dyDescent="0.3">
      <c r="A1498" s="104" t="s">
        <v>48</v>
      </c>
      <c r="B1498" s="768" t="s">
        <v>879</v>
      </c>
      <c r="C1498" s="769"/>
      <c r="D1498" s="769"/>
      <c r="E1498" s="612"/>
    </row>
    <row r="1499" spans="1:5" ht="15.75" thickBot="1" x14ac:dyDescent="0.3">
      <c r="A1499" s="104" t="s">
        <v>50</v>
      </c>
      <c r="B1499" s="798" t="s">
        <v>213</v>
      </c>
      <c r="C1499" s="799"/>
      <c r="D1499" s="799"/>
      <c r="E1499" s="800"/>
    </row>
    <row r="1500" spans="1:5" x14ac:dyDescent="0.25">
      <c r="A1500" s="801"/>
      <c r="B1500" s="128">
        <v>2020</v>
      </c>
      <c r="C1500" s="128">
        <v>2021</v>
      </c>
      <c r="D1500" s="128">
        <v>2022</v>
      </c>
      <c r="E1500" s="128">
        <v>2023</v>
      </c>
    </row>
    <row r="1501" spans="1:5" ht="15.75" thickBot="1" x14ac:dyDescent="0.3">
      <c r="A1501" s="802"/>
      <c r="B1501" s="129" t="s">
        <v>26</v>
      </c>
      <c r="C1501" s="129" t="s">
        <v>26</v>
      </c>
      <c r="D1501" s="129" t="s">
        <v>26</v>
      </c>
      <c r="E1501" s="129" t="s">
        <v>26</v>
      </c>
    </row>
    <row r="1502" spans="1:5" ht="15.75" thickBot="1" x14ac:dyDescent="0.3">
      <c r="A1502" s="104" t="s">
        <v>52</v>
      </c>
      <c r="B1502" s="138">
        <v>100</v>
      </c>
      <c r="C1502" s="138">
        <v>60</v>
      </c>
      <c r="D1502" s="138"/>
      <c r="E1502" s="139"/>
    </row>
    <row r="1503" spans="1:5" ht="15.75" thickBot="1" x14ac:dyDescent="0.3">
      <c r="A1503" s="104" t="s">
        <v>53</v>
      </c>
      <c r="B1503" s="134">
        <v>10000</v>
      </c>
      <c r="C1503" s="134">
        <v>4983.7659999999996</v>
      </c>
      <c r="D1503" s="134"/>
      <c r="E1503" s="134"/>
    </row>
    <row r="1504" spans="1:5" ht="15.75" thickBot="1" x14ac:dyDescent="0.3">
      <c r="A1504" s="104" t="s">
        <v>54</v>
      </c>
      <c r="B1504" s="134">
        <f>B1503/B1502</f>
        <v>100</v>
      </c>
      <c r="C1504" s="134">
        <f>C1503/C1502</f>
        <v>83.062766666666661</v>
      </c>
      <c r="D1504" s="134" t="e">
        <f>D1503/D1502</f>
        <v>#DIV/0!</v>
      </c>
      <c r="E1504" s="134" t="e">
        <f>E1503/E1502</f>
        <v>#DIV/0!</v>
      </c>
    </row>
    <row r="1505" spans="1:5" ht="15.75" thickBot="1" x14ac:dyDescent="0.3">
      <c r="A1505" s="104" t="s">
        <v>55</v>
      </c>
      <c r="B1505" s="130" t="e">
        <f t="shared" ref="B1505:E1507" si="58">B1502/A1502-1</f>
        <v>#VALUE!</v>
      </c>
      <c r="C1505" s="130">
        <f t="shared" si="58"/>
        <v>-0.4</v>
      </c>
      <c r="D1505" s="130">
        <f t="shared" si="58"/>
        <v>-1</v>
      </c>
      <c r="E1505" s="130" t="e">
        <f t="shared" si="58"/>
        <v>#DIV/0!</v>
      </c>
    </row>
    <row r="1506" spans="1:5" ht="15.75" thickBot="1" x14ac:dyDescent="0.3">
      <c r="A1506" s="104" t="s">
        <v>57</v>
      </c>
      <c r="B1506" s="130" t="e">
        <f t="shared" si="58"/>
        <v>#VALUE!</v>
      </c>
      <c r="C1506" s="130">
        <f t="shared" si="58"/>
        <v>-0.50162340000000005</v>
      </c>
      <c r="D1506" s="130">
        <f t="shared" si="58"/>
        <v>-1</v>
      </c>
      <c r="E1506" s="130" t="e">
        <f t="shared" si="58"/>
        <v>#DIV/0!</v>
      </c>
    </row>
    <row r="1507" spans="1:5" ht="15.75" thickBot="1" x14ac:dyDescent="0.3">
      <c r="A1507" s="104" t="s">
        <v>58</v>
      </c>
      <c r="B1507" s="130" t="e">
        <f t="shared" si="58"/>
        <v>#VALUE!</v>
      </c>
      <c r="C1507" s="130">
        <f t="shared" si="58"/>
        <v>-0.16937233333333335</v>
      </c>
      <c r="D1507" s="130" t="e">
        <f t="shared" si="58"/>
        <v>#DIV/0!</v>
      </c>
      <c r="E1507" s="130" t="e">
        <f t="shared" si="58"/>
        <v>#DIV/0!</v>
      </c>
    </row>
    <row r="1508" spans="1:5" ht="15.75" thickBot="1" x14ac:dyDescent="0.3">
      <c r="A1508" s="803" t="s">
        <v>880</v>
      </c>
      <c r="B1508" s="804"/>
      <c r="C1508" s="804"/>
      <c r="D1508" s="804"/>
      <c r="E1508" s="805"/>
    </row>
    <row r="1509" spans="1:5" x14ac:dyDescent="0.25">
      <c r="A1509" s="801"/>
      <c r="B1509" s="128">
        <v>2020</v>
      </c>
      <c r="C1509" s="128">
        <v>2021</v>
      </c>
      <c r="D1509" s="128">
        <v>2022</v>
      </c>
      <c r="E1509" s="128">
        <v>2023</v>
      </c>
    </row>
    <row r="1510" spans="1:5" ht="15.75" thickBot="1" x14ac:dyDescent="0.3">
      <c r="A1510" s="802"/>
      <c r="B1510" s="129" t="s">
        <v>26</v>
      </c>
      <c r="C1510" s="129" t="s">
        <v>26</v>
      </c>
      <c r="D1510" s="129" t="s">
        <v>26</v>
      </c>
      <c r="E1510" s="129" t="s">
        <v>26</v>
      </c>
    </row>
    <row r="1511" spans="1:5" ht="15.75" thickBot="1" x14ac:dyDescent="0.3">
      <c r="A1511" s="131" t="s">
        <v>114</v>
      </c>
      <c r="B1511" s="132">
        <f>B1512+B1513+B1514+B1515</f>
        <v>0</v>
      </c>
      <c r="C1511" s="132">
        <f>C1512+C1513+C1514+C1515</f>
        <v>0</v>
      </c>
      <c r="D1511" s="132">
        <f>D1512+D1513+D1514+D1515</f>
        <v>0</v>
      </c>
      <c r="E1511" s="132">
        <f>E1512+E1513+E1514+E1515</f>
        <v>0</v>
      </c>
    </row>
    <row r="1512" spans="1:5" ht="15.75" thickBot="1" x14ac:dyDescent="0.3">
      <c r="A1512" s="118" t="s">
        <v>61</v>
      </c>
      <c r="B1512" s="132"/>
      <c r="C1512" s="132"/>
      <c r="D1512" s="132"/>
      <c r="E1512" s="132"/>
    </row>
    <row r="1513" spans="1:5" ht="15.75" thickBot="1" x14ac:dyDescent="0.3">
      <c r="A1513" s="118" t="s">
        <v>115</v>
      </c>
      <c r="B1513" s="132"/>
      <c r="C1513" s="132"/>
      <c r="D1513" s="132"/>
      <c r="E1513" s="132"/>
    </row>
    <row r="1514" spans="1:5" ht="15.75" thickBot="1" x14ac:dyDescent="0.3">
      <c r="A1514" s="118" t="s">
        <v>116</v>
      </c>
      <c r="B1514" s="132"/>
      <c r="C1514" s="132"/>
      <c r="D1514" s="132"/>
      <c r="E1514" s="132"/>
    </row>
    <row r="1515" spans="1:5" ht="15.75" thickBot="1" x14ac:dyDescent="0.3">
      <c r="A1515" s="118" t="s">
        <v>117</v>
      </c>
      <c r="B1515" s="132"/>
      <c r="C1515" s="132"/>
      <c r="D1515" s="132"/>
      <c r="E1515" s="132"/>
    </row>
    <row r="1516" spans="1:5" ht="15.75" thickBot="1" x14ac:dyDescent="0.3">
      <c r="A1516" s="131" t="s">
        <v>118</v>
      </c>
      <c r="B1516" s="122">
        <f>B1517+B1518+B1519+B1520</f>
        <v>10000</v>
      </c>
      <c r="C1516" s="122">
        <f>C1517+C1518+C1519+C1520</f>
        <v>4983.7659999999996</v>
      </c>
      <c r="D1516" s="122">
        <f>D1517+D1518+D1519+D1520</f>
        <v>0</v>
      </c>
      <c r="E1516" s="122">
        <f>E1517+E1518+E1519+E1520</f>
        <v>0</v>
      </c>
    </row>
    <row r="1517" spans="1:5" ht="15.75" thickBot="1" x14ac:dyDescent="0.3">
      <c r="A1517" s="118" t="s">
        <v>61</v>
      </c>
      <c r="B1517" s="132">
        <f>+B1503</f>
        <v>10000</v>
      </c>
      <c r="C1517" s="132">
        <f>+C1503</f>
        <v>4983.7659999999996</v>
      </c>
      <c r="D1517" s="132">
        <f>+D1503</f>
        <v>0</v>
      </c>
      <c r="E1517" s="132">
        <f>+E1503</f>
        <v>0</v>
      </c>
    </row>
    <row r="1518" spans="1:5" ht="15.75" thickBot="1" x14ac:dyDescent="0.3">
      <c r="A1518" s="118" t="s">
        <v>115</v>
      </c>
      <c r="B1518" s="132"/>
      <c r="C1518" s="132"/>
      <c r="D1518" s="132"/>
      <c r="E1518" s="132"/>
    </row>
    <row r="1519" spans="1:5" ht="15.75" thickBot="1" x14ac:dyDescent="0.3">
      <c r="A1519" s="118" t="s">
        <v>116</v>
      </c>
      <c r="B1519" s="132"/>
      <c r="C1519" s="132"/>
      <c r="D1519" s="132"/>
      <c r="E1519" s="132"/>
    </row>
    <row r="1520" spans="1:5" ht="15.75" thickBot="1" x14ac:dyDescent="0.3">
      <c r="A1520" s="118" t="s">
        <v>117</v>
      </c>
      <c r="B1520" s="132"/>
      <c r="C1520" s="132"/>
      <c r="D1520" s="132"/>
      <c r="E1520" s="132"/>
    </row>
    <row r="1521" spans="1:5" ht="15.75" thickBot="1" x14ac:dyDescent="0.3">
      <c r="A1521" s="121" t="s">
        <v>881</v>
      </c>
      <c r="B1521" s="122">
        <f>B1511+B1516</f>
        <v>10000</v>
      </c>
      <c r="C1521" s="122">
        <f>C1511+C1516</f>
        <v>4983.7659999999996</v>
      </c>
      <c r="D1521" s="122">
        <f>D1511+D1516</f>
        <v>0</v>
      </c>
      <c r="E1521" s="122">
        <f>E1511+E1516</f>
        <v>0</v>
      </c>
    </row>
    <row r="1522" spans="1:5" ht="34.5" thickBot="1" x14ac:dyDescent="0.3">
      <c r="A1522" s="460" t="s">
        <v>882</v>
      </c>
      <c r="B1522" s="112" t="s">
        <v>883</v>
      </c>
      <c r="C1522" s="127" t="s">
        <v>151</v>
      </c>
      <c r="D1522" s="835" t="s">
        <v>884</v>
      </c>
      <c r="E1522" s="812"/>
    </row>
    <row r="1523" spans="1:5" ht="30.6" customHeight="1" thickBot="1" x14ac:dyDescent="0.3">
      <c r="A1523" s="104" t="s">
        <v>48</v>
      </c>
      <c r="B1523" s="768" t="s">
        <v>873</v>
      </c>
      <c r="C1523" s="769"/>
      <c r="D1523" s="769"/>
      <c r="E1523" s="612"/>
    </row>
    <row r="1524" spans="1:5" ht="15.75" thickBot="1" x14ac:dyDescent="0.3">
      <c r="A1524" s="104" t="s">
        <v>50</v>
      </c>
      <c r="B1524" s="798" t="s">
        <v>213</v>
      </c>
      <c r="C1524" s="799"/>
      <c r="D1524" s="799"/>
      <c r="E1524" s="800"/>
    </row>
    <row r="1525" spans="1:5" x14ac:dyDescent="0.25">
      <c r="A1525" s="801"/>
      <c r="B1525" s="128">
        <v>2020</v>
      </c>
      <c r="C1525" s="128">
        <v>2021</v>
      </c>
      <c r="D1525" s="128">
        <v>2022</v>
      </c>
      <c r="E1525" s="128">
        <v>2023</v>
      </c>
    </row>
    <row r="1526" spans="1:5" ht="15.75" thickBot="1" x14ac:dyDescent="0.3">
      <c r="A1526" s="802"/>
      <c r="B1526" s="129" t="s">
        <v>26</v>
      </c>
      <c r="C1526" s="129" t="s">
        <v>26</v>
      </c>
      <c r="D1526" s="129" t="s">
        <v>26</v>
      </c>
      <c r="E1526" s="129" t="s">
        <v>26</v>
      </c>
    </row>
    <row r="1527" spans="1:5" ht="15.75" thickBot="1" x14ac:dyDescent="0.3">
      <c r="A1527" s="104" t="s">
        <v>52</v>
      </c>
      <c r="B1527" s="138">
        <v>200</v>
      </c>
      <c r="C1527" s="138">
        <v>400</v>
      </c>
      <c r="D1527" s="138"/>
      <c r="E1527" s="139"/>
    </row>
    <row r="1528" spans="1:5" ht="15.75" thickBot="1" x14ac:dyDescent="0.3">
      <c r="A1528" s="104" t="s">
        <v>53</v>
      </c>
      <c r="B1528" s="134">
        <v>10000</v>
      </c>
      <c r="C1528" s="134">
        <v>16792.502</v>
      </c>
      <c r="D1528" s="134"/>
      <c r="E1528" s="134"/>
    </row>
    <row r="1529" spans="1:5" ht="15.75" thickBot="1" x14ac:dyDescent="0.3">
      <c r="A1529" s="104" t="s">
        <v>54</v>
      </c>
      <c r="B1529" s="134">
        <f>B1528/B1527</f>
        <v>50</v>
      </c>
      <c r="C1529" s="134">
        <f>C1528/C1527</f>
        <v>41.981255000000004</v>
      </c>
      <c r="D1529" s="134" t="e">
        <f>D1528/D1527</f>
        <v>#DIV/0!</v>
      </c>
      <c r="E1529" s="134" t="e">
        <f>E1528/E1527</f>
        <v>#DIV/0!</v>
      </c>
    </row>
    <row r="1530" spans="1:5" ht="15.75" thickBot="1" x14ac:dyDescent="0.3">
      <c r="A1530" s="104" t="s">
        <v>55</v>
      </c>
      <c r="B1530" s="130" t="e">
        <f t="shared" ref="B1530:E1532" si="59">B1527/A1527-1</f>
        <v>#VALUE!</v>
      </c>
      <c r="C1530" s="130">
        <f t="shared" si="59"/>
        <v>1</v>
      </c>
      <c r="D1530" s="130">
        <f t="shared" si="59"/>
        <v>-1</v>
      </c>
      <c r="E1530" s="130" t="e">
        <f t="shared" si="59"/>
        <v>#DIV/0!</v>
      </c>
    </row>
    <row r="1531" spans="1:5" ht="15.75" thickBot="1" x14ac:dyDescent="0.3">
      <c r="A1531" s="104" t="s">
        <v>57</v>
      </c>
      <c r="B1531" s="130" t="e">
        <f t="shared" si="59"/>
        <v>#VALUE!</v>
      </c>
      <c r="C1531" s="130">
        <f t="shared" si="59"/>
        <v>0.67925020000000003</v>
      </c>
      <c r="D1531" s="130">
        <f t="shared" si="59"/>
        <v>-1</v>
      </c>
      <c r="E1531" s="130" t="e">
        <f t="shared" si="59"/>
        <v>#DIV/0!</v>
      </c>
    </row>
    <row r="1532" spans="1:5" ht="15.75" thickBot="1" x14ac:dyDescent="0.3">
      <c r="A1532" s="104" t="s">
        <v>58</v>
      </c>
      <c r="B1532" s="130" t="e">
        <f t="shared" si="59"/>
        <v>#VALUE!</v>
      </c>
      <c r="C1532" s="130">
        <f t="shared" si="59"/>
        <v>-0.16037489999999988</v>
      </c>
      <c r="D1532" s="130" t="e">
        <f t="shared" si="59"/>
        <v>#DIV/0!</v>
      </c>
      <c r="E1532" s="130" t="e">
        <f t="shared" si="59"/>
        <v>#DIV/0!</v>
      </c>
    </row>
    <row r="1533" spans="1:5" ht="15.75" thickBot="1" x14ac:dyDescent="0.3">
      <c r="A1533" s="803" t="s">
        <v>885</v>
      </c>
      <c r="B1533" s="804"/>
      <c r="C1533" s="804"/>
      <c r="D1533" s="804"/>
      <c r="E1533" s="805"/>
    </row>
    <row r="1534" spans="1:5" x14ac:dyDescent="0.25">
      <c r="A1534" s="801"/>
      <c r="B1534" s="128">
        <v>2020</v>
      </c>
      <c r="C1534" s="128">
        <v>2021</v>
      </c>
      <c r="D1534" s="128">
        <v>2022</v>
      </c>
      <c r="E1534" s="128">
        <v>2023</v>
      </c>
    </row>
    <row r="1535" spans="1:5" ht="15.75" thickBot="1" x14ac:dyDescent="0.3">
      <c r="A1535" s="802"/>
      <c r="B1535" s="129" t="s">
        <v>26</v>
      </c>
      <c r="C1535" s="129" t="s">
        <v>26</v>
      </c>
      <c r="D1535" s="129" t="s">
        <v>26</v>
      </c>
      <c r="E1535" s="129" t="s">
        <v>26</v>
      </c>
    </row>
    <row r="1536" spans="1:5" ht="15.75" thickBot="1" x14ac:dyDescent="0.3">
      <c r="A1536" s="131" t="s">
        <v>114</v>
      </c>
      <c r="B1536" s="132">
        <f>B1537+B1538+B1539+B1540</f>
        <v>0</v>
      </c>
      <c r="C1536" s="132">
        <f>C1537+C1538+C1539+C1540</f>
        <v>0</v>
      </c>
      <c r="D1536" s="132">
        <f>D1537+D1538+D1539+D1540</f>
        <v>0</v>
      </c>
      <c r="E1536" s="132">
        <f>E1537+E1538+E1539+E1540</f>
        <v>0</v>
      </c>
    </row>
    <row r="1537" spans="1:5" ht="15.75" thickBot="1" x14ac:dyDescent="0.3">
      <c r="A1537" s="118" t="s">
        <v>61</v>
      </c>
      <c r="B1537" s="132"/>
      <c r="C1537" s="132"/>
      <c r="D1537" s="132"/>
      <c r="E1537" s="132"/>
    </row>
    <row r="1538" spans="1:5" ht="15.75" thickBot="1" x14ac:dyDescent="0.3">
      <c r="A1538" s="118" t="s">
        <v>115</v>
      </c>
      <c r="B1538" s="132"/>
      <c r="C1538" s="132"/>
      <c r="D1538" s="132"/>
      <c r="E1538" s="132"/>
    </row>
    <row r="1539" spans="1:5" ht="15.75" thickBot="1" x14ac:dyDescent="0.3">
      <c r="A1539" s="118" t="s">
        <v>116</v>
      </c>
      <c r="B1539" s="132"/>
      <c r="C1539" s="132"/>
      <c r="D1539" s="132"/>
      <c r="E1539" s="132"/>
    </row>
    <row r="1540" spans="1:5" ht="15.75" thickBot="1" x14ac:dyDescent="0.3">
      <c r="A1540" s="118" t="s">
        <v>117</v>
      </c>
      <c r="B1540" s="132"/>
      <c r="C1540" s="132"/>
      <c r="D1540" s="132"/>
      <c r="E1540" s="132"/>
    </row>
    <row r="1541" spans="1:5" ht="15.75" thickBot="1" x14ac:dyDescent="0.3">
      <c r="A1541" s="131" t="s">
        <v>118</v>
      </c>
      <c r="B1541" s="122">
        <f>B1542+B1543+B1544+B1545</f>
        <v>10000</v>
      </c>
      <c r="C1541" s="122">
        <f>C1542+C1543+C1544+C1545</f>
        <v>16792.502</v>
      </c>
      <c r="D1541" s="122">
        <f>D1542+D1543+D1544+D1545</f>
        <v>0</v>
      </c>
      <c r="E1541" s="122">
        <f>E1542+E1543+E1544+E1545</f>
        <v>0</v>
      </c>
    </row>
    <row r="1542" spans="1:5" ht="15.75" thickBot="1" x14ac:dyDescent="0.3">
      <c r="A1542" s="118" t="s">
        <v>61</v>
      </c>
      <c r="B1542" s="132">
        <f>+B1528</f>
        <v>10000</v>
      </c>
      <c r="C1542" s="132">
        <f>+C1528</f>
        <v>16792.502</v>
      </c>
      <c r="D1542" s="132">
        <f>+D1528</f>
        <v>0</v>
      </c>
      <c r="E1542" s="132">
        <f>+E1528</f>
        <v>0</v>
      </c>
    </row>
    <row r="1543" spans="1:5" ht="15.75" thickBot="1" x14ac:dyDescent="0.3">
      <c r="A1543" s="118" t="s">
        <v>115</v>
      </c>
      <c r="B1543" s="132"/>
      <c r="C1543" s="132"/>
      <c r="D1543" s="132"/>
      <c r="E1543" s="132"/>
    </row>
    <row r="1544" spans="1:5" ht="15.75" thickBot="1" x14ac:dyDescent="0.3">
      <c r="A1544" s="118" t="s">
        <v>116</v>
      </c>
      <c r="B1544" s="132"/>
      <c r="C1544" s="132"/>
      <c r="D1544" s="132"/>
      <c r="E1544" s="132"/>
    </row>
    <row r="1545" spans="1:5" ht="15.75" thickBot="1" x14ac:dyDescent="0.3">
      <c r="A1545" s="118" t="s">
        <v>117</v>
      </c>
      <c r="B1545" s="132"/>
      <c r="C1545" s="132"/>
      <c r="D1545" s="132"/>
      <c r="E1545" s="132"/>
    </row>
    <row r="1546" spans="1:5" ht="15.75" thickBot="1" x14ac:dyDescent="0.3">
      <c r="A1546" s="121" t="s">
        <v>886</v>
      </c>
      <c r="B1546" s="122">
        <f>B1536+B1541</f>
        <v>10000</v>
      </c>
      <c r="C1546" s="122">
        <f>C1536+C1541</f>
        <v>16792.502</v>
      </c>
      <c r="D1546" s="122">
        <f>D1536+D1541</f>
        <v>0</v>
      </c>
      <c r="E1546" s="122">
        <f>E1536+E1541</f>
        <v>0</v>
      </c>
    </row>
    <row r="1547" spans="1:5" ht="34.5" thickBot="1" x14ac:dyDescent="0.3">
      <c r="A1547" s="460" t="s">
        <v>887</v>
      </c>
      <c r="B1547" s="112" t="s">
        <v>888</v>
      </c>
      <c r="C1547" s="127" t="s">
        <v>151</v>
      </c>
      <c r="D1547" s="835" t="s">
        <v>889</v>
      </c>
      <c r="E1547" s="812"/>
    </row>
    <row r="1548" spans="1:5" ht="27.6" customHeight="1" thickBot="1" x14ac:dyDescent="0.3">
      <c r="A1548" s="104" t="s">
        <v>48</v>
      </c>
      <c r="B1548" s="768" t="s">
        <v>890</v>
      </c>
      <c r="C1548" s="769"/>
      <c r="D1548" s="769"/>
      <c r="E1548" s="612"/>
    </row>
    <row r="1549" spans="1:5" ht="15.75" thickBot="1" x14ac:dyDescent="0.3">
      <c r="A1549" s="104" t="s">
        <v>50</v>
      </c>
      <c r="B1549" s="798" t="s">
        <v>206</v>
      </c>
      <c r="C1549" s="799"/>
      <c r="D1549" s="799"/>
      <c r="E1549" s="800"/>
    </row>
    <row r="1550" spans="1:5" x14ac:dyDescent="0.25">
      <c r="A1550" s="801"/>
      <c r="B1550" s="128">
        <v>2020</v>
      </c>
      <c r="C1550" s="128">
        <v>2021</v>
      </c>
      <c r="D1550" s="128">
        <v>2022</v>
      </c>
      <c r="E1550" s="128">
        <v>2023</v>
      </c>
    </row>
    <row r="1551" spans="1:5" ht="15.75" thickBot="1" x14ac:dyDescent="0.3">
      <c r="A1551" s="802"/>
      <c r="B1551" s="129" t="s">
        <v>26</v>
      </c>
      <c r="C1551" s="129" t="s">
        <v>26</v>
      </c>
      <c r="D1551" s="129" t="s">
        <v>26</v>
      </c>
      <c r="E1551" s="129" t="s">
        <v>26</v>
      </c>
    </row>
    <row r="1552" spans="1:5" ht="15.75" thickBot="1" x14ac:dyDescent="0.3">
      <c r="A1552" s="104" t="s">
        <v>52</v>
      </c>
      <c r="B1552" s="138">
        <v>0.2</v>
      </c>
      <c r="C1552" s="138"/>
      <c r="D1552" s="138"/>
      <c r="E1552" s="139"/>
    </row>
    <row r="1553" spans="1:5" ht="15.75" thickBot="1" x14ac:dyDescent="0.3">
      <c r="A1553" s="104" t="s">
        <v>53</v>
      </c>
      <c r="B1553" s="136">
        <v>22963.657999999999</v>
      </c>
      <c r="C1553" s="136"/>
      <c r="D1553" s="134"/>
      <c r="E1553" s="134"/>
    </row>
    <row r="1554" spans="1:5" ht="15.75" thickBot="1" x14ac:dyDescent="0.3">
      <c r="A1554" s="104" t="s">
        <v>54</v>
      </c>
      <c r="B1554" s="134">
        <f>B1553/B1552</f>
        <v>114818.29</v>
      </c>
      <c r="C1554" s="134" t="e">
        <f>C1553/C1552</f>
        <v>#DIV/0!</v>
      </c>
      <c r="D1554" s="134" t="e">
        <f>D1553/D1552</f>
        <v>#DIV/0!</v>
      </c>
      <c r="E1554" s="134" t="e">
        <f>E1553/E1552</f>
        <v>#DIV/0!</v>
      </c>
    </row>
    <row r="1555" spans="1:5" ht="15.75" thickBot="1" x14ac:dyDescent="0.3">
      <c r="A1555" s="104" t="s">
        <v>55</v>
      </c>
      <c r="B1555" s="130" t="e">
        <f t="shared" ref="B1555:E1557" si="60">B1552/A1552-1</f>
        <v>#VALUE!</v>
      </c>
      <c r="C1555" s="130">
        <f t="shared" si="60"/>
        <v>-1</v>
      </c>
      <c r="D1555" s="130" t="e">
        <f t="shared" si="60"/>
        <v>#DIV/0!</v>
      </c>
      <c r="E1555" s="130" t="e">
        <f t="shared" si="60"/>
        <v>#DIV/0!</v>
      </c>
    </row>
    <row r="1556" spans="1:5" ht="15.75" thickBot="1" x14ac:dyDescent="0.3">
      <c r="A1556" s="104" t="s">
        <v>57</v>
      </c>
      <c r="B1556" s="130" t="e">
        <f t="shared" si="60"/>
        <v>#VALUE!</v>
      </c>
      <c r="C1556" s="130">
        <f t="shared" si="60"/>
        <v>-1</v>
      </c>
      <c r="D1556" s="130" t="e">
        <f t="shared" si="60"/>
        <v>#DIV/0!</v>
      </c>
      <c r="E1556" s="130" t="e">
        <f t="shared" si="60"/>
        <v>#DIV/0!</v>
      </c>
    </row>
    <row r="1557" spans="1:5" ht="15.75" thickBot="1" x14ac:dyDescent="0.3">
      <c r="A1557" s="104" t="s">
        <v>58</v>
      </c>
      <c r="B1557" s="130" t="e">
        <f t="shared" si="60"/>
        <v>#VALUE!</v>
      </c>
      <c r="C1557" s="130" t="e">
        <f t="shared" si="60"/>
        <v>#DIV/0!</v>
      </c>
      <c r="D1557" s="130" t="e">
        <f t="shared" si="60"/>
        <v>#DIV/0!</v>
      </c>
      <c r="E1557" s="130" t="e">
        <f t="shared" si="60"/>
        <v>#DIV/0!</v>
      </c>
    </row>
    <row r="1558" spans="1:5" ht="15.75" thickBot="1" x14ac:dyDescent="0.3">
      <c r="A1558" s="803" t="s">
        <v>891</v>
      </c>
      <c r="B1558" s="804"/>
      <c r="C1558" s="804"/>
      <c r="D1558" s="804"/>
      <c r="E1558" s="805"/>
    </row>
    <row r="1559" spans="1:5" x14ac:dyDescent="0.25">
      <c r="A1559" s="801"/>
      <c r="B1559" s="128">
        <v>2020</v>
      </c>
      <c r="C1559" s="128">
        <v>2021</v>
      </c>
      <c r="D1559" s="128">
        <v>2022</v>
      </c>
      <c r="E1559" s="128">
        <v>2023</v>
      </c>
    </row>
    <row r="1560" spans="1:5" ht="15.75" thickBot="1" x14ac:dyDescent="0.3">
      <c r="A1560" s="802"/>
      <c r="B1560" s="129" t="s">
        <v>26</v>
      </c>
      <c r="C1560" s="129" t="s">
        <v>26</v>
      </c>
      <c r="D1560" s="129" t="s">
        <v>26</v>
      </c>
      <c r="E1560" s="129" t="s">
        <v>26</v>
      </c>
    </row>
    <row r="1561" spans="1:5" ht="15.75" thickBot="1" x14ac:dyDescent="0.3">
      <c r="A1561" s="131" t="s">
        <v>114</v>
      </c>
      <c r="B1561" s="132">
        <f>B1562+B1563+B1564+B1565</f>
        <v>0</v>
      </c>
      <c r="C1561" s="132">
        <f>C1562+C1563+C1564+C1565</f>
        <v>0</v>
      </c>
      <c r="D1561" s="132">
        <f>D1562+D1563+D1564+D1565</f>
        <v>0</v>
      </c>
      <c r="E1561" s="132">
        <f>E1562+E1563+E1564+E1565</f>
        <v>0</v>
      </c>
    </row>
    <row r="1562" spans="1:5" ht="15.75" thickBot="1" x14ac:dyDescent="0.3">
      <c r="A1562" s="118" t="s">
        <v>61</v>
      </c>
      <c r="B1562" s="132"/>
      <c r="C1562" s="132"/>
      <c r="D1562" s="132"/>
      <c r="E1562" s="132"/>
    </row>
    <row r="1563" spans="1:5" ht="15.75" thickBot="1" x14ac:dyDescent="0.3">
      <c r="A1563" s="118" t="s">
        <v>115</v>
      </c>
      <c r="B1563" s="132"/>
      <c r="C1563" s="132"/>
      <c r="D1563" s="132"/>
      <c r="E1563" s="132"/>
    </row>
    <row r="1564" spans="1:5" ht="15.75" thickBot="1" x14ac:dyDescent="0.3">
      <c r="A1564" s="118" t="s">
        <v>116</v>
      </c>
      <c r="B1564" s="132"/>
      <c r="C1564" s="132"/>
      <c r="D1564" s="132"/>
      <c r="E1564" s="132"/>
    </row>
    <row r="1565" spans="1:5" ht="15.75" thickBot="1" x14ac:dyDescent="0.3">
      <c r="A1565" s="118" t="s">
        <v>117</v>
      </c>
      <c r="B1565" s="132"/>
      <c r="C1565" s="132"/>
      <c r="D1565" s="132"/>
      <c r="E1565" s="132"/>
    </row>
    <row r="1566" spans="1:5" ht="15.75" thickBot="1" x14ac:dyDescent="0.3">
      <c r="A1566" s="131" t="s">
        <v>118</v>
      </c>
      <c r="B1566" s="122">
        <f>B1567+B1568+B1569+B1570</f>
        <v>22963.657999999999</v>
      </c>
      <c r="C1566" s="122">
        <f>C1567+C1568+C1569+C1570</f>
        <v>0</v>
      </c>
      <c r="D1566" s="122">
        <f>D1567+D1568+D1569+D1570</f>
        <v>0</v>
      </c>
      <c r="E1566" s="122">
        <f>E1567+E1568+E1569+E1570</f>
        <v>0</v>
      </c>
    </row>
    <row r="1567" spans="1:5" ht="15.75" thickBot="1" x14ac:dyDescent="0.3">
      <c r="A1567" s="118" t="s">
        <v>61</v>
      </c>
      <c r="B1567" s="132">
        <f>+B1553</f>
        <v>22963.657999999999</v>
      </c>
      <c r="C1567" s="132">
        <f>+C1553</f>
        <v>0</v>
      </c>
      <c r="D1567" s="132">
        <f>+D1553</f>
        <v>0</v>
      </c>
      <c r="E1567" s="132">
        <f>+E1553</f>
        <v>0</v>
      </c>
    </row>
    <row r="1568" spans="1:5" ht="15.75" thickBot="1" x14ac:dyDescent="0.3">
      <c r="A1568" s="118" t="s">
        <v>115</v>
      </c>
      <c r="B1568" s="132"/>
      <c r="C1568" s="132"/>
      <c r="D1568" s="132"/>
      <c r="E1568" s="132"/>
    </row>
    <row r="1569" spans="1:5" ht="15.75" thickBot="1" x14ac:dyDescent="0.3">
      <c r="A1569" s="118" t="s">
        <v>116</v>
      </c>
      <c r="B1569" s="132"/>
      <c r="C1569" s="132"/>
      <c r="D1569" s="132"/>
      <c r="E1569" s="132"/>
    </row>
    <row r="1570" spans="1:5" ht="15.75" thickBot="1" x14ac:dyDescent="0.3">
      <c r="A1570" s="118" t="s">
        <v>117</v>
      </c>
      <c r="B1570" s="132"/>
      <c r="C1570" s="132"/>
      <c r="D1570" s="132"/>
      <c r="E1570" s="132"/>
    </row>
    <row r="1571" spans="1:5" ht="15.75" thickBot="1" x14ac:dyDescent="0.3">
      <c r="A1571" s="121" t="s">
        <v>892</v>
      </c>
      <c r="B1571" s="122">
        <f>B1561+B1566</f>
        <v>22963.657999999999</v>
      </c>
      <c r="C1571" s="122">
        <f>C1561+C1566</f>
        <v>0</v>
      </c>
      <c r="D1571" s="122">
        <f>D1561+D1566</f>
        <v>0</v>
      </c>
      <c r="E1571" s="122">
        <f>E1561+E1566</f>
        <v>0</v>
      </c>
    </row>
    <row r="1572" spans="1:5" ht="45.75" thickBot="1" x14ac:dyDescent="0.3">
      <c r="A1572" s="460" t="s">
        <v>893</v>
      </c>
      <c r="B1572" s="112" t="s">
        <v>894</v>
      </c>
      <c r="C1572" s="127" t="s">
        <v>151</v>
      </c>
      <c r="D1572" s="835" t="s">
        <v>895</v>
      </c>
      <c r="E1572" s="812"/>
    </row>
    <row r="1573" spans="1:5" ht="33.6" customHeight="1" thickBot="1" x14ac:dyDescent="0.3">
      <c r="A1573" s="104" t="s">
        <v>48</v>
      </c>
      <c r="B1573" s="768" t="s">
        <v>896</v>
      </c>
      <c r="C1573" s="769"/>
      <c r="D1573" s="769"/>
      <c r="E1573" s="612"/>
    </row>
    <row r="1574" spans="1:5" ht="15.75" thickBot="1" x14ac:dyDescent="0.3">
      <c r="A1574" s="104" t="s">
        <v>50</v>
      </c>
      <c r="B1574" s="798" t="s">
        <v>213</v>
      </c>
      <c r="C1574" s="799"/>
      <c r="D1574" s="799"/>
      <c r="E1574" s="800"/>
    </row>
    <row r="1575" spans="1:5" x14ac:dyDescent="0.25">
      <c r="A1575" s="801"/>
      <c r="B1575" s="128">
        <v>2020</v>
      </c>
      <c r="C1575" s="128">
        <v>2021</v>
      </c>
      <c r="D1575" s="128">
        <v>2022</v>
      </c>
      <c r="E1575" s="128">
        <v>2023</v>
      </c>
    </row>
    <row r="1576" spans="1:5" ht="15.75" thickBot="1" x14ac:dyDescent="0.3">
      <c r="A1576" s="802"/>
      <c r="B1576" s="129" t="s">
        <v>26</v>
      </c>
      <c r="C1576" s="129" t="s">
        <v>26</v>
      </c>
      <c r="D1576" s="129" t="s">
        <v>26</v>
      </c>
      <c r="E1576" s="129" t="s">
        <v>26</v>
      </c>
    </row>
    <row r="1577" spans="1:5" ht="15.75" thickBot="1" x14ac:dyDescent="0.3">
      <c r="A1577" s="104" t="s">
        <v>52</v>
      </c>
      <c r="B1577" s="138">
        <v>150</v>
      </c>
      <c r="C1577" s="138">
        <v>321</v>
      </c>
      <c r="D1577" s="138"/>
      <c r="E1577" s="139"/>
    </row>
    <row r="1578" spans="1:5" ht="15.75" thickBot="1" x14ac:dyDescent="0.3">
      <c r="A1578" s="104" t="s">
        <v>53</v>
      </c>
      <c r="B1578" s="134">
        <v>15000</v>
      </c>
      <c r="C1578" s="134">
        <v>31199.991999999998</v>
      </c>
      <c r="D1578" s="134"/>
      <c r="E1578" s="134"/>
    </row>
    <row r="1579" spans="1:5" ht="15.75" thickBot="1" x14ac:dyDescent="0.3">
      <c r="A1579" s="104" t="s">
        <v>54</v>
      </c>
      <c r="B1579" s="134">
        <f>B1578/B1577</f>
        <v>100</v>
      </c>
      <c r="C1579" s="134">
        <f>C1578/C1577</f>
        <v>97.196236760124606</v>
      </c>
      <c r="D1579" s="134" t="e">
        <f>D1578/D1577</f>
        <v>#DIV/0!</v>
      </c>
      <c r="E1579" s="134" t="e">
        <f>E1578/E1577</f>
        <v>#DIV/0!</v>
      </c>
    </row>
    <row r="1580" spans="1:5" ht="15.75" thickBot="1" x14ac:dyDescent="0.3">
      <c r="A1580" s="104" t="s">
        <v>55</v>
      </c>
      <c r="B1580" s="130" t="e">
        <f t="shared" ref="B1580:E1582" si="61">B1577/A1577-1</f>
        <v>#VALUE!</v>
      </c>
      <c r="C1580" s="130">
        <f t="shared" si="61"/>
        <v>1.1400000000000001</v>
      </c>
      <c r="D1580" s="130">
        <f t="shared" si="61"/>
        <v>-1</v>
      </c>
      <c r="E1580" s="130" t="e">
        <f t="shared" si="61"/>
        <v>#DIV/0!</v>
      </c>
    </row>
    <row r="1581" spans="1:5" ht="15.75" thickBot="1" x14ac:dyDescent="0.3">
      <c r="A1581" s="104" t="s">
        <v>57</v>
      </c>
      <c r="B1581" s="130" t="e">
        <f t="shared" si="61"/>
        <v>#VALUE!</v>
      </c>
      <c r="C1581" s="130">
        <f t="shared" si="61"/>
        <v>1.0799994666666666</v>
      </c>
      <c r="D1581" s="130">
        <f t="shared" si="61"/>
        <v>-1</v>
      </c>
      <c r="E1581" s="130" t="e">
        <f t="shared" si="61"/>
        <v>#DIV/0!</v>
      </c>
    </row>
    <row r="1582" spans="1:5" ht="15.75" thickBot="1" x14ac:dyDescent="0.3">
      <c r="A1582" s="104" t="s">
        <v>58</v>
      </c>
      <c r="B1582" s="130" t="e">
        <f t="shared" si="61"/>
        <v>#VALUE!</v>
      </c>
      <c r="C1582" s="130">
        <f t="shared" si="61"/>
        <v>-2.8037632398753898E-2</v>
      </c>
      <c r="D1582" s="130" t="e">
        <f t="shared" si="61"/>
        <v>#DIV/0!</v>
      </c>
      <c r="E1582" s="130" t="e">
        <f t="shared" si="61"/>
        <v>#DIV/0!</v>
      </c>
    </row>
    <row r="1583" spans="1:5" ht="15.75" thickBot="1" x14ac:dyDescent="0.3">
      <c r="A1583" s="803" t="s">
        <v>897</v>
      </c>
      <c r="B1583" s="804"/>
      <c r="C1583" s="804"/>
      <c r="D1583" s="804"/>
      <c r="E1583" s="805"/>
    </row>
    <row r="1584" spans="1:5" x14ac:dyDescent="0.25">
      <c r="A1584" s="801"/>
      <c r="B1584" s="128">
        <v>2020</v>
      </c>
      <c r="C1584" s="128">
        <v>2021</v>
      </c>
      <c r="D1584" s="128">
        <v>2022</v>
      </c>
      <c r="E1584" s="128">
        <v>2023</v>
      </c>
    </row>
    <row r="1585" spans="1:5" ht="15.75" thickBot="1" x14ac:dyDescent="0.3">
      <c r="A1585" s="802"/>
      <c r="B1585" s="129" t="s">
        <v>26</v>
      </c>
      <c r="C1585" s="129" t="s">
        <v>26</v>
      </c>
      <c r="D1585" s="129" t="s">
        <v>26</v>
      </c>
      <c r="E1585" s="129" t="s">
        <v>26</v>
      </c>
    </row>
    <row r="1586" spans="1:5" ht="15.75" thickBot="1" x14ac:dyDescent="0.3">
      <c r="A1586" s="131" t="s">
        <v>114</v>
      </c>
      <c r="B1586" s="132">
        <f>B1587+B1588+B1589+B1590</f>
        <v>0</v>
      </c>
      <c r="C1586" s="132">
        <f>C1587+C1588+C1589+C1590</f>
        <v>0</v>
      </c>
      <c r="D1586" s="132">
        <f>D1587+D1588+D1589+D1590</f>
        <v>0</v>
      </c>
      <c r="E1586" s="132">
        <f>E1587+E1588+E1589+E1590</f>
        <v>0</v>
      </c>
    </row>
    <row r="1587" spans="1:5" ht="15.75" thickBot="1" x14ac:dyDescent="0.3">
      <c r="A1587" s="118" t="s">
        <v>61</v>
      </c>
      <c r="B1587" s="132"/>
      <c r="C1587" s="132"/>
      <c r="D1587" s="132"/>
      <c r="E1587" s="132"/>
    </row>
    <row r="1588" spans="1:5" ht="15.75" thickBot="1" x14ac:dyDescent="0.3">
      <c r="A1588" s="118" t="s">
        <v>115</v>
      </c>
      <c r="B1588" s="132"/>
      <c r="C1588" s="132"/>
      <c r="D1588" s="132"/>
      <c r="E1588" s="132"/>
    </row>
    <row r="1589" spans="1:5" ht="15.75" thickBot="1" x14ac:dyDescent="0.3">
      <c r="A1589" s="118" t="s">
        <v>116</v>
      </c>
      <c r="B1589" s="132"/>
      <c r="C1589" s="132"/>
      <c r="D1589" s="132"/>
      <c r="E1589" s="132"/>
    </row>
    <row r="1590" spans="1:5" ht="15.75" thickBot="1" x14ac:dyDescent="0.3">
      <c r="A1590" s="118" t="s">
        <v>117</v>
      </c>
      <c r="B1590" s="132"/>
      <c r="C1590" s="132"/>
      <c r="D1590" s="132"/>
      <c r="E1590" s="132"/>
    </row>
    <row r="1591" spans="1:5" ht="15.75" thickBot="1" x14ac:dyDescent="0.3">
      <c r="A1591" s="131" t="s">
        <v>118</v>
      </c>
      <c r="B1591" s="122">
        <f>B1592+B1593+B1594+B1595</f>
        <v>15000</v>
      </c>
      <c r="C1591" s="122">
        <f>C1592+C1593+C1594+C1595</f>
        <v>31199.991999999998</v>
      </c>
      <c r="D1591" s="122">
        <f>D1592+D1593+D1594+D1595</f>
        <v>0</v>
      </c>
      <c r="E1591" s="122">
        <f>E1592+E1593+E1594+E1595</f>
        <v>0</v>
      </c>
    </row>
    <row r="1592" spans="1:5" ht="15.75" thickBot="1" x14ac:dyDescent="0.3">
      <c r="A1592" s="118" t="s">
        <v>61</v>
      </c>
      <c r="B1592" s="132">
        <f>+B1578</f>
        <v>15000</v>
      </c>
      <c r="C1592" s="132">
        <f>+C1578</f>
        <v>31199.991999999998</v>
      </c>
      <c r="D1592" s="132">
        <f>+D1578</f>
        <v>0</v>
      </c>
      <c r="E1592" s="132">
        <f>+E1578</f>
        <v>0</v>
      </c>
    </row>
    <row r="1593" spans="1:5" ht="15.75" thickBot="1" x14ac:dyDescent="0.3">
      <c r="A1593" s="118" t="s">
        <v>115</v>
      </c>
      <c r="B1593" s="132"/>
      <c r="C1593" s="132"/>
      <c r="D1593" s="132"/>
      <c r="E1593" s="132"/>
    </row>
    <row r="1594" spans="1:5" ht="15.75" thickBot="1" x14ac:dyDescent="0.3">
      <c r="A1594" s="118" t="s">
        <v>116</v>
      </c>
      <c r="B1594" s="132"/>
      <c r="C1594" s="132"/>
      <c r="D1594" s="132"/>
      <c r="E1594" s="132"/>
    </row>
    <row r="1595" spans="1:5" ht="15.75" thickBot="1" x14ac:dyDescent="0.3">
      <c r="A1595" s="118" t="s">
        <v>117</v>
      </c>
      <c r="B1595" s="132"/>
      <c r="C1595" s="132"/>
      <c r="D1595" s="132"/>
      <c r="E1595" s="132"/>
    </row>
    <row r="1596" spans="1:5" ht="15.75" thickBot="1" x14ac:dyDescent="0.3">
      <c r="A1596" s="121" t="s">
        <v>898</v>
      </c>
      <c r="B1596" s="122">
        <f>B1586+B1591</f>
        <v>15000</v>
      </c>
      <c r="C1596" s="122">
        <f>C1586+C1591</f>
        <v>31199.991999999998</v>
      </c>
      <c r="D1596" s="122">
        <f>D1586+D1591</f>
        <v>0</v>
      </c>
      <c r="E1596" s="122">
        <f>E1586+E1591</f>
        <v>0</v>
      </c>
    </row>
    <row r="1597" spans="1:5" ht="34.5" thickBot="1" x14ac:dyDescent="0.3">
      <c r="A1597" s="460" t="s">
        <v>899</v>
      </c>
      <c r="B1597" s="112" t="s">
        <v>900</v>
      </c>
      <c r="C1597" s="127" t="s">
        <v>151</v>
      </c>
      <c r="D1597" s="835" t="s">
        <v>901</v>
      </c>
      <c r="E1597" s="812"/>
    </row>
    <row r="1598" spans="1:5" ht="29.45" customHeight="1" thickBot="1" x14ac:dyDescent="0.3">
      <c r="A1598" s="104" t="s">
        <v>48</v>
      </c>
      <c r="B1598" s="768" t="s">
        <v>902</v>
      </c>
      <c r="C1598" s="769"/>
      <c r="D1598" s="769"/>
      <c r="E1598" s="612"/>
    </row>
    <row r="1599" spans="1:5" ht="15.75" thickBot="1" x14ac:dyDescent="0.3">
      <c r="A1599" s="104" t="s">
        <v>50</v>
      </c>
      <c r="B1599" s="798" t="s">
        <v>213</v>
      </c>
      <c r="C1599" s="799"/>
      <c r="D1599" s="799"/>
      <c r="E1599" s="800"/>
    </row>
    <row r="1600" spans="1:5" x14ac:dyDescent="0.25">
      <c r="A1600" s="801"/>
      <c r="B1600" s="128">
        <v>2020</v>
      </c>
      <c r="C1600" s="128">
        <v>2021</v>
      </c>
      <c r="D1600" s="128">
        <v>2022</v>
      </c>
      <c r="E1600" s="128">
        <v>2023</v>
      </c>
    </row>
    <row r="1601" spans="1:5" ht="15.75" thickBot="1" x14ac:dyDescent="0.3">
      <c r="A1601" s="802"/>
      <c r="B1601" s="129" t="s">
        <v>26</v>
      </c>
      <c r="C1601" s="129" t="s">
        <v>26</v>
      </c>
      <c r="D1601" s="129" t="s">
        <v>26</v>
      </c>
      <c r="E1601" s="129" t="s">
        <v>26</v>
      </c>
    </row>
    <row r="1602" spans="1:5" ht="15.75" thickBot="1" x14ac:dyDescent="0.3">
      <c r="A1602" s="104" t="s">
        <v>52</v>
      </c>
      <c r="B1602" s="138">
        <v>200</v>
      </c>
      <c r="C1602" s="138">
        <v>260</v>
      </c>
      <c r="D1602" s="138"/>
      <c r="E1602" s="139"/>
    </row>
    <row r="1603" spans="1:5" ht="15.75" thickBot="1" x14ac:dyDescent="0.3">
      <c r="A1603" s="104" t="s">
        <v>53</v>
      </c>
      <c r="B1603" s="134">
        <v>19200.599999999999</v>
      </c>
      <c r="C1603" s="134">
        <v>42979.186999999998</v>
      </c>
      <c r="D1603" s="134"/>
      <c r="E1603" s="134"/>
    </row>
    <row r="1604" spans="1:5" ht="15.75" thickBot="1" x14ac:dyDescent="0.3">
      <c r="A1604" s="104" t="s">
        <v>54</v>
      </c>
      <c r="B1604" s="134">
        <f>B1603/B1602</f>
        <v>96.002999999999986</v>
      </c>
      <c r="C1604" s="134">
        <f>C1603/C1602</f>
        <v>165.30456538461539</v>
      </c>
      <c r="D1604" s="134" t="e">
        <f>D1603/D1602</f>
        <v>#DIV/0!</v>
      </c>
      <c r="E1604" s="134" t="e">
        <f>E1603/E1602</f>
        <v>#DIV/0!</v>
      </c>
    </row>
    <row r="1605" spans="1:5" ht="15.75" thickBot="1" x14ac:dyDescent="0.3">
      <c r="A1605" s="104" t="s">
        <v>55</v>
      </c>
      <c r="B1605" s="130" t="e">
        <f t="shared" ref="B1605:E1607" si="62">B1602/A1602-1</f>
        <v>#VALUE!</v>
      </c>
      <c r="C1605" s="130">
        <f t="shared" si="62"/>
        <v>0.30000000000000004</v>
      </c>
      <c r="D1605" s="130">
        <f t="shared" si="62"/>
        <v>-1</v>
      </c>
      <c r="E1605" s="130" t="e">
        <f t="shared" si="62"/>
        <v>#DIV/0!</v>
      </c>
    </row>
    <row r="1606" spans="1:5" ht="15.75" thickBot="1" x14ac:dyDescent="0.3">
      <c r="A1606" s="104" t="s">
        <v>57</v>
      </c>
      <c r="B1606" s="130" t="e">
        <f t="shared" si="62"/>
        <v>#VALUE!</v>
      </c>
      <c r="C1606" s="130">
        <f t="shared" si="62"/>
        <v>1.2384293719987918</v>
      </c>
      <c r="D1606" s="130">
        <f t="shared" si="62"/>
        <v>-1</v>
      </c>
      <c r="E1606" s="130" t="e">
        <f t="shared" si="62"/>
        <v>#DIV/0!</v>
      </c>
    </row>
    <row r="1607" spans="1:5" ht="15.75" thickBot="1" x14ac:dyDescent="0.3">
      <c r="A1607" s="104" t="s">
        <v>58</v>
      </c>
      <c r="B1607" s="130" t="e">
        <f t="shared" si="62"/>
        <v>#VALUE!</v>
      </c>
      <c r="C1607" s="130">
        <f t="shared" si="62"/>
        <v>0.72186874769137854</v>
      </c>
      <c r="D1607" s="130" t="e">
        <f t="shared" si="62"/>
        <v>#DIV/0!</v>
      </c>
      <c r="E1607" s="130" t="e">
        <f t="shared" si="62"/>
        <v>#DIV/0!</v>
      </c>
    </row>
    <row r="1608" spans="1:5" ht="15.75" thickBot="1" x14ac:dyDescent="0.3">
      <c r="A1608" s="803" t="s">
        <v>903</v>
      </c>
      <c r="B1608" s="804"/>
      <c r="C1608" s="804"/>
      <c r="D1608" s="804"/>
      <c r="E1608" s="805"/>
    </row>
    <row r="1609" spans="1:5" x14ac:dyDescent="0.25">
      <c r="A1609" s="801"/>
      <c r="B1609" s="128">
        <v>2020</v>
      </c>
      <c r="C1609" s="128">
        <v>2021</v>
      </c>
      <c r="D1609" s="128">
        <v>2022</v>
      </c>
      <c r="E1609" s="128">
        <v>2023</v>
      </c>
    </row>
    <row r="1610" spans="1:5" ht="15.75" thickBot="1" x14ac:dyDescent="0.3">
      <c r="A1610" s="802"/>
      <c r="B1610" s="129" t="s">
        <v>26</v>
      </c>
      <c r="C1610" s="129" t="s">
        <v>26</v>
      </c>
      <c r="D1610" s="129" t="s">
        <v>26</v>
      </c>
      <c r="E1610" s="129" t="s">
        <v>26</v>
      </c>
    </row>
    <row r="1611" spans="1:5" ht="15.75" thickBot="1" x14ac:dyDescent="0.3">
      <c r="A1611" s="131" t="s">
        <v>114</v>
      </c>
      <c r="B1611" s="132">
        <f>B1612+B1613+B1614+B1615</f>
        <v>0</v>
      </c>
      <c r="C1611" s="132">
        <f>C1612+C1613+C1614+C1615</f>
        <v>0</v>
      </c>
      <c r="D1611" s="132">
        <f>D1612+D1613+D1614+D1615</f>
        <v>0</v>
      </c>
      <c r="E1611" s="132">
        <f>E1612+E1613+E1614+E1615</f>
        <v>0</v>
      </c>
    </row>
    <row r="1612" spans="1:5" ht="15.75" thickBot="1" x14ac:dyDescent="0.3">
      <c r="A1612" s="118" t="s">
        <v>61</v>
      </c>
      <c r="B1612" s="132"/>
      <c r="C1612" s="132"/>
      <c r="D1612" s="132"/>
      <c r="E1612" s="132"/>
    </row>
    <row r="1613" spans="1:5" ht="15.75" thickBot="1" x14ac:dyDescent="0.3">
      <c r="A1613" s="118" t="s">
        <v>115</v>
      </c>
      <c r="B1613" s="132"/>
      <c r="C1613" s="132"/>
      <c r="D1613" s="132"/>
      <c r="E1613" s="132"/>
    </row>
    <row r="1614" spans="1:5" ht="15.75" thickBot="1" x14ac:dyDescent="0.3">
      <c r="A1614" s="118" t="s">
        <v>116</v>
      </c>
      <c r="B1614" s="132"/>
      <c r="C1614" s="132"/>
      <c r="D1614" s="132"/>
      <c r="E1614" s="132"/>
    </row>
    <row r="1615" spans="1:5" ht="15.75" thickBot="1" x14ac:dyDescent="0.3">
      <c r="A1615" s="118" t="s">
        <v>117</v>
      </c>
      <c r="B1615" s="132"/>
      <c r="C1615" s="132"/>
      <c r="D1615" s="132"/>
      <c r="E1615" s="132"/>
    </row>
    <row r="1616" spans="1:5" ht="15.75" thickBot="1" x14ac:dyDescent="0.3">
      <c r="A1616" s="131" t="s">
        <v>118</v>
      </c>
      <c r="B1616" s="122">
        <f>B1617+B1618+B1619+B1620</f>
        <v>19200.599999999999</v>
      </c>
      <c r="C1616" s="122">
        <f>C1617+C1618+C1619+C1620</f>
        <v>42979.186999999998</v>
      </c>
      <c r="D1616" s="122">
        <f>D1617+D1618+D1619+D1620</f>
        <v>0</v>
      </c>
      <c r="E1616" s="122">
        <f>E1617+E1618+E1619+E1620</f>
        <v>0</v>
      </c>
    </row>
    <row r="1617" spans="1:5" ht="15.75" thickBot="1" x14ac:dyDescent="0.3">
      <c r="A1617" s="118" t="s">
        <v>61</v>
      </c>
      <c r="B1617" s="132">
        <f>+B1603</f>
        <v>19200.599999999999</v>
      </c>
      <c r="C1617" s="132">
        <f>+C1603</f>
        <v>42979.186999999998</v>
      </c>
      <c r="D1617" s="132">
        <f>+D1603</f>
        <v>0</v>
      </c>
      <c r="E1617" s="132">
        <f>+E1603</f>
        <v>0</v>
      </c>
    </row>
    <row r="1618" spans="1:5" ht="15.75" thickBot="1" x14ac:dyDescent="0.3">
      <c r="A1618" s="118" t="s">
        <v>115</v>
      </c>
      <c r="B1618" s="132"/>
      <c r="C1618" s="132"/>
      <c r="D1618" s="132"/>
      <c r="E1618" s="132"/>
    </row>
    <row r="1619" spans="1:5" ht="15.75" thickBot="1" x14ac:dyDescent="0.3">
      <c r="A1619" s="118" t="s">
        <v>116</v>
      </c>
      <c r="B1619" s="132"/>
      <c r="C1619" s="132"/>
      <c r="D1619" s="132"/>
      <c r="E1619" s="132"/>
    </row>
    <row r="1620" spans="1:5" ht="15.75" thickBot="1" x14ac:dyDescent="0.3">
      <c r="A1620" s="118" t="s">
        <v>117</v>
      </c>
      <c r="B1620" s="132"/>
      <c r="C1620" s="132"/>
      <c r="D1620" s="132"/>
      <c r="E1620" s="132"/>
    </row>
    <row r="1621" spans="1:5" ht="15.75" thickBot="1" x14ac:dyDescent="0.3">
      <c r="A1621" s="121" t="s">
        <v>904</v>
      </c>
      <c r="B1621" s="122">
        <f>B1611+B1616</f>
        <v>19200.599999999999</v>
      </c>
      <c r="C1621" s="122">
        <f>C1611+C1616</f>
        <v>42979.186999999998</v>
      </c>
      <c r="D1621" s="122">
        <f>D1611+D1616</f>
        <v>0</v>
      </c>
      <c r="E1621" s="122">
        <f>E1611+E1616</f>
        <v>0</v>
      </c>
    </row>
    <row r="1622" spans="1:5" ht="34.5" thickBot="1" x14ac:dyDescent="0.3">
      <c r="A1622" s="460" t="s">
        <v>905</v>
      </c>
      <c r="B1622" s="112" t="s">
        <v>906</v>
      </c>
      <c r="C1622" s="127" t="s">
        <v>151</v>
      </c>
      <c r="D1622" s="835" t="s">
        <v>907</v>
      </c>
      <c r="E1622" s="812"/>
    </row>
    <row r="1623" spans="1:5" ht="27.6" customHeight="1" thickBot="1" x14ac:dyDescent="0.3">
      <c r="A1623" s="104" t="s">
        <v>48</v>
      </c>
      <c r="B1623" s="768" t="s">
        <v>908</v>
      </c>
      <c r="C1623" s="769"/>
      <c r="D1623" s="769"/>
      <c r="E1623" s="612"/>
    </row>
    <row r="1624" spans="1:5" ht="15.75" thickBot="1" x14ac:dyDescent="0.3">
      <c r="A1624" s="104" t="s">
        <v>50</v>
      </c>
      <c r="B1624" s="798" t="s">
        <v>213</v>
      </c>
      <c r="C1624" s="799"/>
      <c r="D1624" s="799"/>
      <c r="E1624" s="800"/>
    </row>
    <row r="1625" spans="1:5" x14ac:dyDescent="0.25">
      <c r="A1625" s="801"/>
      <c r="B1625" s="128">
        <v>2020</v>
      </c>
      <c r="C1625" s="128">
        <v>2021</v>
      </c>
      <c r="D1625" s="128">
        <v>2022</v>
      </c>
      <c r="E1625" s="128">
        <v>2023</v>
      </c>
    </row>
    <row r="1626" spans="1:5" ht="15.75" thickBot="1" x14ac:dyDescent="0.3">
      <c r="A1626" s="802"/>
      <c r="B1626" s="129" t="s">
        <v>26</v>
      </c>
      <c r="C1626" s="129" t="s">
        <v>26</v>
      </c>
      <c r="D1626" s="129" t="s">
        <v>26</v>
      </c>
      <c r="E1626" s="129" t="s">
        <v>26</v>
      </c>
    </row>
    <row r="1627" spans="1:5" ht="15.75" thickBot="1" x14ac:dyDescent="0.3">
      <c r="A1627" s="104" t="s">
        <v>52</v>
      </c>
      <c r="B1627" s="138">
        <v>100</v>
      </c>
      <c r="C1627" s="138">
        <v>100</v>
      </c>
      <c r="D1627" s="138"/>
      <c r="E1627" s="139"/>
    </row>
    <row r="1628" spans="1:5" ht="15.75" thickBot="1" x14ac:dyDescent="0.3">
      <c r="A1628" s="104" t="s">
        <v>53</v>
      </c>
      <c r="B1628" s="134">
        <v>10000</v>
      </c>
      <c r="C1628" s="134">
        <v>16559.105</v>
      </c>
      <c r="D1628" s="134"/>
      <c r="E1628" s="134"/>
    </row>
    <row r="1629" spans="1:5" ht="15.75" thickBot="1" x14ac:dyDescent="0.3">
      <c r="A1629" s="104" t="s">
        <v>54</v>
      </c>
      <c r="B1629" s="134">
        <f>B1628/B1627</f>
        <v>100</v>
      </c>
      <c r="C1629" s="134">
        <f>C1628/C1627</f>
        <v>165.59105</v>
      </c>
      <c r="D1629" s="134" t="e">
        <f>D1628/D1627</f>
        <v>#DIV/0!</v>
      </c>
      <c r="E1629" s="134" t="e">
        <f>E1628/E1627</f>
        <v>#DIV/0!</v>
      </c>
    </row>
    <row r="1630" spans="1:5" ht="15.75" thickBot="1" x14ac:dyDescent="0.3">
      <c r="A1630" s="104" t="s">
        <v>55</v>
      </c>
      <c r="B1630" s="130" t="e">
        <f t="shared" ref="B1630:E1632" si="63">B1627/A1627-1</f>
        <v>#VALUE!</v>
      </c>
      <c r="C1630" s="130">
        <f t="shared" si="63"/>
        <v>0</v>
      </c>
      <c r="D1630" s="130">
        <f t="shared" si="63"/>
        <v>-1</v>
      </c>
      <c r="E1630" s="130" t="e">
        <f t="shared" si="63"/>
        <v>#DIV/0!</v>
      </c>
    </row>
    <row r="1631" spans="1:5" ht="15.75" thickBot="1" x14ac:dyDescent="0.3">
      <c r="A1631" s="104" t="s">
        <v>57</v>
      </c>
      <c r="B1631" s="130" t="e">
        <f t="shared" si="63"/>
        <v>#VALUE!</v>
      </c>
      <c r="C1631" s="130">
        <f t="shared" si="63"/>
        <v>0.65591050000000006</v>
      </c>
      <c r="D1631" s="130">
        <f t="shared" si="63"/>
        <v>-1</v>
      </c>
      <c r="E1631" s="130" t="e">
        <f t="shared" si="63"/>
        <v>#DIV/0!</v>
      </c>
    </row>
    <row r="1632" spans="1:5" ht="15.75" thickBot="1" x14ac:dyDescent="0.3">
      <c r="A1632" s="104" t="s">
        <v>58</v>
      </c>
      <c r="B1632" s="130" t="e">
        <f t="shared" si="63"/>
        <v>#VALUE!</v>
      </c>
      <c r="C1632" s="130">
        <f t="shared" si="63"/>
        <v>0.65591050000000006</v>
      </c>
      <c r="D1632" s="130" t="e">
        <f t="shared" si="63"/>
        <v>#DIV/0!</v>
      </c>
      <c r="E1632" s="130" t="e">
        <f t="shared" si="63"/>
        <v>#DIV/0!</v>
      </c>
    </row>
    <row r="1633" spans="1:5" ht="15.75" thickBot="1" x14ac:dyDescent="0.3">
      <c r="A1633" s="803" t="s">
        <v>909</v>
      </c>
      <c r="B1633" s="804"/>
      <c r="C1633" s="804"/>
      <c r="D1633" s="804"/>
      <c r="E1633" s="805"/>
    </row>
    <row r="1634" spans="1:5" x14ac:dyDescent="0.25">
      <c r="A1634" s="801"/>
      <c r="B1634" s="128">
        <v>2020</v>
      </c>
      <c r="C1634" s="128">
        <v>2021</v>
      </c>
      <c r="D1634" s="128">
        <v>2022</v>
      </c>
      <c r="E1634" s="128">
        <v>2023</v>
      </c>
    </row>
    <row r="1635" spans="1:5" ht="15.75" thickBot="1" x14ac:dyDescent="0.3">
      <c r="A1635" s="802"/>
      <c r="B1635" s="129" t="s">
        <v>26</v>
      </c>
      <c r="C1635" s="129" t="s">
        <v>26</v>
      </c>
      <c r="D1635" s="129" t="s">
        <v>26</v>
      </c>
      <c r="E1635" s="129" t="s">
        <v>26</v>
      </c>
    </row>
    <row r="1636" spans="1:5" ht="15.75" thickBot="1" x14ac:dyDescent="0.3">
      <c r="A1636" s="131" t="s">
        <v>114</v>
      </c>
      <c r="B1636" s="132">
        <f>B1637+B1638+B1639+B1640</f>
        <v>0</v>
      </c>
      <c r="C1636" s="132">
        <f>C1637+C1638+C1639+C1640</f>
        <v>0</v>
      </c>
      <c r="D1636" s="132">
        <f>D1637+D1638+D1639+D1640</f>
        <v>0</v>
      </c>
      <c r="E1636" s="132">
        <f>E1637+E1638+E1639+E1640</f>
        <v>0</v>
      </c>
    </row>
    <row r="1637" spans="1:5" ht="15.75" thickBot="1" x14ac:dyDescent="0.3">
      <c r="A1637" s="118" t="s">
        <v>61</v>
      </c>
      <c r="B1637" s="132"/>
      <c r="C1637" s="132"/>
      <c r="D1637" s="132"/>
      <c r="E1637" s="132"/>
    </row>
    <row r="1638" spans="1:5" ht="15.75" thickBot="1" x14ac:dyDescent="0.3">
      <c r="A1638" s="118" t="s">
        <v>115</v>
      </c>
      <c r="B1638" s="132"/>
      <c r="C1638" s="132"/>
      <c r="D1638" s="132"/>
      <c r="E1638" s="132"/>
    </row>
    <row r="1639" spans="1:5" ht="15.75" thickBot="1" x14ac:dyDescent="0.3">
      <c r="A1639" s="118" t="s">
        <v>116</v>
      </c>
      <c r="B1639" s="132"/>
      <c r="C1639" s="132"/>
      <c r="D1639" s="132"/>
      <c r="E1639" s="132"/>
    </row>
    <row r="1640" spans="1:5" ht="15.75" thickBot="1" x14ac:dyDescent="0.3">
      <c r="A1640" s="118" t="s">
        <v>117</v>
      </c>
      <c r="B1640" s="132"/>
      <c r="C1640" s="132"/>
      <c r="D1640" s="132"/>
      <c r="E1640" s="132"/>
    </row>
    <row r="1641" spans="1:5" ht="15.75" thickBot="1" x14ac:dyDescent="0.3">
      <c r="A1641" s="131" t="s">
        <v>118</v>
      </c>
      <c r="B1641" s="122">
        <f>B1642+B1643+B1644+B1645</f>
        <v>10000</v>
      </c>
      <c r="C1641" s="122">
        <f>C1642+C1643+C1644+C1645</f>
        <v>16559.105</v>
      </c>
      <c r="D1641" s="122">
        <f>D1642+D1643+D1644+D1645</f>
        <v>0</v>
      </c>
      <c r="E1641" s="122">
        <f>E1642+E1643+E1644+E1645</f>
        <v>0</v>
      </c>
    </row>
    <row r="1642" spans="1:5" ht="15.75" thickBot="1" x14ac:dyDescent="0.3">
      <c r="A1642" s="118" t="s">
        <v>61</v>
      </c>
      <c r="B1642" s="132">
        <f>+B1628</f>
        <v>10000</v>
      </c>
      <c r="C1642" s="132">
        <f>+C1628</f>
        <v>16559.105</v>
      </c>
      <c r="D1642" s="132">
        <f>+D1628</f>
        <v>0</v>
      </c>
      <c r="E1642" s="132">
        <f>+E1628</f>
        <v>0</v>
      </c>
    </row>
    <row r="1643" spans="1:5" ht="15.75" thickBot="1" x14ac:dyDescent="0.3">
      <c r="A1643" s="118" t="s">
        <v>115</v>
      </c>
      <c r="B1643" s="132"/>
      <c r="C1643" s="132"/>
      <c r="D1643" s="132"/>
      <c r="E1643" s="132"/>
    </row>
    <row r="1644" spans="1:5" ht="15.75" thickBot="1" x14ac:dyDescent="0.3">
      <c r="A1644" s="118" t="s">
        <v>116</v>
      </c>
      <c r="B1644" s="132"/>
      <c r="C1644" s="132"/>
      <c r="D1644" s="132"/>
      <c r="E1644" s="132"/>
    </row>
    <row r="1645" spans="1:5" ht="15.75" thickBot="1" x14ac:dyDescent="0.3">
      <c r="A1645" s="118" t="s">
        <v>117</v>
      </c>
      <c r="B1645" s="132"/>
      <c r="C1645" s="132"/>
      <c r="D1645" s="132"/>
      <c r="E1645" s="132"/>
    </row>
    <row r="1646" spans="1:5" ht="15.75" thickBot="1" x14ac:dyDescent="0.3">
      <c r="A1646" s="121" t="s">
        <v>910</v>
      </c>
      <c r="B1646" s="122">
        <f>B1636+B1641</f>
        <v>10000</v>
      </c>
      <c r="C1646" s="122">
        <f>C1636+C1641</f>
        <v>16559.105</v>
      </c>
      <c r="D1646" s="122">
        <f>D1636+D1641</f>
        <v>0</v>
      </c>
      <c r="E1646" s="122">
        <f>E1636+E1641</f>
        <v>0</v>
      </c>
    </row>
    <row r="1647" spans="1:5" ht="34.5" thickBot="1" x14ac:dyDescent="0.3">
      <c r="A1647" s="460" t="s">
        <v>911</v>
      </c>
      <c r="B1647" s="112" t="s">
        <v>912</v>
      </c>
      <c r="C1647" s="127" t="s">
        <v>151</v>
      </c>
      <c r="D1647" s="835" t="s">
        <v>913</v>
      </c>
      <c r="E1647" s="812"/>
    </row>
    <row r="1648" spans="1:5" ht="28.9" customHeight="1" thickBot="1" x14ac:dyDescent="0.3">
      <c r="A1648" s="104" t="s">
        <v>48</v>
      </c>
      <c r="B1648" s="768" t="s">
        <v>914</v>
      </c>
      <c r="C1648" s="769"/>
      <c r="D1648" s="769"/>
      <c r="E1648" s="612"/>
    </row>
    <row r="1649" spans="1:5" ht="15.75" thickBot="1" x14ac:dyDescent="0.3">
      <c r="A1649" s="104" t="s">
        <v>50</v>
      </c>
      <c r="B1649" s="798" t="s">
        <v>213</v>
      </c>
      <c r="C1649" s="799"/>
      <c r="D1649" s="799"/>
      <c r="E1649" s="800"/>
    </row>
    <row r="1650" spans="1:5" x14ac:dyDescent="0.25">
      <c r="A1650" s="801"/>
      <c r="B1650" s="128">
        <v>2020</v>
      </c>
      <c r="C1650" s="128">
        <v>2021</v>
      </c>
      <c r="D1650" s="128">
        <v>2022</v>
      </c>
      <c r="E1650" s="128">
        <v>2023</v>
      </c>
    </row>
    <row r="1651" spans="1:5" ht="15.75" thickBot="1" x14ac:dyDescent="0.3">
      <c r="A1651" s="802"/>
      <c r="B1651" s="129" t="s">
        <v>26</v>
      </c>
      <c r="C1651" s="129" t="s">
        <v>26</v>
      </c>
      <c r="D1651" s="129" t="s">
        <v>26</v>
      </c>
      <c r="E1651" s="129" t="s">
        <v>26</v>
      </c>
    </row>
    <row r="1652" spans="1:5" ht="15.75" thickBot="1" x14ac:dyDescent="0.3">
      <c r="A1652" s="104" t="s">
        <v>52</v>
      </c>
      <c r="B1652" s="138">
        <v>80</v>
      </c>
      <c r="C1652" s="138">
        <v>100</v>
      </c>
      <c r="D1652" s="138"/>
      <c r="E1652" s="139"/>
    </row>
    <row r="1653" spans="1:5" ht="15.75" thickBot="1" x14ac:dyDescent="0.3">
      <c r="A1653" s="104" t="s">
        <v>53</v>
      </c>
      <c r="B1653" s="134">
        <v>10000</v>
      </c>
      <c r="C1653" s="134">
        <v>18597.407999999999</v>
      </c>
      <c r="D1653" s="134"/>
      <c r="E1653" s="134"/>
    </row>
    <row r="1654" spans="1:5" ht="15.75" thickBot="1" x14ac:dyDescent="0.3">
      <c r="A1654" s="104" t="s">
        <v>54</v>
      </c>
      <c r="B1654" s="134">
        <f>B1653/B1652</f>
        <v>125</v>
      </c>
      <c r="C1654" s="134">
        <f>C1653/C1652</f>
        <v>185.97407999999999</v>
      </c>
      <c r="D1654" s="134" t="e">
        <f>D1653/D1652</f>
        <v>#DIV/0!</v>
      </c>
      <c r="E1654" s="134" t="e">
        <f>E1653/E1652</f>
        <v>#DIV/0!</v>
      </c>
    </row>
    <row r="1655" spans="1:5" ht="15.75" thickBot="1" x14ac:dyDescent="0.3">
      <c r="A1655" s="104" t="s">
        <v>55</v>
      </c>
      <c r="B1655" s="130" t="e">
        <f t="shared" ref="B1655:E1657" si="64">B1652/A1652-1</f>
        <v>#VALUE!</v>
      </c>
      <c r="C1655" s="130">
        <f t="shared" si="64"/>
        <v>0.25</v>
      </c>
      <c r="D1655" s="130">
        <f t="shared" si="64"/>
        <v>-1</v>
      </c>
      <c r="E1655" s="130" t="e">
        <f t="shared" si="64"/>
        <v>#DIV/0!</v>
      </c>
    </row>
    <row r="1656" spans="1:5" ht="15.75" thickBot="1" x14ac:dyDescent="0.3">
      <c r="A1656" s="104" t="s">
        <v>57</v>
      </c>
      <c r="B1656" s="130" t="e">
        <f t="shared" si="64"/>
        <v>#VALUE!</v>
      </c>
      <c r="C1656" s="130">
        <f t="shared" si="64"/>
        <v>0.85974079999999997</v>
      </c>
      <c r="D1656" s="130">
        <f t="shared" si="64"/>
        <v>-1</v>
      </c>
      <c r="E1656" s="130" t="e">
        <f t="shared" si="64"/>
        <v>#DIV/0!</v>
      </c>
    </row>
    <row r="1657" spans="1:5" ht="15.75" thickBot="1" x14ac:dyDescent="0.3">
      <c r="A1657" s="104" t="s">
        <v>58</v>
      </c>
      <c r="B1657" s="130" t="e">
        <f t="shared" si="64"/>
        <v>#VALUE!</v>
      </c>
      <c r="C1657" s="130">
        <f t="shared" si="64"/>
        <v>0.48779263999999989</v>
      </c>
      <c r="D1657" s="130" t="e">
        <f t="shared" si="64"/>
        <v>#DIV/0!</v>
      </c>
      <c r="E1657" s="130" t="e">
        <f t="shared" si="64"/>
        <v>#DIV/0!</v>
      </c>
    </row>
    <row r="1658" spans="1:5" ht="15.75" thickBot="1" x14ac:dyDescent="0.3">
      <c r="A1658" s="803" t="s">
        <v>915</v>
      </c>
      <c r="B1658" s="804"/>
      <c r="C1658" s="804"/>
      <c r="D1658" s="804"/>
      <c r="E1658" s="805"/>
    </row>
    <row r="1659" spans="1:5" x14ac:dyDescent="0.25">
      <c r="A1659" s="801"/>
      <c r="B1659" s="128">
        <v>2020</v>
      </c>
      <c r="C1659" s="128">
        <v>2021</v>
      </c>
      <c r="D1659" s="128">
        <v>2022</v>
      </c>
      <c r="E1659" s="128">
        <v>2023</v>
      </c>
    </row>
    <row r="1660" spans="1:5" ht="15.75" thickBot="1" x14ac:dyDescent="0.3">
      <c r="A1660" s="802"/>
      <c r="B1660" s="129" t="s">
        <v>26</v>
      </c>
      <c r="C1660" s="129" t="s">
        <v>26</v>
      </c>
      <c r="D1660" s="129" t="s">
        <v>26</v>
      </c>
      <c r="E1660" s="129" t="s">
        <v>26</v>
      </c>
    </row>
    <row r="1661" spans="1:5" ht="15.75" thickBot="1" x14ac:dyDescent="0.3">
      <c r="A1661" s="131" t="s">
        <v>114</v>
      </c>
      <c r="B1661" s="132">
        <f>B1662+B1663+B1664+B1665</f>
        <v>0</v>
      </c>
      <c r="C1661" s="132">
        <f>C1662+C1663+C1664+C1665</f>
        <v>0</v>
      </c>
      <c r="D1661" s="132">
        <f>D1662+D1663+D1664+D1665</f>
        <v>0</v>
      </c>
      <c r="E1661" s="132">
        <f>E1662+E1663+E1664+E1665</f>
        <v>0</v>
      </c>
    </row>
    <row r="1662" spans="1:5" ht="15.75" thickBot="1" x14ac:dyDescent="0.3">
      <c r="A1662" s="118" t="s">
        <v>61</v>
      </c>
      <c r="B1662" s="132"/>
      <c r="C1662" s="132"/>
      <c r="D1662" s="132"/>
      <c r="E1662" s="132"/>
    </row>
    <row r="1663" spans="1:5" ht="15.75" thickBot="1" x14ac:dyDescent="0.3">
      <c r="A1663" s="118" t="s">
        <v>115</v>
      </c>
      <c r="B1663" s="132"/>
      <c r="C1663" s="132"/>
      <c r="D1663" s="132"/>
      <c r="E1663" s="132"/>
    </row>
    <row r="1664" spans="1:5" ht="15.75" thickBot="1" x14ac:dyDescent="0.3">
      <c r="A1664" s="118" t="s">
        <v>116</v>
      </c>
      <c r="B1664" s="132"/>
      <c r="C1664" s="132"/>
      <c r="D1664" s="132"/>
      <c r="E1664" s="132"/>
    </row>
    <row r="1665" spans="1:5" ht="15.75" thickBot="1" x14ac:dyDescent="0.3">
      <c r="A1665" s="118" t="s">
        <v>117</v>
      </c>
      <c r="B1665" s="132"/>
      <c r="C1665" s="132"/>
      <c r="D1665" s="132"/>
      <c r="E1665" s="132"/>
    </row>
    <row r="1666" spans="1:5" ht="15.75" thickBot="1" x14ac:dyDescent="0.3">
      <c r="A1666" s="131" t="s">
        <v>118</v>
      </c>
      <c r="B1666" s="122">
        <f>B1667+B1668+B1669+B1670</f>
        <v>10000</v>
      </c>
      <c r="C1666" s="122">
        <f>C1667+C1668+C1669+C1670</f>
        <v>18597.407999999999</v>
      </c>
      <c r="D1666" s="122">
        <f>D1667+D1668+D1669+D1670</f>
        <v>0</v>
      </c>
      <c r="E1666" s="122">
        <f>E1667+E1668+E1669+E1670</f>
        <v>0</v>
      </c>
    </row>
    <row r="1667" spans="1:5" ht="15.75" thickBot="1" x14ac:dyDescent="0.3">
      <c r="A1667" s="118" t="s">
        <v>61</v>
      </c>
      <c r="B1667" s="132">
        <f>+B1653</f>
        <v>10000</v>
      </c>
      <c r="C1667" s="132">
        <f>+C1653</f>
        <v>18597.407999999999</v>
      </c>
      <c r="D1667" s="132">
        <f>+D1653</f>
        <v>0</v>
      </c>
      <c r="E1667" s="132">
        <f>+E1653</f>
        <v>0</v>
      </c>
    </row>
    <row r="1668" spans="1:5" ht="15.75" thickBot="1" x14ac:dyDescent="0.3">
      <c r="A1668" s="118" t="s">
        <v>115</v>
      </c>
      <c r="B1668" s="132"/>
      <c r="C1668" s="132"/>
      <c r="D1668" s="132"/>
      <c r="E1668" s="132"/>
    </row>
    <row r="1669" spans="1:5" ht="15.75" thickBot="1" x14ac:dyDescent="0.3">
      <c r="A1669" s="118" t="s">
        <v>116</v>
      </c>
      <c r="B1669" s="132"/>
      <c r="C1669" s="132"/>
      <c r="D1669" s="132"/>
      <c r="E1669" s="132"/>
    </row>
    <row r="1670" spans="1:5" ht="15.75" thickBot="1" x14ac:dyDescent="0.3">
      <c r="A1670" s="118" t="s">
        <v>117</v>
      </c>
      <c r="B1670" s="132"/>
      <c r="C1670" s="132"/>
      <c r="D1670" s="132"/>
      <c r="E1670" s="132"/>
    </row>
    <row r="1671" spans="1:5" ht="15.75" thickBot="1" x14ac:dyDescent="0.3">
      <c r="A1671" s="121" t="s">
        <v>916</v>
      </c>
      <c r="B1671" s="122">
        <f>B1661+B1666</f>
        <v>10000</v>
      </c>
      <c r="C1671" s="122">
        <f>C1661+C1666</f>
        <v>18597.407999999999</v>
      </c>
      <c r="D1671" s="122">
        <f>D1661+D1666</f>
        <v>0</v>
      </c>
      <c r="E1671" s="122">
        <f>E1661+E1666</f>
        <v>0</v>
      </c>
    </row>
    <row r="1672" spans="1:5" ht="34.5" thickBot="1" x14ac:dyDescent="0.3">
      <c r="A1672" s="460" t="s">
        <v>917</v>
      </c>
      <c r="B1672" s="112" t="s">
        <v>918</v>
      </c>
      <c r="C1672" s="127" t="s">
        <v>151</v>
      </c>
      <c r="D1672" s="835" t="s">
        <v>919</v>
      </c>
      <c r="E1672" s="812"/>
    </row>
    <row r="1673" spans="1:5" ht="28.15" customHeight="1" thickBot="1" x14ac:dyDescent="0.3">
      <c r="A1673" s="104" t="s">
        <v>48</v>
      </c>
      <c r="B1673" s="768" t="s">
        <v>920</v>
      </c>
      <c r="C1673" s="769"/>
      <c r="D1673" s="769"/>
      <c r="E1673" s="612"/>
    </row>
    <row r="1674" spans="1:5" ht="15.75" thickBot="1" x14ac:dyDescent="0.3">
      <c r="A1674" s="104" t="s">
        <v>50</v>
      </c>
      <c r="B1674" s="798" t="s">
        <v>213</v>
      </c>
      <c r="C1674" s="799"/>
      <c r="D1674" s="799"/>
      <c r="E1674" s="800"/>
    </row>
    <row r="1675" spans="1:5" x14ac:dyDescent="0.25">
      <c r="A1675" s="801"/>
      <c r="B1675" s="128">
        <v>2020</v>
      </c>
      <c r="C1675" s="128">
        <v>2021</v>
      </c>
      <c r="D1675" s="128">
        <v>2022</v>
      </c>
      <c r="E1675" s="128">
        <v>2023</v>
      </c>
    </row>
    <row r="1676" spans="1:5" ht="15.75" thickBot="1" x14ac:dyDescent="0.3">
      <c r="A1676" s="802"/>
      <c r="B1676" s="129" t="s">
        <v>26</v>
      </c>
      <c r="C1676" s="129" t="s">
        <v>26</v>
      </c>
      <c r="D1676" s="129" t="s">
        <v>26</v>
      </c>
      <c r="E1676" s="129" t="s">
        <v>26</v>
      </c>
    </row>
    <row r="1677" spans="1:5" ht="15.75" thickBot="1" x14ac:dyDescent="0.3">
      <c r="A1677" s="104" t="s">
        <v>52</v>
      </c>
      <c r="B1677" s="138">
        <v>50</v>
      </c>
      <c r="C1677" s="138">
        <v>180</v>
      </c>
      <c r="D1677" s="138"/>
      <c r="E1677" s="139"/>
    </row>
    <row r="1678" spans="1:5" ht="15.75" thickBot="1" x14ac:dyDescent="0.3">
      <c r="A1678" s="104" t="s">
        <v>53</v>
      </c>
      <c r="B1678" s="136">
        <v>15220.755999999999</v>
      </c>
      <c r="C1678" s="134">
        <v>52417.243999999999</v>
      </c>
      <c r="D1678" s="134"/>
      <c r="E1678" s="134"/>
    </row>
    <row r="1679" spans="1:5" ht="15.75" thickBot="1" x14ac:dyDescent="0.3">
      <c r="A1679" s="104" t="s">
        <v>54</v>
      </c>
      <c r="B1679" s="134">
        <f>B1678/B1677</f>
        <v>304.41512</v>
      </c>
      <c r="C1679" s="134">
        <f>C1678/C1677</f>
        <v>291.20691111111108</v>
      </c>
      <c r="D1679" s="134" t="e">
        <f>D1678/D1677</f>
        <v>#DIV/0!</v>
      </c>
      <c r="E1679" s="134" t="e">
        <f>E1678/E1677</f>
        <v>#DIV/0!</v>
      </c>
    </row>
    <row r="1680" spans="1:5" ht="15.75" thickBot="1" x14ac:dyDescent="0.3">
      <c r="A1680" s="104" t="s">
        <v>55</v>
      </c>
      <c r="B1680" s="130" t="e">
        <f t="shared" ref="B1680:E1682" si="65">B1677/A1677-1</f>
        <v>#VALUE!</v>
      </c>
      <c r="C1680" s="130">
        <f t="shared" si="65"/>
        <v>2.6</v>
      </c>
      <c r="D1680" s="130">
        <f t="shared" si="65"/>
        <v>-1</v>
      </c>
      <c r="E1680" s="130" t="e">
        <f t="shared" si="65"/>
        <v>#DIV/0!</v>
      </c>
    </row>
    <row r="1681" spans="1:5" ht="15.75" thickBot="1" x14ac:dyDescent="0.3">
      <c r="A1681" s="104" t="s">
        <v>57</v>
      </c>
      <c r="B1681" s="130" t="e">
        <f t="shared" si="65"/>
        <v>#VALUE!</v>
      </c>
      <c r="C1681" s="130">
        <f t="shared" si="65"/>
        <v>2.4438002948079585</v>
      </c>
      <c r="D1681" s="130">
        <f t="shared" si="65"/>
        <v>-1</v>
      </c>
      <c r="E1681" s="130" t="e">
        <f t="shared" si="65"/>
        <v>#DIV/0!</v>
      </c>
    </row>
    <row r="1682" spans="1:5" ht="15.75" thickBot="1" x14ac:dyDescent="0.3">
      <c r="A1682" s="104" t="s">
        <v>58</v>
      </c>
      <c r="B1682" s="130" t="e">
        <f t="shared" si="65"/>
        <v>#VALUE!</v>
      </c>
      <c r="C1682" s="130">
        <f t="shared" si="65"/>
        <v>-4.3388806997789464E-2</v>
      </c>
      <c r="D1682" s="130" t="e">
        <f t="shared" si="65"/>
        <v>#DIV/0!</v>
      </c>
      <c r="E1682" s="130" t="e">
        <f t="shared" si="65"/>
        <v>#DIV/0!</v>
      </c>
    </row>
    <row r="1683" spans="1:5" ht="15.75" thickBot="1" x14ac:dyDescent="0.3">
      <c r="A1683" s="803" t="s">
        <v>921</v>
      </c>
      <c r="B1683" s="804"/>
      <c r="C1683" s="804"/>
      <c r="D1683" s="804"/>
      <c r="E1683" s="805"/>
    </row>
    <row r="1684" spans="1:5" x14ac:dyDescent="0.25">
      <c r="A1684" s="801"/>
      <c r="B1684" s="128">
        <v>2020</v>
      </c>
      <c r="C1684" s="128">
        <v>2021</v>
      </c>
      <c r="D1684" s="128">
        <v>2022</v>
      </c>
      <c r="E1684" s="128">
        <v>2023</v>
      </c>
    </row>
    <row r="1685" spans="1:5" ht="15.75" thickBot="1" x14ac:dyDescent="0.3">
      <c r="A1685" s="802"/>
      <c r="B1685" s="129" t="s">
        <v>26</v>
      </c>
      <c r="C1685" s="129" t="s">
        <v>26</v>
      </c>
      <c r="D1685" s="129" t="s">
        <v>26</v>
      </c>
      <c r="E1685" s="129" t="s">
        <v>26</v>
      </c>
    </row>
    <row r="1686" spans="1:5" ht="15.75" thickBot="1" x14ac:dyDescent="0.3">
      <c r="A1686" s="131" t="s">
        <v>114</v>
      </c>
      <c r="B1686" s="132">
        <f>B1687+B1688+B1689+B1690</f>
        <v>0</v>
      </c>
      <c r="C1686" s="132">
        <f>C1687+C1688+C1689+C1690</f>
        <v>0</v>
      </c>
      <c r="D1686" s="132">
        <f>D1687+D1688+D1689+D1690</f>
        <v>0</v>
      </c>
      <c r="E1686" s="132">
        <f>E1687+E1688+E1689+E1690</f>
        <v>0</v>
      </c>
    </row>
    <row r="1687" spans="1:5" ht="15.75" thickBot="1" x14ac:dyDescent="0.3">
      <c r="A1687" s="118" t="s">
        <v>61</v>
      </c>
      <c r="B1687" s="132"/>
      <c r="C1687" s="132"/>
      <c r="D1687" s="132"/>
      <c r="E1687" s="132"/>
    </row>
    <row r="1688" spans="1:5" ht="15.75" thickBot="1" x14ac:dyDescent="0.3">
      <c r="A1688" s="118" t="s">
        <v>115</v>
      </c>
      <c r="B1688" s="132"/>
      <c r="C1688" s="132"/>
      <c r="D1688" s="132"/>
      <c r="E1688" s="132"/>
    </row>
    <row r="1689" spans="1:5" ht="15.75" thickBot="1" x14ac:dyDescent="0.3">
      <c r="A1689" s="118" t="s">
        <v>116</v>
      </c>
      <c r="B1689" s="132"/>
      <c r="C1689" s="132"/>
      <c r="D1689" s="132"/>
      <c r="E1689" s="132"/>
    </row>
    <row r="1690" spans="1:5" ht="15.75" thickBot="1" x14ac:dyDescent="0.3">
      <c r="A1690" s="118" t="s">
        <v>117</v>
      </c>
      <c r="B1690" s="132"/>
      <c r="C1690" s="132"/>
      <c r="D1690" s="132"/>
      <c r="E1690" s="132"/>
    </row>
    <row r="1691" spans="1:5" ht="15.75" thickBot="1" x14ac:dyDescent="0.3">
      <c r="A1691" s="131" t="s">
        <v>118</v>
      </c>
      <c r="B1691" s="122">
        <f>B1692+B1693+B1694+B1695</f>
        <v>15220.755999999999</v>
      </c>
      <c r="C1691" s="122">
        <f>C1692+C1693+C1694+C1695</f>
        <v>52417.243999999999</v>
      </c>
      <c r="D1691" s="122">
        <f>D1692+D1693+D1694+D1695</f>
        <v>0</v>
      </c>
      <c r="E1691" s="122">
        <f>E1692+E1693+E1694+E1695</f>
        <v>0</v>
      </c>
    </row>
    <row r="1692" spans="1:5" ht="15.75" thickBot="1" x14ac:dyDescent="0.3">
      <c r="A1692" s="118" t="s">
        <v>61</v>
      </c>
      <c r="B1692" s="132">
        <f>+B1678</f>
        <v>15220.755999999999</v>
      </c>
      <c r="C1692" s="132">
        <f>+C1678</f>
        <v>52417.243999999999</v>
      </c>
      <c r="D1692" s="132">
        <f>+D1678</f>
        <v>0</v>
      </c>
      <c r="E1692" s="132">
        <f>+E1678</f>
        <v>0</v>
      </c>
    </row>
    <row r="1693" spans="1:5" ht="15.75" thickBot="1" x14ac:dyDescent="0.3">
      <c r="A1693" s="118" t="s">
        <v>115</v>
      </c>
      <c r="B1693" s="132"/>
      <c r="C1693" s="132"/>
      <c r="D1693" s="132"/>
      <c r="E1693" s="132"/>
    </row>
    <row r="1694" spans="1:5" ht="15.75" thickBot="1" x14ac:dyDescent="0.3">
      <c r="A1694" s="118" t="s">
        <v>116</v>
      </c>
      <c r="B1694" s="132"/>
      <c r="C1694" s="132"/>
      <c r="D1694" s="132"/>
      <c r="E1694" s="132"/>
    </row>
    <row r="1695" spans="1:5" ht="15.75" thickBot="1" x14ac:dyDescent="0.3">
      <c r="A1695" s="118" t="s">
        <v>117</v>
      </c>
      <c r="B1695" s="132"/>
      <c r="C1695" s="132"/>
      <c r="D1695" s="132"/>
      <c r="E1695" s="132"/>
    </row>
    <row r="1696" spans="1:5" ht="15.75" thickBot="1" x14ac:dyDescent="0.3">
      <c r="A1696" s="121" t="s">
        <v>922</v>
      </c>
      <c r="B1696" s="122">
        <f>B1686+B1691</f>
        <v>15220.755999999999</v>
      </c>
      <c r="C1696" s="122">
        <f>C1686+C1691</f>
        <v>52417.243999999999</v>
      </c>
      <c r="D1696" s="122">
        <f>D1686+D1691</f>
        <v>0</v>
      </c>
      <c r="E1696" s="122">
        <f>E1686+E1691</f>
        <v>0</v>
      </c>
    </row>
    <row r="1697" spans="1:5" ht="34.5" thickBot="1" x14ac:dyDescent="0.3">
      <c r="A1697" s="460" t="s">
        <v>923</v>
      </c>
      <c r="B1697" s="112" t="s">
        <v>924</v>
      </c>
      <c r="C1697" s="127" t="s">
        <v>151</v>
      </c>
      <c r="D1697" s="835" t="s">
        <v>925</v>
      </c>
      <c r="E1697" s="812"/>
    </row>
    <row r="1698" spans="1:5" ht="27" customHeight="1" thickBot="1" x14ac:dyDescent="0.3">
      <c r="A1698" s="104" t="s">
        <v>48</v>
      </c>
      <c r="B1698" s="768" t="s">
        <v>926</v>
      </c>
      <c r="C1698" s="769"/>
      <c r="D1698" s="769"/>
      <c r="E1698" s="612"/>
    </row>
    <row r="1699" spans="1:5" ht="15.75" thickBot="1" x14ac:dyDescent="0.3">
      <c r="A1699" s="104" t="s">
        <v>50</v>
      </c>
      <c r="B1699" s="798" t="s">
        <v>213</v>
      </c>
      <c r="C1699" s="799"/>
      <c r="D1699" s="799"/>
      <c r="E1699" s="800"/>
    </row>
    <row r="1700" spans="1:5" x14ac:dyDescent="0.25">
      <c r="A1700" s="801"/>
      <c r="B1700" s="128">
        <v>2020</v>
      </c>
      <c r="C1700" s="128">
        <v>2021</v>
      </c>
      <c r="D1700" s="128">
        <v>2022</v>
      </c>
      <c r="E1700" s="128">
        <v>2023</v>
      </c>
    </row>
    <row r="1701" spans="1:5" ht="15.75" thickBot="1" x14ac:dyDescent="0.3">
      <c r="A1701" s="802"/>
      <c r="B1701" s="129" t="s">
        <v>26</v>
      </c>
      <c r="C1701" s="129" t="s">
        <v>26</v>
      </c>
      <c r="D1701" s="129" t="s">
        <v>26</v>
      </c>
      <c r="E1701" s="129" t="s">
        <v>26</v>
      </c>
    </row>
    <row r="1702" spans="1:5" ht="15.75" thickBot="1" x14ac:dyDescent="0.3">
      <c r="A1702" s="104" t="s">
        <v>52</v>
      </c>
      <c r="B1702" s="138">
        <v>150</v>
      </c>
      <c r="C1702" s="138">
        <v>555</v>
      </c>
      <c r="D1702" s="138"/>
      <c r="E1702" s="139"/>
    </row>
    <row r="1703" spans="1:5" ht="15.75" thickBot="1" x14ac:dyDescent="0.3">
      <c r="A1703" s="104" t="s">
        <v>53</v>
      </c>
      <c r="B1703" s="134">
        <v>27000</v>
      </c>
      <c r="C1703" s="134">
        <v>102746</v>
      </c>
      <c r="D1703" s="134"/>
      <c r="E1703" s="134"/>
    </row>
    <row r="1704" spans="1:5" ht="15.75" thickBot="1" x14ac:dyDescent="0.3">
      <c r="A1704" s="104" t="s">
        <v>54</v>
      </c>
      <c r="B1704" s="134">
        <f>B1703/B1702</f>
        <v>180</v>
      </c>
      <c r="C1704" s="134">
        <f>C1703/C1702</f>
        <v>185.12792792792791</v>
      </c>
      <c r="D1704" s="134" t="e">
        <f>D1703/D1702</f>
        <v>#DIV/0!</v>
      </c>
      <c r="E1704" s="134" t="e">
        <f>E1703/E1702</f>
        <v>#DIV/0!</v>
      </c>
    </row>
    <row r="1705" spans="1:5" ht="15.75" thickBot="1" x14ac:dyDescent="0.3">
      <c r="A1705" s="104" t="s">
        <v>55</v>
      </c>
      <c r="B1705" s="130" t="e">
        <f t="shared" ref="B1705:E1707" si="66">B1702/A1702-1</f>
        <v>#VALUE!</v>
      </c>
      <c r="C1705" s="130">
        <f t="shared" si="66"/>
        <v>2.7</v>
      </c>
      <c r="D1705" s="130">
        <f t="shared" si="66"/>
        <v>-1</v>
      </c>
      <c r="E1705" s="130" t="e">
        <f t="shared" si="66"/>
        <v>#DIV/0!</v>
      </c>
    </row>
    <row r="1706" spans="1:5" ht="15.75" thickBot="1" x14ac:dyDescent="0.3">
      <c r="A1706" s="104" t="s">
        <v>57</v>
      </c>
      <c r="B1706" s="130" t="e">
        <f t="shared" si="66"/>
        <v>#VALUE!</v>
      </c>
      <c r="C1706" s="130">
        <f t="shared" si="66"/>
        <v>2.8054074074074076</v>
      </c>
      <c r="D1706" s="130">
        <f t="shared" si="66"/>
        <v>-1</v>
      </c>
      <c r="E1706" s="130" t="e">
        <f t="shared" si="66"/>
        <v>#DIV/0!</v>
      </c>
    </row>
    <row r="1707" spans="1:5" ht="15.75" thickBot="1" x14ac:dyDescent="0.3">
      <c r="A1707" s="104" t="s">
        <v>58</v>
      </c>
      <c r="B1707" s="130" t="e">
        <f t="shared" si="66"/>
        <v>#VALUE!</v>
      </c>
      <c r="C1707" s="130">
        <f t="shared" si="66"/>
        <v>2.8488488488488395E-2</v>
      </c>
      <c r="D1707" s="130" t="e">
        <f t="shared" si="66"/>
        <v>#DIV/0!</v>
      </c>
      <c r="E1707" s="130" t="e">
        <f t="shared" si="66"/>
        <v>#DIV/0!</v>
      </c>
    </row>
    <row r="1708" spans="1:5" ht="15.75" thickBot="1" x14ac:dyDescent="0.3">
      <c r="A1708" s="803" t="s">
        <v>927</v>
      </c>
      <c r="B1708" s="804"/>
      <c r="C1708" s="804"/>
      <c r="D1708" s="804"/>
      <c r="E1708" s="805"/>
    </row>
    <row r="1709" spans="1:5" x14ac:dyDescent="0.25">
      <c r="A1709" s="801"/>
      <c r="B1709" s="128">
        <v>2020</v>
      </c>
      <c r="C1709" s="128">
        <v>2021</v>
      </c>
      <c r="D1709" s="128">
        <v>2022</v>
      </c>
      <c r="E1709" s="128">
        <v>2023</v>
      </c>
    </row>
    <row r="1710" spans="1:5" ht="15.75" thickBot="1" x14ac:dyDescent="0.3">
      <c r="A1710" s="802"/>
      <c r="B1710" s="129" t="s">
        <v>26</v>
      </c>
      <c r="C1710" s="129" t="s">
        <v>26</v>
      </c>
      <c r="D1710" s="129" t="s">
        <v>26</v>
      </c>
      <c r="E1710" s="129" t="s">
        <v>26</v>
      </c>
    </row>
    <row r="1711" spans="1:5" ht="15.75" thickBot="1" x14ac:dyDescent="0.3">
      <c r="A1711" s="131" t="s">
        <v>114</v>
      </c>
      <c r="B1711" s="132">
        <f>B1712+B1713+B1714+B1715</f>
        <v>0</v>
      </c>
      <c r="C1711" s="132">
        <f>C1712+C1713+C1714+C1715</f>
        <v>0</v>
      </c>
      <c r="D1711" s="132">
        <f>D1712+D1713+D1714+D1715</f>
        <v>0</v>
      </c>
      <c r="E1711" s="132">
        <f>E1712+E1713+E1714+E1715</f>
        <v>0</v>
      </c>
    </row>
    <row r="1712" spans="1:5" ht="15.75" thickBot="1" x14ac:dyDescent="0.3">
      <c r="A1712" s="118" t="s">
        <v>61</v>
      </c>
      <c r="B1712" s="132"/>
      <c r="C1712" s="132"/>
      <c r="D1712" s="132"/>
      <c r="E1712" s="132"/>
    </row>
    <row r="1713" spans="1:5" ht="15.75" thickBot="1" x14ac:dyDescent="0.3">
      <c r="A1713" s="118" t="s">
        <v>115</v>
      </c>
      <c r="B1713" s="132"/>
      <c r="C1713" s="132"/>
      <c r="D1713" s="132"/>
      <c r="E1713" s="132"/>
    </row>
    <row r="1714" spans="1:5" ht="15.75" thickBot="1" x14ac:dyDescent="0.3">
      <c r="A1714" s="118" t="s">
        <v>116</v>
      </c>
      <c r="B1714" s="132"/>
      <c r="C1714" s="132"/>
      <c r="D1714" s="132"/>
      <c r="E1714" s="132"/>
    </row>
    <row r="1715" spans="1:5" ht="15.75" thickBot="1" x14ac:dyDescent="0.3">
      <c r="A1715" s="118" t="s">
        <v>117</v>
      </c>
      <c r="B1715" s="132"/>
      <c r="C1715" s="132"/>
      <c r="D1715" s="132"/>
      <c r="E1715" s="132"/>
    </row>
    <row r="1716" spans="1:5" ht="15.75" thickBot="1" x14ac:dyDescent="0.3">
      <c r="A1716" s="131" t="s">
        <v>118</v>
      </c>
      <c r="B1716" s="122">
        <f>B1717+B1718+B1719+B1720</f>
        <v>27000</v>
      </c>
      <c r="C1716" s="122">
        <f>C1717+C1718+C1719+C1720</f>
        <v>102746</v>
      </c>
      <c r="D1716" s="122">
        <f>D1717+D1718+D1719+D1720</f>
        <v>0</v>
      </c>
      <c r="E1716" s="122">
        <f>E1717+E1718+E1719+E1720</f>
        <v>0</v>
      </c>
    </row>
    <row r="1717" spans="1:5" ht="15.75" thickBot="1" x14ac:dyDescent="0.3">
      <c r="A1717" s="118" t="s">
        <v>61</v>
      </c>
      <c r="B1717" s="132">
        <f>+B1703</f>
        <v>27000</v>
      </c>
      <c r="C1717" s="132">
        <f>+C1703</f>
        <v>102746</v>
      </c>
      <c r="D1717" s="132">
        <f>+D1703</f>
        <v>0</v>
      </c>
      <c r="E1717" s="132">
        <f>+E1703</f>
        <v>0</v>
      </c>
    </row>
    <row r="1718" spans="1:5" ht="15.75" thickBot="1" x14ac:dyDescent="0.3">
      <c r="A1718" s="118" t="s">
        <v>115</v>
      </c>
      <c r="B1718" s="132"/>
      <c r="C1718" s="132"/>
      <c r="D1718" s="132"/>
      <c r="E1718" s="132"/>
    </row>
    <row r="1719" spans="1:5" ht="15.75" thickBot="1" x14ac:dyDescent="0.3">
      <c r="A1719" s="118" t="s">
        <v>116</v>
      </c>
      <c r="B1719" s="132"/>
      <c r="C1719" s="132"/>
      <c r="D1719" s="132"/>
      <c r="E1719" s="132"/>
    </row>
    <row r="1720" spans="1:5" ht="15.75" thickBot="1" x14ac:dyDescent="0.3">
      <c r="A1720" s="118" t="s">
        <v>117</v>
      </c>
      <c r="B1720" s="132"/>
      <c r="C1720" s="132"/>
      <c r="D1720" s="132"/>
      <c r="E1720" s="132"/>
    </row>
    <row r="1721" spans="1:5" ht="15.75" thickBot="1" x14ac:dyDescent="0.3">
      <c r="A1721" s="121" t="s">
        <v>928</v>
      </c>
      <c r="B1721" s="122">
        <f>B1711+B1716</f>
        <v>27000</v>
      </c>
      <c r="C1721" s="122">
        <f>C1711+C1716</f>
        <v>102746</v>
      </c>
      <c r="D1721" s="122">
        <f>D1711+D1716</f>
        <v>0</v>
      </c>
      <c r="E1721" s="122">
        <f>E1711+E1716</f>
        <v>0</v>
      </c>
    </row>
    <row r="1722" spans="1:5" ht="34.5" thickBot="1" x14ac:dyDescent="0.3">
      <c r="A1722" s="460" t="s">
        <v>929</v>
      </c>
      <c r="B1722" s="112" t="s">
        <v>930</v>
      </c>
      <c r="C1722" s="127" t="s">
        <v>151</v>
      </c>
      <c r="D1722" s="835" t="s">
        <v>931</v>
      </c>
      <c r="E1722" s="812"/>
    </row>
    <row r="1723" spans="1:5" ht="34.9" customHeight="1" thickBot="1" x14ac:dyDescent="0.3">
      <c r="A1723" s="104" t="s">
        <v>48</v>
      </c>
      <c r="B1723" s="768" t="s">
        <v>932</v>
      </c>
      <c r="C1723" s="769"/>
      <c r="D1723" s="769"/>
      <c r="E1723" s="612"/>
    </row>
    <row r="1724" spans="1:5" ht="15.75" thickBot="1" x14ac:dyDescent="0.3">
      <c r="A1724" s="104" t="s">
        <v>50</v>
      </c>
      <c r="B1724" s="798" t="s">
        <v>213</v>
      </c>
      <c r="C1724" s="799"/>
      <c r="D1724" s="799"/>
      <c r="E1724" s="800"/>
    </row>
    <row r="1725" spans="1:5" x14ac:dyDescent="0.25">
      <c r="A1725" s="801"/>
      <c r="B1725" s="128">
        <v>2020</v>
      </c>
      <c r="C1725" s="128">
        <v>2021</v>
      </c>
      <c r="D1725" s="128">
        <v>2022</v>
      </c>
      <c r="E1725" s="128">
        <v>2023</v>
      </c>
    </row>
    <row r="1726" spans="1:5" ht="15.75" thickBot="1" x14ac:dyDescent="0.3">
      <c r="A1726" s="802"/>
      <c r="B1726" s="129" t="s">
        <v>26</v>
      </c>
      <c r="C1726" s="129" t="s">
        <v>26</v>
      </c>
      <c r="D1726" s="129" t="s">
        <v>26</v>
      </c>
      <c r="E1726" s="129" t="s">
        <v>26</v>
      </c>
    </row>
    <row r="1727" spans="1:5" ht="15.75" thickBot="1" x14ac:dyDescent="0.3">
      <c r="A1727" s="104" t="s">
        <v>52</v>
      </c>
      <c r="B1727" s="138">
        <v>100</v>
      </c>
      <c r="C1727" s="138">
        <v>300</v>
      </c>
      <c r="D1727" s="138"/>
      <c r="E1727" s="139"/>
    </row>
    <row r="1728" spans="1:5" ht="15.75" thickBot="1" x14ac:dyDescent="0.3">
      <c r="A1728" s="104" t="s">
        <v>53</v>
      </c>
      <c r="B1728" s="134">
        <v>12000</v>
      </c>
      <c r="C1728" s="134">
        <v>29200</v>
      </c>
      <c r="D1728" s="134"/>
      <c r="E1728" s="134"/>
    </row>
    <row r="1729" spans="1:5" ht="15.75" thickBot="1" x14ac:dyDescent="0.3">
      <c r="A1729" s="104" t="s">
        <v>54</v>
      </c>
      <c r="B1729" s="134">
        <f>B1728/B1727</f>
        <v>120</v>
      </c>
      <c r="C1729" s="134">
        <f>C1728/C1727</f>
        <v>97.333333333333329</v>
      </c>
      <c r="D1729" s="134" t="e">
        <f>D1728/D1727</f>
        <v>#DIV/0!</v>
      </c>
      <c r="E1729" s="134" t="e">
        <f>E1728/E1727</f>
        <v>#DIV/0!</v>
      </c>
    </row>
    <row r="1730" spans="1:5" ht="15.75" thickBot="1" x14ac:dyDescent="0.3">
      <c r="A1730" s="104" t="s">
        <v>55</v>
      </c>
      <c r="B1730" s="130" t="e">
        <f t="shared" ref="B1730:E1732" si="67">B1727/A1727-1</f>
        <v>#VALUE!</v>
      </c>
      <c r="C1730" s="130">
        <f t="shared" si="67"/>
        <v>2</v>
      </c>
      <c r="D1730" s="130">
        <f t="shared" si="67"/>
        <v>-1</v>
      </c>
      <c r="E1730" s="130" t="e">
        <f t="shared" si="67"/>
        <v>#DIV/0!</v>
      </c>
    </row>
    <row r="1731" spans="1:5" ht="15.75" thickBot="1" x14ac:dyDescent="0.3">
      <c r="A1731" s="104" t="s">
        <v>57</v>
      </c>
      <c r="B1731" s="130" t="e">
        <f t="shared" si="67"/>
        <v>#VALUE!</v>
      </c>
      <c r="C1731" s="130">
        <f t="shared" si="67"/>
        <v>1.4333333333333331</v>
      </c>
      <c r="D1731" s="130">
        <f t="shared" si="67"/>
        <v>-1</v>
      </c>
      <c r="E1731" s="130" t="e">
        <f t="shared" si="67"/>
        <v>#DIV/0!</v>
      </c>
    </row>
    <row r="1732" spans="1:5" ht="15.75" thickBot="1" x14ac:dyDescent="0.3">
      <c r="A1732" s="104" t="s">
        <v>58</v>
      </c>
      <c r="B1732" s="130" t="e">
        <f t="shared" si="67"/>
        <v>#VALUE!</v>
      </c>
      <c r="C1732" s="130">
        <f t="shared" si="67"/>
        <v>-0.18888888888888888</v>
      </c>
      <c r="D1732" s="130" t="e">
        <f t="shared" si="67"/>
        <v>#DIV/0!</v>
      </c>
      <c r="E1732" s="130" t="e">
        <f t="shared" si="67"/>
        <v>#DIV/0!</v>
      </c>
    </row>
    <row r="1733" spans="1:5" ht="15.75" thickBot="1" x14ac:dyDescent="0.3">
      <c r="A1733" s="803" t="s">
        <v>933</v>
      </c>
      <c r="B1733" s="804"/>
      <c r="C1733" s="804"/>
      <c r="D1733" s="804"/>
      <c r="E1733" s="805"/>
    </row>
    <row r="1734" spans="1:5" x14ac:dyDescent="0.25">
      <c r="A1734" s="801"/>
      <c r="B1734" s="128">
        <v>2020</v>
      </c>
      <c r="C1734" s="128">
        <v>2021</v>
      </c>
      <c r="D1734" s="128">
        <v>2022</v>
      </c>
      <c r="E1734" s="128">
        <v>2023</v>
      </c>
    </row>
    <row r="1735" spans="1:5" ht="15.75" thickBot="1" x14ac:dyDescent="0.3">
      <c r="A1735" s="802"/>
      <c r="B1735" s="129" t="s">
        <v>26</v>
      </c>
      <c r="C1735" s="129" t="s">
        <v>26</v>
      </c>
      <c r="D1735" s="129" t="s">
        <v>26</v>
      </c>
      <c r="E1735" s="129" t="s">
        <v>26</v>
      </c>
    </row>
    <row r="1736" spans="1:5" ht="15.75" thickBot="1" x14ac:dyDescent="0.3">
      <c r="A1736" s="131" t="s">
        <v>114</v>
      </c>
      <c r="B1736" s="132">
        <f>B1737+B1738+B1739+B1740</f>
        <v>0</v>
      </c>
      <c r="C1736" s="132">
        <f>C1737+C1738+C1739+C1740</f>
        <v>0</v>
      </c>
      <c r="D1736" s="132">
        <f>D1737+D1738+D1739+D1740</f>
        <v>0</v>
      </c>
      <c r="E1736" s="132">
        <f>E1737+E1738+E1739+E1740</f>
        <v>0</v>
      </c>
    </row>
    <row r="1737" spans="1:5" ht="15.75" thickBot="1" x14ac:dyDescent="0.3">
      <c r="A1737" s="118" t="s">
        <v>61</v>
      </c>
      <c r="B1737" s="132"/>
      <c r="C1737" s="132"/>
      <c r="D1737" s="132"/>
      <c r="E1737" s="132"/>
    </row>
    <row r="1738" spans="1:5" ht="15.75" thickBot="1" x14ac:dyDescent="0.3">
      <c r="A1738" s="118" t="s">
        <v>115</v>
      </c>
      <c r="B1738" s="132"/>
      <c r="C1738" s="132"/>
      <c r="D1738" s="132"/>
      <c r="E1738" s="132"/>
    </row>
    <row r="1739" spans="1:5" ht="15.75" thickBot="1" x14ac:dyDescent="0.3">
      <c r="A1739" s="118" t="s">
        <v>116</v>
      </c>
      <c r="B1739" s="132"/>
      <c r="C1739" s="132"/>
      <c r="D1739" s="132"/>
      <c r="E1739" s="132"/>
    </row>
    <row r="1740" spans="1:5" ht="15.75" thickBot="1" x14ac:dyDescent="0.3">
      <c r="A1740" s="118" t="s">
        <v>117</v>
      </c>
      <c r="B1740" s="132"/>
      <c r="C1740" s="132"/>
      <c r="D1740" s="132"/>
      <c r="E1740" s="132"/>
    </row>
    <row r="1741" spans="1:5" ht="15.75" thickBot="1" x14ac:dyDescent="0.3">
      <c r="A1741" s="131" t="s">
        <v>118</v>
      </c>
      <c r="B1741" s="122">
        <f>B1742+B1743+B1744+B1745</f>
        <v>12000</v>
      </c>
      <c r="C1741" s="122">
        <f>C1742+C1743+C1744+C1745</f>
        <v>29200</v>
      </c>
      <c r="D1741" s="122">
        <f>D1742+D1743+D1744+D1745</f>
        <v>0</v>
      </c>
      <c r="E1741" s="122">
        <f>E1742+E1743+E1744+E1745</f>
        <v>0</v>
      </c>
    </row>
    <row r="1742" spans="1:5" ht="15.75" thickBot="1" x14ac:dyDescent="0.3">
      <c r="A1742" s="118" t="s">
        <v>61</v>
      </c>
      <c r="B1742" s="132">
        <f>+B1728</f>
        <v>12000</v>
      </c>
      <c r="C1742" s="132">
        <f>+C1728</f>
        <v>29200</v>
      </c>
      <c r="D1742" s="132">
        <f>+D1728</f>
        <v>0</v>
      </c>
      <c r="E1742" s="132">
        <f>+E1728</f>
        <v>0</v>
      </c>
    </row>
    <row r="1743" spans="1:5" ht="15.75" thickBot="1" x14ac:dyDescent="0.3">
      <c r="A1743" s="118" t="s">
        <v>115</v>
      </c>
      <c r="B1743" s="132"/>
      <c r="C1743" s="132"/>
      <c r="D1743" s="132"/>
      <c r="E1743" s="132"/>
    </row>
    <row r="1744" spans="1:5" ht="15.75" thickBot="1" x14ac:dyDescent="0.3">
      <c r="A1744" s="118" t="s">
        <v>116</v>
      </c>
      <c r="B1744" s="132"/>
      <c r="C1744" s="132"/>
      <c r="D1744" s="132"/>
      <c r="E1744" s="132"/>
    </row>
    <row r="1745" spans="1:5" ht="15.75" thickBot="1" x14ac:dyDescent="0.3">
      <c r="A1745" s="118" t="s">
        <v>117</v>
      </c>
      <c r="B1745" s="132"/>
      <c r="C1745" s="132"/>
      <c r="D1745" s="132"/>
      <c r="E1745" s="132"/>
    </row>
    <row r="1746" spans="1:5" ht="15.75" thickBot="1" x14ac:dyDescent="0.3">
      <c r="A1746" s="121" t="s">
        <v>934</v>
      </c>
      <c r="B1746" s="122">
        <f>B1736+B1741</f>
        <v>12000</v>
      </c>
      <c r="C1746" s="122">
        <f>C1736+C1741</f>
        <v>29200</v>
      </c>
      <c r="D1746" s="122">
        <f>D1736+D1741</f>
        <v>0</v>
      </c>
      <c r="E1746" s="122">
        <f>E1736+E1741</f>
        <v>0</v>
      </c>
    </row>
    <row r="1747" spans="1:5" ht="34.5" thickBot="1" x14ac:dyDescent="0.3">
      <c r="A1747" s="460" t="s">
        <v>935</v>
      </c>
      <c r="B1747" s="112" t="s">
        <v>936</v>
      </c>
      <c r="C1747" s="127" t="s">
        <v>151</v>
      </c>
      <c r="D1747" s="835" t="s">
        <v>937</v>
      </c>
      <c r="E1747" s="812"/>
    </row>
    <row r="1748" spans="1:5" ht="33.6" customHeight="1" thickBot="1" x14ac:dyDescent="0.3">
      <c r="A1748" s="104" t="s">
        <v>48</v>
      </c>
      <c r="B1748" s="768" t="s">
        <v>938</v>
      </c>
      <c r="C1748" s="769"/>
      <c r="D1748" s="769"/>
      <c r="E1748" s="612"/>
    </row>
    <row r="1749" spans="1:5" ht="15.75" thickBot="1" x14ac:dyDescent="0.3">
      <c r="A1749" s="104" t="s">
        <v>50</v>
      </c>
      <c r="B1749" s="798" t="s">
        <v>213</v>
      </c>
      <c r="C1749" s="799"/>
      <c r="D1749" s="799"/>
      <c r="E1749" s="800"/>
    </row>
    <row r="1750" spans="1:5" x14ac:dyDescent="0.25">
      <c r="A1750" s="801"/>
      <c r="B1750" s="128">
        <v>2020</v>
      </c>
      <c r="C1750" s="128">
        <v>2021</v>
      </c>
      <c r="D1750" s="128">
        <v>2022</v>
      </c>
      <c r="E1750" s="128">
        <v>2023</v>
      </c>
    </row>
    <row r="1751" spans="1:5" ht="15.75" thickBot="1" x14ac:dyDescent="0.3">
      <c r="A1751" s="802"/>
      <c r="B1751" s="129" t="s">
        <v>26</v>
      </c>
      <c r="C1751" s="129" t="s">
        <v>26</v>
      </c>
      <c r="D1751" s="129" t="s">
        <v>26</v>
      </c>
      <c r="E1751" s="129" t="s">
        <v>26</v>
      </c>
    </row>
    <row r="1752" spans="1:5" ht="15.75" thickBot="1" x14ac:dyDescent="0.3">
      <c r="A1752" s="104" t="s">
        <v>52</v>
      </c>
      <c r="B1752" s="138">
        <v>200</v>
      </c>
      <c r="C1752" s="138">
        <v>435</v>
      </c>
      <c r="D1752" s="138"/>
      <c r="E1752" s="139"/>
    </row>
    <row r="1753" spans="1:5" ht="15.75" thickBot="1" x14ac:dyDescent="0.3">
      <c r="A1753" s="104" t="s">
        <v>53</v>
      </c>
      <c r="B1753" s="134">
        <v>21000</v>
      </c>
      <c r="C1753" s="134">
        <v>54894.847999999998</v>
      </c>
      <c r="D1753" s="134"/>
      <c r="E1753" s="134"/>
    </row>
    <row r="1754" spans="1:5" ht="15.75" thickBot="1" x14ac:dyDescent="0.3">
      <c r="A1754" s="104" t="s">
        <v>54</v>
      </c>
      <c r="B1754" s="134">
        <f>B1753/B1752</f>
        <v>105</v>
      </c>
      <c r="C1754" s="134">
        <f>C1753/C1752</f>
        <v>126.19505287356321</v>
      </c>
      <c r="D1754" s="134" t="e">
        <f>D1753/D1752</f>
        <v>#DIV/0!</v>
      </c>
      <c r="E1754" s="134" t="e">
        <f>E1753/E1752</f>
        <v>#DIV/0!</v>
      </c>
    </row>
    <row r="1755" spans="1:5" ht="15.75" thickBot="1" x14ac:dyDescent="0.3">
      <c r="A1755" s="104" t="s">
        <v>55</v>
      </c>
      <c r="B1755" s="130" t="e">
        <f t="shared" ref="B1755:E1757" si="68">B1752/A1752-1</f>
        <v>#VALUE!</v>
      </c>
      <c r="C1755" s="130">
        <f t="shared" si="68"/>
        <v>1.1749999999999998</v>
      </c>
      <c r="D1755" s="130">
        <f t="shared" si="68"/>
        <v>-1</v>
      </c>
      <c r="E1755" s="130" t="e">
        <f t="shared" si="68"/>
        <v>#DIV/0!</v>
      </c>
    </row>
    <row r="1756" spans="1:5" ht="15.75" thickBot="1" x14ac:dyDescent="0.3">
      <c r="A1756" s="104" t="s">
        <v>57</v>
      </c>
      <c r="B1756" s="130" t="e">
        <f t="shared" si="68"/>
        <v>#VALUE!</v>
      </c>
      <c r="C1756" s="130">
        <f t="shared" si="68"/>
        <v>1.6140403809523809</v>
      </c>
      <c r="D1756" s="130">
        <f t="shared" si="68"/>
        <v>-1</v>
      </c>
      <c r="E1756" s="130" t="e">
        <f t="shared" si="68"/>
        <v>#DIV/0!</v>
      </c>
    </row>
    <row r="1757" spans="1:5" ht="15.75" thickBot="1" x14ac:dyDescent="0.3">
      <c r="A1757" s="104" t="s">
        <v>58</v>
      </c>
      <c r="B1757" s="130" t="e">
        <f t="shared" si="68"/>
        <v>#VALUE!</v>
      </c>
      <c r="C1757" s="130">
        <f t="shared" si="68"/>
        <v>0.20185764641488779</v>
      </c>
      <c r="D1757" s="130" t="e">
        <f t="shared" si="68"/>
        <v>#DIV/0!</v>
      </c>
      <c r="E1757" s="130" t="e">
        <f t="shared" si="68"/>
        <v>#DIV/0!</v>
      </c>
    </row>
    <row r="1758" spans="1:5" ht="15.75" thickBot="1" x14ac:dyDescent="0.3">
      <c r="A1758" s="803" t="s">
        <v>939</v>
      </c>
      <c r="B1758" s="804"/>
      <c r="C1758" s="804"/>
      <c r="D1758" s="804"/>
      <c r="E1758" s="805"/>
    </row>
    <row r="1759" spans="1:5" x14ac:dyDescent="0.25">
      <c r="A1759" s="801"/>
      <c r="B1759" s="128">
        <v>2020</v>
      </c>
      <c r="C1759" s="128">
        <v>2021</v>
      </c>
      <c r="D1759" s="128">
        <v>2022</v>
      </c>
      <c r="E1759" s="128">
        <v>2023</v>
      </c>
    </row>
    <row r="1760" spans="1:5" ht="15.75" thickBot="1" x14ac:dyDescent="0.3">
      <c r="A1760" s="802"/>
      <c r="B1760" s="129" t="s">
        <v>26</v>
      </c>
      <c r="C1760" s="129" t="s">
        <v>26</v>
      </c>
      <c r="D1760" s="129" t="s">
        <v>26</v>
      </c>
      <c r="E1760" s="129" t="s">
        <v>26</v>
      </c>
    </row>
    <row r="1761" spans="1:5" ht="15.75" thickBot="1" x14ac:dyDescent="0.3">
      <c r="A1761" s="131" t="s">
        <v>114</v>
      </c>
      <c r="B1761" s="132">
        <f>B1762+B1763+B1764+B1765</f>
        <v>0</v>
      </c>
      <c r="C1761" s="132">
        <f>C1762+C1763+C1764+C1765</f>
        <v>0</v>
      </c>
      <c r="D1761" s="132">
        <f>D1762+D1763+D1764+D1765</f>
        <v>0</v>
      </c>
      <c r="E1761" s="132">
        <f>E1762+E1763+E1764+E1765</f>
        <v>0</v>
      </c>
    </row>
    <row r="1762" spans="1:5" ht="15.75" thickBot="1" x14ac:dyDescent="0.3">
      <c r="A1762" s="118" t="s">
        <v>61</v>
      </c>
      <c r="B1762" s="132"/>
      <c r="C1762" s="132"/>
      <c r="D1762" s="132"/>
      <c r="E1762" s="132"/>
    </row>
    <row r="1763" spans="1:5" ht="15.75" thickBot="1" x14ac:dyDescent="0.3">
      <c r="A1763" s="118" t="s">
        <v>115</v>
      </c>
      <c r="B1763" s="132"/>
      <c r="C1763" s="132"/>
      <c r="D1763" s="132"/>
      <c r="E1763" s="132"/>
    </row>
    <row r="1764" spans="1:5" ht="15.75" thickBot="1" x14ac:dyDescent="0.3">
      <c r="A1764" s="118" t="s">
        <v>116</v>
      </c>
      <c r="B1764" s="132"/>
      <c r="C1764" s="132"/>
      <c r="D1764" s="132"/>
      <c r="E1764" s="132"/>
    </row>
    <row r="1765" spans="1:5" ht="15.75" thickBot="1" x14ac:dyDescent="0.3">
      <c r="A1765" s="118" t="s">
        <v>117</v>
      </c>
      <c r="B1765" s="132"/>
      <c r="C1765" s="132"/>
      <c r="D1765" s="132"/>
      <c r="E1765" s="132"/>
    </row>
    <row r="1766" spans="1:5" ht="15.75" thickBot="1" x14ac:dyDescent="0.3">
      <c r="A1766" s="131" t="s">
        <v>118</v>
      </c>
      <c r="B1766" s="122">
        <f>B1767+B1768+B1769+B1770</f>
        <v>21000</v>
      </c>
      <c r="C1766" s="122">
        <f>C1767+C1768+C1769+C1770</f>
        <v>54894.847999999998</v>
      </c>
      <c r="D1766" s="122">
        <f>D1767+D1768+D1769+D1770</f>
        <v>0</v>
      </c>
      <c r="E1766" s="122">
        <f>E1767+E1768+E1769+E1770</f>
        <v>0</v>
      </c>
    </row>
    <row r="1767" spans="1:5" ht="15.75" thickBot="1" x14ac:dyDescent="0.3">
      <c r="A1767" s="118" t="s">
        <v>61</v>
      </c>
      <c r="B1767" s="132">
        <f>+B1753</f>
        <v>21000</v>
      </c>
      <c r="C1767" s="132">
        <f>+C1753</f>
        <v>54894.847999999998</v>
      </c>
      <c r="D1767" s="132">
        <f>+D1753</f>
        <v>0</v>
      </c>
      <c r="E1767" s="132">
        <f>+E1753</f>
        <v>0</v>
      </c>
    </row>
    <row r="1768" spans="1:5" ht="15.75" thickBot="1" x14ac:dyDescent="0.3">
      <c r="A1768" s="118" t="s">
        <v>115</v>
      </c>
      <c r="B1768" s="132"/>
      <c r="C1768" s="132"/>
      <c r="D1768" s="132"/>
      <c r="E1768" s="132"/>
    </row>
    <row r="1769" spans="1:5" ht="15.75" thickBot="1" x14ac:dyDescent="0.3">
      <c r="A1769" s="118" t="s">
        <v>116</v>
      </c>
      <c r="B1769" s="132"/>
      <c r="C1769" s="132"/>
      <c r="D1769" s="132"/>
      <c r="E1769" s="132"/>
    </row>
    <row r="1770" spans="1:5" ht="15.75" thickBot="1" x14ac:dyDescent="0.3">
      <c r="A1770" s="118" t="s">
        <v>117</v>
      </c>
      <c r="B1770" s="132"/>
      <c r="C1770" s="132"/>
      <c r="D1770" s="132"/>
      <c r="E1770" s="132"/>
    </row>
    <row r="1771" spans="1:5" ht="15.75" thickBot="1" x14ac:dyDescent="0.3">
      <c r="A1771" s="121" t="s">
        <v>940</v>
      </c>
      <c r="B1771" s="122">
        <f>B1761+B1766</f>
        <v>21000</v>
      </c>
      <c r="C1771" s="122">
        <f>C1761+C1766</f>
        <v>54894.847999999998</v>
      </c>
      <c r="D1771" s="122">
        <f>D1761+D1766</f>
        <v>0</v>
      </c>
      <c r="E1771" s="122">
        <f>E1761+E1766</f>
        <v>0</v>
      </c>
    </row>
    <row r="1772" spans="1:5" ht="34.5" thickBot="1" x14ac:dyDescent="0.3">
      <c r="A1772" s="460" t="s">
        <v>941</v>
      </c>
      <c r="B1772" s="112" t="s">
        <v>942</v>
      </c>
      <c r="C1772" s="127" t="s">
        <v>151</v>
      </c>
      <c r="D1772" s="835" t="s">
        <v>943</v>
      </c>
      <c r="E1772" s="812"/>
    </row>
    <row r="1773" spans="1:5" ht="24" customHeight="1" thickBot="1" x14ac:dyDescent="0.3">
      <c r="A1773" s="104" t="s">
        <v>48</v>
      </c>
      <c r="B1773" s="768" t="s">
        <v>944</v>
      </c>
      <c r="C1773" s="769"/>
      <c r="D1773" s="769"/>
      <c r="E1773" s="612"/>
    </row>
    <row r="1774" spans="1:5" ht="15.75" thickBot="1" x14ac:dyDescent="0.3">
      <c r="A1774" s="104" t="s">
        <v>50</v>
      </c>
      <c r="B1774" s="798" t="s">
        <v>213</v>
      </c>
      <c r="C1774" s="799"/>
      <c r="D1774" s="799"/>
      <c r="E1774" s="800"/>
    </row>
    <row r="1775" spans="1:5" x14ac:dyDescent="0.25">
      <c r="A1775" s="801"/>
      <c r="B1775" s="128">
        <v>2020</v>
      </c>
      <c r="C1775" s="128">
        <v>2021</v>
      </c>
      <c r="D1775" s="128">
        <v>2022</v>
      </c>
      <c r="E1775" s="128">
        <v>2023</v>
      </c>
    </row>
    <row r="1776" spans="1:5" ht="15.75" thickBot="1" x14ac:dyDescent="0.3">
      <c r="A1776" s="802"/>
      <c r="B1776" s="129" t="s">
        <v>26</v>
      </c>
      <c r="C1776" s="129" t="s">
        <v>26</v>
      </c>
      <c r="D1776" s="129" t="s">
        <v>26</v>
      </c>
      <c r="E1776" s="129" t="s">
        <v>26</v>
      </c>
    </row>
    <row r="1777" spans="1:5" ht="15.75" thickBot="1" x14ac:dyDescent="0.3">
      <c r="A1777" s="104" t="s">
        <v>52</v>
      </c>
      <c r="B1777" s="138">
        <v>100</v>
      </c>
      <c r="C1777" s="138">
        <v>245</v>
      </c>
      <c r="D1777" s="138"/>
      <c r="E1777" s="139"/>
    </row>
    <row r="1778" spans="1:5" ht="15.75" thickBot="1" x14ac:dyDescent="0.3">
      <c r="A1778" s="104" t="s">
        <v>53</v>
      </c>
      <c r="B1778" s="134">
        <v>18000</v>
      </c>
      <c r="C1778" s="134">
        <v>55564.951000000001</v>
      </c>
      <c r="D1778" s="134"/>
      <c r="E1778" s="134"/>
    </row>
    <row r="1779" spans="1:5" ht="15.75" thickBot="1" x14ac:dyDescent="0.3">
      <c r="A1779" s="104" t="s">
        <v>54</v>
      </c>
      <c r="B1779" s="134">
        <f>B1778/B1777</f>
        <v>180</v>
      </c>
      <c r="C1779" s="134">
        <f>C1778/C1777</f>
        <v>226.79571836734695</v>
      </c>
      <c r="D1779" s="134" t="e">
        <f>D1778/D1777</f>
        <v>#DIV/0!</v>
      </c>
      <c r="E1779" s="134" t="e">
        <f>E1778/E1777</f>
        <v>#DIV/0!</v>
      </c>
    </row>
    <row r="1780" spans="1:5" ht="15.75" thickBot="1" x14ac:dyDescent="0.3">
      <c r="A1780" s="104" t="s">
        <v>55</v>
      </c>
      <c r="B1780" s="130" t="e">
        <f t="shared" ref="B1780:E1782" si="69">B1777/A1777-1</f>
        <v>#VALUE!</v>
      </c>
      <c r="C1780" s="130">
        <f t="shared" si="69"/>
        <v>1.4500000000000002</v>
      </c>
      <c r="D1780" s="130">
        <f t="shared" si="69"/>
        <v>-1</v>
      </c>
      <c r="E1780" s="130" t="e">
        <f t="shared" si="69"/>
        <v>#DIV/0!</v>
      </c>
    </row>
    <row r="1781" spans="1:5" ht="15.75" thickBot="1" x14ac:dyDescent="0.3">
      <c r="A1781" s="104" t="s">
        <v>57</v>
      </c>
      <c r="B1781" s="130" t="e">
        <f t="shared" si="69"/>
        <v>#VALUE!</v>
      </c>
      <c r="C1781" s="130">
        <f t="shared" si="69"/>
        <v>2.0869417222222224</v>
      </c>
      <c r="D1781" s="130">
        <f t="shared" si="69"/>
        <v>-1</v>
      </c>
      <c r="E1781" s="130" t="e">
        <f t="shared" si="69"/>
        <v>#DIV/0!</v>
      </c>
    </row>
    <row r="1782" spans="1:5" ht="15.75" thickBot="1" x14ac:dyDescent="0.3">
      <c r="A1782" s="104" t="s">
        <v>58</v>
      </c>
      <c r="B1782" s="130" t="e">
        <f t="shared" si="69"/>
        <v>#VALUE!</v>
      </c>
      <c r="C1782" s="130">
        <f t="shared" si="69"/>
        <v>0.25997621315192743</v>
      </c>
      <c r="D1782" s="130" t="e">
        <f t="shared" si="69"/>
        <v>#DIV/0!</v>
      </c>
      <c r="E1782" s="130" t="e">
        <f t="shared" si="69"/>
        <v>#DIV/0!</v>
      </c>
    </row>
    <row r="1783" spans="1:5" ht="15.75" thickBot="1" x14ac:dyDescent="0.3">
      <c r="A1783" s="803" t="s">
        <v>945</v>
      </c>
      <c r="B1783" s="804"/>
      <c r="C1783" s="804"/>
      <c r="D1783" s="804"/>
      <c r="E1783" s="805"/>
    </row>
    <row r="1784" spans="1:5" x14ac:dyDescent="0.25">
      <c r="A1784" s="801"/>
      <c r="B1784" s="128">
        <v>2020</v>
      </c>
      <c r="C1784" s="128">
        <v>2021</v>
      </c>
      <c r="D1784" s="128">
        <v>2022</v>
      </c>
      <c r="E1784" s="128">
        <v>2023</v>
      </c>
    </row>
    <row r="1785" spans="1:5" ht="15.75" thickBot="1" x14ac:dyDescent="0.3">
      <c r="A1785" s="802"/>
      <c r="B1785" s="129" t="s">
        <v>26</v>
      </c>
      <c r="C1785" s="129" t="s">
        <v>26</v>
      </c>
      <c r="D1785" s="129" t="s">
        <v>26</v>
      </c>
      <c r="E1785" s="129" t="s">
        <v>26</v>
      </c>
    </row>
    <row r="1786" spans="1:5" ht="15.75" thickBot="1" x14ac:dyDescent="0.3">
      <c r="A1786" s="131" t="s">
        <v>114</v>
      </c>
      <c r="B1786" s="132">
        <f>B1787+B1788+B1789+B1790</f>
        <v>0</v>
      </c>
      <c r="C1786" s="132">
        <f>C1787+C1788+C1789+C1790</f>
        <v>0</v>
      </c>
      <c r="D1786" s="132">
        <f>D1787+D1788+D1789+D1790</f>
        <v>0</v>
      </c>
      <c r="E1786" s="132">
        <f>E1787+E1788+E1789+E1790</f>
        <v>0</v>
      </c>
    </row>
    <row r="1787" spans="1:5" ht="15.75" thickBot="1" x14ac:dyDescent="0.3">
      <c r="A1787" s="118" t="s">
        <v>61</v>
      </c>
      <c r="B1787" s="132"/>
      <c r="C1787" s="132"/>
      <c r="D1787" s="132"/>
      <c r="E1787" s="132"/>
    </row>
    <row r="1788" spans="1:5" ht="15.75" thickBot="1" x14ac:dyDescent="0.3">
      <c r="A1788" s="118" t="s">
        <v>115</v>
      </c>
      <c r="B1788" s="132"/>
      <c r="C1788" s="132"/>
      <c r="D1788" s="132"/>
      <c r="E1788" s="132"/>
    </row>
    <row r="1789" spans="1:5" ht="15.75" thickBot="1" x14ac:dyDescent="0.3">
      <c r="A1789" s="118" t="s">
        <v>116</v>
      </c>
      <c r="B1789" s="132"/>
      <c r="C1789" s="132"/>
      <c r="D1789" s="132"/>
      <c r="E1789" s="132"/>
    </row>
    <row r="1790" spans="1:5" ht="15.75" thickBot="1" x14ac:dyDescent="0.3">
      <c r="A1790" s="118" t="s">
        <v>117</v>
      </c>
      <c r="B1790" s="132"/>
      <c r="C1790" s="132"/>
      <c r="D1790" s="132"/>
      <c r="E1790" s="132"/>
    </row>
    <row r="1791" spans="1:5" ht="15.75" thickBot="1" x14ac:dyDescent="0.3">
      <c r="A1791" s="131" t="s">
        <v>118</v>
      </c>
      <c r="B1791" s="122">
        <f>B1792+B1793+B1794+B1795</f>
        <v>18000</v>
      </c>
      <c r="C1791" s="122">
        <f>C1792+C1793+C1794+C1795</f>
        <v>55564.951000000001</v>
      </c>
      <c r="D1791" s="122">
        <f>D1792+D1793+D1794+D1795</f>
        <v>0</v>
      </c>
      <c r="E1791" s="122">
        <f>E1792+E1793+E1794+E1795</f>
        <v>0</v>
      </c>
    </row>
    <row r="1792" spans="1:5" ht="15.75" thickBot="1" x14ac:dyDescent="0.3">
      <c r="A1792" s="118" t="s">
        <v>61</v>
      </c>
      <c r="B1792" s="132">
        <f>+B1778</f>
        <v>18000</v>
      </c>
      <c r="C1792" s="132">
        <f>+C1778</f>
        <v>55564.951000000001</v>
      </c>
      <c r="D1792" s="132">
        <f>+D1778</f>
        <v>0</v>
      </c>
      <c r="E1792" s="132">
        <f>+E1778</f>
        <v>0</v>
      </c>
    </row>
    <row r="1793" spans="1:5" ht="15.75" thickBot="1" x14ac:dyDescent="0.3">
      <c r="A1793" s="118" t="s">
        <v>115</v>
      </c>
      <c r="B1793" s="132"/>
      <c r="C1793" s="132"/>
      <c r="D1793" s="132"/>
      <c r="E1793" s="132"/>
    </row>
    <row r="1794" spans="1:5" ht="15.75" thickBot="1" x14ac:dyDescent="0.3">
      <c r="A1794" s="118" t="s">
        <v>116</v>
      </c>
      <c r="B1794" s="132"/>
      <c r="C1794" s="132"/>
      <c r="D1794" s="132"/>
      <c r="E1794" s="132"/>
    </row>
    <row r="1795" spans="1:5" ht="15.75" thickBot="1" x14ac:dyDescent="0.3">
      <c r="A1795" s="118" t="s">
        <v>117</v>
      </c>
      <c r="B1795" s="132"/>
      <c r="C1795" s="132"/>
      <c r="D1795" s="132"/>
      <c r="E1795" s="132"/>
    </row>
    <row r="1796" spans="1:5" ht="15.75" thickBot="1" x14ac:dyDescent="0.3">
      <c r="A1796" s="121" t="s">
        <v>946</v>
      </c>
      <c r="B1796" s="122">
        <f>B1786+B1791</f>
        <v>18000</v>
      </c>
      <c r="C1796" s="122">
        <f>C1786+C1791</f>
        <v>55564.951000000001</v>
      </c>
      <c r="D1796" s="122">
        <f>D1786+D1791</f>
        <v>0</v>
      </c>
      <c r="E1796" s="122">
        <f>E1786+E1791</f>
        <v>0</v>
      </c>
    </row>
    <row r="1797" spans="1:5" ht="34.5" thickBot="1" x14ac:dyDescent="0.3">
      <c r="A1797" s="460" t="s">
        <v>947</v>
      </c>
      <c r="B1797" s="112" t="s">
        <v>948</v>
      </c>
      <c r="C1797" s="127" t="s">
        <v>151</v>
      </c>
      <c r="D1797" s="834"/>
      <c r="E1797" s="833"/>
    </row>
    <row r="1798" spans="1:5" ht="15.75" thickBot="1" x14ac:dyDescent="0.3">
      <c r="A1798" s="104" t="s">
        <v>48</v>
      </c>
      <c r="B1798" s="768" t="s">
        <v>944</v>
      </c>
      <c r="C1798" s="769"/>
      <c r="D1798" s="769"/>
      <c r="E1798" s="612"/>
    </row>
    <row r="1799" spans="1:5" ht="15.75" thickBot="1" x14ac:dyDescent="0.3">
      <c r="A1799" s="104" t="s">
        <v>50</v>
      </c>
      <c r="B1799" s="798" t="s">
        <v>213</v>
      </c>
      <c r="C1799" s="799"/>
      <c r="D1799" s="799"/>
      <c r="E1799" s="800"/>
    </row>
    <row r="1800" spans="1:5" x14ac:dyDescent="0.25">
      <c r="A1800" s="801"/>
      <c r="B1800" s="128">
        <v>2020</v>
      </c>
      <c r="C1800" s="128">
        <v>2021</v>
      </c>
      <c r="D1800" s="128">
        <v>2022</v>
      </c>
      <c r="E1800" s="128">
        <v>2023</v>
      </c>
    </row>
    <row r="1801" spans="1:5" ht="15.75" thickBot="1" x14ac:dyDescent="0.3">
      <c r="A1801" s="802"/>
      <c r="B1801" s="129" t="s">
        <v>26</v>
      </c>
      <c r="C1801" s="129" t="s">
        <v>26</v>
      </c>
      <c r="D1801" s="129" t="s">
        <v>26</v>
      </c>
      <c r="E1801" s="129" t="s">
        <v>26</v>
      </c>
    </row>
    <row r="1802" spans="1:5" ht="15.75" thickBot="1" x14ac:dyDescent="0.3">
      <c r="A1802" s="104" t="s">
        <v>52</v>
      </c>
      <c r="B1802" s="138">
        <v>340</v>
      </c>
      <c r="C1802" s="138"/>
      <c r="D1802" s="138"/>
      <c r="E1802" s="139"/>
    </row>
    <row r="1803" spans="1:5" ht="15.75" thickBot="1" x14ac:dyDescent="0.3">
      <c r="A1803" s="104" t="s">
        <v>53</v>
      </c>
      <c r="B1803" s="134">
        <v>98270.126000000004</v>
      </c>
      <c r="C1803" s="134"/>
      <c r="D1803" s="134"/>
      <c r="E1803" s="134"/>
    </row>
    <row r="1804" spans="1:5" ht="15.75" thickBot="1" x14ac:dyDescent="0.3">
      <c r="A1804" s="104" t="s">
        <v>54</v>
      </c>
      <c r="B1804" s="134">
        <f>B1803/B1802</f>
        <v>289.0297823529412</v>
      </c>
      <c r="C1804" s="134" t="e">
        <f>C1803/C1802</f>
        <v>#DIV/0!</v>
      </c>
      <c r="D1804" s="134" t="e">
        <f>D1803/D1802</f>
        <v>#DIV/0!</v>
      </c>
      <c r="E1804" s="134" t="e">
        <f>E1803/E1802</f>
        <v>#DIV/0!</v>
      </c>
    </row>
    <row r="1805" spans="1:5" ht="15.75" thickBot="1" x14ac:dyDescent="0.3">
      <c r="A1805" s="104" t="s">
        <v>55</v>
      </c>
      <c r="B1805" s="130" t="e">
        <f t="shared" ref="B1805:E1807" si="70">B1802/A1802-1</f>
        <v>#VALUE!</v>
      </c>
      <c r="C1805" s="130">
        <f t="shared" si="70"/>
        <v>-1</v>
      </c>
      <c r="D1805" s="130" t="e">
        <f t="shared" si="70"/>
        <v>#DIV/0!</v>
      </c>
      <c r="E1805" s="130" t="e">
        <f t="shared" si="70"/>
        <v>#DIV/0!</v>
      </c>
    </row>
    <row r="1806" spans="1:5" ht="15.75" thickBot="1" x14ac:dyDescent="0.3">
      <c r="A1806" s="104" t="s">
        <v>57</v>
      </c>
      <c r="B1806" s="130" t="e">
        <f t="shared" si="70"/>
        <v>#VALUE!</v>
      </c>
      <c r="C1806" s="130">
        <f t="shared" si="70"/>
        <v>-1</v>
      </c>
      <c r="D1806" s="130" t="e">
        <f t="shared" si="70"/>
        <v>#DIV/0!</v>
      </c>
      <c r="E1806" s="130" t="e">
        <f t="shared" si="70"/>
        <v>#DIV/0!</v>
      </c>
    </row>
    <row r="1807" spans="1:5" ht="15.75" thickBot="1" x14ac:dyDescent="0.3">
      <c r="A1807" s="104" t="s">
        <v>58</v>
      </c>
      <c r="B1807" s="130" t="e">
        <f t="shared" si="70"/>
        <v>#VALUE!</v>
      </c>
      <c r="C1807" s="130" t="e">
        <f t="shared" si="70"/>
        <v>#DIV/0!</v>
      </c>
      <c r="D1807" s="130" t="e">
        <f t="shared" si="70"/>
        <v>#DIV/0!</v>
      </c>
      <c r="E1807" s="130" t="e">
        <f t="shared" si="70"/>
        <v>#DIV/0!</v>
      </c>
    </row>
    <row r="1808" spans="1:5" ht="15.75" thickBot="1" x14ac:dyDescent="0.3">
      <c r="A1808" s="803" t="s">
        <v>949</v>
      </c>
      <c r="B1808" s="804"/>
      <c r="C1808" s="804"/>
      <c r="D1808" s="804"/>
      <c r="E1808" s="805"/>
    </row>
    <row r="1809" spans="1:5" x14ac:dyDescent="0.25">
      <c r="A1809" s="801"/>
      <c r="B1809" s="128">
        <v>2020</v>
      </c>
      <c r="C1809" s="128">
        <v>2021</v>
      </c>
      <c r="D1809" s="128">
        <v>2022</v>
      </c>
      <c r="E1809" s="128">
        <v>2023</v>
      </c>
    </row>
    <row r="1810" spans="1:5" ht="15.75" thickBot="1" x14ac:dyDescent="0.3">
      <c r="A1810" s="802"/>
      <c r="B1810" s="129" t="s">
        <v>26</v>
      </c>
      <c r="C1810" s="129" t="s">
        <v>26</v>
      </c>
      <c r="D1810" s="129" t="s">
        <v>26</v>
      </c>
      <c r="E1810" s="129" t="s">
        <v>26</v>
      </c>
    </row>
    <row r="1811" spans="1:5" ht="15.75" thickBot="1" x14ac:dyDescent="0.3">
      <c r="A1811" s="131" t="s">
        <v>114</v>
      </c>
      <c r="B1811" s="132">
        <f>B1812+B1813+B1814+B1815</f>
        <v>0</v>
      </c>
      <c r="C1811" s="132">
        <f>C1812+C1813+C1814+C1815</f>
        <v>0</v>
      </c>
      <c r="D1811" s="132">
        <f>D1812+D1813+D1814+D1815</f>
        <v>0</v>
      </c>
      <c r="E1811" s="132">
        <f>E1812+E1813+E1814+E1815</f>
        <v>0</v>
      </c>
    </row>
    <row r="1812" spans="1:5" ht="15.75" thickBot="1" x14ac:dyDescent="0.3">
      <c r="A1812" s="118" t="s">
        <v>61</v>
      </c>
      <c r="B1812" s="132"/>
      <c r="C1812" s="132"/>
      <c r="D1812" s="132"/>
      <c r="E1812" s="132"/>
    </row>
    <row r="1813" spans="1:5" ht="15.75" thickBot="1" x14ac:dyDescent="0.3">
      <c r="A1813" s="118" t="s">
        <v>115</v>
      </c>
      <c r="B1813" s="132"/>
      <c r="C1813" s="132"/>
      <c r="D1813" s="132"/>
      <c r="E1813" s="132"/>
    </row>
    <row r="1814" spans="1:5" ht="15.75" thickBot="1" x14ac:dyDescent="0.3">
      <c r="A1814" s="118" t="s">
        <v>116</v>
      </c>
      <c r="B1814" s="132"/>
      <c r="C1814" s="132"/>
      <c r="D1814" s="132"/>
      <c r="E1814" s="132"/>
    </row>
    <row r="1815" spans="1:5" ht="15.75" thickBot="1" x14ac:dyDescent="0.3">
      <c r="A1815" s="118" t="s">
        <v>117</v>
      </c>
      <c r="B1815" s="132"/>
      <c r="C1815" s="132"/>
      <c r="D1815" s="132"/>
      <c r="E1815" s="132"/>
    </row>
    <row r="1816" spans="1:5" ht="15.75" thickBot="1" x14ac:dyDescent="0.3">
      <c r="A1816" s="131" t="s">
        <v>118</v>
      </c>
      <c r="B1816" s="122">
        <f>B1817+B1818+B1819+B1820</f>
        <v>98270.126000000004</v>
      </c>
      <c r="C1816" s="122">
        <f>C1817+C1818+C1819+C1820</f>
        <v>0</v>
      </c>
      <c r="D1816" s="122">
        <f>D1817+D1818+D1819+D1820</f>
        <v>0</v>
      </c>
      <c r="E1816" s="122">
        <f>E1817+E1818+E1819+E1820</f>
        <v>0</v>
      </c>
    </row>
    <row r="1817" spans="1:5" ht="15.75" thickBot="1" x14ac:dyDescent="0.3">
      <c r="A1817" s="118" t="s">
        <v>61</v>
      </c>
      <c r="B1817" s="132">
        <f>+B1803</f>
        <v>98270.126000000004</v>
      </c>
      <c r="C1817" s="132">
        <f>+C1803</f>
        <v>0</v>
      </c>
      <c r="D1817" s="132">
        <f>+D1803</f>
        <v>0</v>
      </c>
      <c r="E1817" s="132">
        <f>+E1803</f>
        <v>0</v>
      </c>
    </row>
    <row r="1818" spans="1:5" ht="15.75" thickBot="1" x14ac:dyDescent="0.3">
      <c r="A1818" s="118" t="s">
        <v>115</v>
      </c>
      <c r="B1818" s="132"/>
      <c r="C1818" s="132"/>
      <c r="D1818" s="132"/>
      <c r="E1818" s="132"/>
    </row>
    <row r="1819" spans="1:5" ht="15.75" thickBot="1" x14ac:dyDescent="0.3">
      <c r="A1819" s="118" t="s">
        <v>116</v>
      </c>
      <c r="B1819" s="132"/>
      <c r="C1819" s="132"/>
      <c r="D1819" s="132"/>
      <c r="E1819" s="132"/>
    </row>
    <row r="1820" spans="1:5" ht="15.75" thickBot="1" x14ac:dyDescent="0.3">
      <c r="A1820" s="118" t="s">
        <v>117</v>
      </c>
      <c r="B1820" s="132"/>
      <c r="C1820" s="132"/>
      <c r="D1820" s="132"/>
      <c r="E1820" s="132"/>
    </row>
    <row r="1821" spans="1:5" ht="15.75" thickBot="1" x14ac:dyDescent="0.3">
      <c r="A1821" s="121" t="s">
        <v>950</v>
      </c>
      <c r="B1821" s="122">
        <f>B1811+B1816</f>
        <v>98270.126000000004</v>
      </c>
      <c r="C1821" s="122">
        <f>C1811+C1816</f>
        <v>0</v>
      </c>
      <c r="D1821" s="122">
        <f>D1811+D1816</f>
        <v>0</v>
      </c>
      <c r="E1821" s="122">
        <f>E1811+E1816</f>
        <v>0</v>
      </c>
    </row>
    <row r="1822" spans="1:5" ht="45.75" thickBot="1" x14ac:dyDescent="0.3">
      <c r="A1822" s="135" t="s">
        <v>947</v>
      </c>
      <c r="B1822" s="112" t="s">
        <v>951</v>
      </c>
      <c r="C1822" s="127" t="s">
        <v>151</v>
      </c>
      <c r="D1822" s="832"/>
      <c r="E1822" s="833"/>
    </row>
    <row r="1823" spans="1:5" ht="31.9" customHeight="1" thickBot="1" x14ac:dyDescent="0.3">
      <c r="A1823" s="104" t="s">
        <v>48</v>
      </c>
      <c r="B1823" s="768" t="s">
        <v>952</v>
      </c>
      <c r="C1823" s="769"/>
      <c r="D1823" s="769"/>
      <c r="E1823" s="612"/>
    </row>
    <row r="1824" spans="1:5" ht="15.75" thickBot="1" x14ac:dyDescent="0.3">
      <c r="A1824" s="104" t="s">
        <v>50</v>
      </c>
      <c r="B1824" s="798" t="s">
        <v>357</v>
      </c>
      <c r="C1824" s="799"/>
      <c r="D1824" s="799"/>
      <c r="E1824" s="800"/>
    </row>
    <row r="1825" spans="1:9" x14ac:dyDescent="0.25">
      <c r="A1825" s="801"/>
      <c r="B1825" s="128">
        <v>2020</v>
      </c>
      <c r="C1825" s="128">
        <v>2021</v>
      </c>
      <c r="D1825" s="128">
        <v>2022</v>
      </c>
      <c r="E1825" s="128">
        <v>2023</v>
      </c>
    </row>
    <row r="1826" spans="1:9" ht="15.75" thickBot="1" x14ac:dyDescent="0.3">
      <c r="A1826" s="802"/>
      <c r="B1826" s="129" t="s">
        <v>26</v>
      </c>
      <c r="C1826" s="129" t="s">
        <v>26</v>
      </c>
      <c r="D1826" s="129" t="s">
        <v>26</v>
      </c>
      <c r="E1826" s="129" t="s">
        <v>26</v>
      </c>
    </row>
    <row r="1827" spans="1:9" ht="15.75" thickBot="1" x14ac:dyDescent="0.3">
      <c r="A1827" s="104" t="s">
        <v>52</v>
      </c>
      <c r="B1827" s="151"/>
      <c r="C1827" s="138"/>
      <c r="D1827" s="139"/>
      <c r="E1827" s="139"/>
      <c r="G1827" s="476"/>
      <c r="I1827" s="56"/>
    </row>
    <row r="1828" spans="1:9" ht="15.75" thickBot="1" x14ac:dyDescent="0.3">
      <c r="A1828" s="104" t="s">
        <v>53</v>
      </c>
      <c r="B1828" s="136"/>
      <c r="C1828" s="478"/>
      <c r="D1828" s="136">
        <v>73491</v>
      </c>
      <c r="E1828" s="136">
        <v>560000</v>
      </c>
      <c r="G1828" s="476"/>
    </row>
    <row r="1829" spans="1:9" ht="15.75" thickBot="1" x14ac:dyDescent="0.3">
      <c r="A1829" s="104" t="s">
        <v>54</v>
      </c>
      <c r="B1829" s="134" t="e">
        <f>B1828/B1827</f>
        <v>#DIV/0!</v>
      </c>
      <c r="C1829" s="134" t="e">
        <f>C1828/C1827</f>
        <v>#DIV/0!</v>
      </c>
      <c r="D1829" s="134" t="e">
        <f>D1828/D1827</f>
        <v>#DIV/0!</v>
      </c>
      <c r="E1829" s="134" t="e">
        <f>E1828/E1827</f>
        <v>#DIV/0!</v>
      </c>
      <c r="G1829" s="476"/>
    </row>
    <row r="1830" spans="1:9" ht="15.75" thickBot="1" x14ac:dyDescent="0.3">
      <c r="A1830" s="104" t="s">
        <v>55</v>
      </c>
      <c r="B1830" s="130" t="e">
        <f t="shared" ref="B1830:E1832" si="71">B1827/A1827-1</f>
        <v>#VALUE!</v>
      </c>
      <c r="C1830" s="130" t="e">
        <f t="shared" si="71"/>
        <v>#DIV/0!</v>
      </c>
      <c r="D1830" s="130" t="e">
        <f t="shared" si="71"/>
        <v>#DIV/0!</v>
      </c>
      <c r="E1830" s="130" t="e">
        <f t="shared" si="71"/>
        <v>#DIV/0!</v>
      </c>
      <c r="G1830" s="476"/>
    </row>
    <row r="1831" spans="1:9" ht="15.75" thickBot="1" x14ac:dyDescent="0.3">
      <c r="A1831" s="104" t="s">
        <v>57</v>
      </c>
      <c r="B1831" s="130" t="e">
        <f t="shared" si="71"/>
        <v>#VALUE!</v>
      </c>
      <c r="C1831" s="130" t="e">
        <f t="shared" si="71"/>
        <v>#DIV/0!</v>
      </c>
      <c r="D1831" s="130" t="e">
        <f t="shared" si="71"/>
        <v>#DIV/0!</v>
      </c>
      <c r="E1831" s="130">
        <f t="shared" si="71"/>
        <v>6.6199806779061383</v>
      </c>
    </row>
    <row r="1832" spans="1:9" ht="15.75" thickBot="1" x14ac:dyDescent="0.3">
      <c r="A1832" s="104" t="s">
        <v>58</v>
      </c>
      <c r="B1832" s="130" t="e">
        <f t="shared" si="71"/>
        <v>#DIV/0!</v>
      </c>
      <c r="C1832" s="130" t="e">
        <f t="shared" si="71"/>
        <v>#DIV/0!</v>
      </c>
      <c r="D1832" s="130" t="e">
        <f t="shared" si="71"/>
        <v>#DIV/0!</v>
      </c>
      <c r="E1832" s="130" t="e">
        <f t="shared" si="71"/>
        <v>#DIV/0!</v>
      </c>
    </row>
    <row r="1833" spans="1:9" ht="15.75" thickBot="1" x14ac:dyDescent="0.3">
      <c r="A1833" s="803" t="s">
        <v>953</v>
      </c>
      <c r="B1833" s="804"/>
      <c r="C1833" s="804"/>
      <c r="D1833" s="804"/>
      <c r="E1833" s="805"/>
    </row>
    <row r="1834" spans="1:9" x14ac:dyDescent="0.25">
      <c r="A1834" s="801"/>
      <c r="B1834" s="128">
        <v>2020</v>
      </c>
      <c r="C1834" s="128">
        <v>2021</v>
      </c>
      <c r="D1834" s="128">
        <v>2022</v>
      </c>
      <c r="E1834" s="128">
        <v>2023</v>
      </c>
    </row>
    <row r="1835" spans="1:9" ht="15.75" thickBot="1" x14ac:dyDescent="0.3">
      <c r="A1835" s="802"/>
      <c r="B1835" s="129" t="s">
        <v>26</v>
      </c>
      <c r="C1835" s="129" t="s">
        <v>26</v>
      </c>
      <c r="D1835" s="129" t="s">
        <v>26</v>
      </c>
      <c r="E1835" s="129" t="s">
        <v>26</v>
      </c>
    </row>
    <row r="1836" spans="1:9" ht="15.75" thickBot="1" x14ac:dyDescent="0.3">
      <c r="A1836" s="131" t="s">
        <v>114</v>
      </c>
      <c r="B1836" s="132">
        <f>B1837+B1838+B1839+B1840</f>
        <v>0</v>
      </c>
      <c r="C1836" s="132">
        <f>C1837+C1838+C1839+C1840</f>
        <v>0</v>
      </c>
      <c r="D1836" s="132">
        <f>D1837+D1838+D1839+D1840</f>
        <v>0</v>
      </c>
      <c r="E1836" s="132">
        <f>E1837+E1838+E1839+E1840</f>
        <v>0</v>
      </c>
    </row>
    <row r="1837" spans="1:9" ht="15.75" thickBot="1" x14ac:dyDescent="0.3">
      <c r="A1837" s="118" t="s">
        <v>61</v>
      </c>
      <c r="B1837" s="132"/>
      <c r="C1837" s="132"/>
      <c r="D1837" s="132"/>
      <c r="E1837" s="132"/>
    </row>
    <row r="1838" spans="1:9" ht="15.75" thickBot="1" x14ac:dyDescent="0.3">
      <c r="A1838" s="118" t="s">
        <v>115</v>
      </c>
      <c r="B1838" s="132"/>
      <c r="C1838" s="132"/>
      <c r="D1838" s="132"/>
      <c r="E1838" s="132"/>
    </row>
    <row r="1839" spans="1:9" ht="15.75" thickBot="1" x14ac:dyDescent="0.3">
      <c r="A1839" s="118" t="s">
        <v>116</v>
      </c>
      <c r="B1839" s="132"/>
      <c r="C1839" s="132"/>
      <c r="D1839" s="132"/>
      <c r="E1839" s="132"/>
    </row>
    <row r="1840" spans="1:9" ht="15.75" thickBot="1" x14ac:dyDescent="0.3">
      <c r="A1840" s="118" t="s">
        <v>117</v>
      </c>
      <c r="B1840" s="132"/>
      <c r="C1840" s="132"/>
      <c r="D1840" s="132"/>
      <c r="E1840" s="132"/>
    </row>
    <row r="1841" spans="1:7" ht="15.75" thickBot="1" x14ac:dyDescent="0.3">
      <c r="A1841" s="131" t="s">
        <v>118</v>
      </c>
      <c r="B1841" s="122">
        <f>B1842+B1843+B1844+B1845</f>
        <v>0</v>
      </c>
      <c r="C1841" s="122">
        <f>C1842+C1843+C1844+C1845</f>
        <v>0</v>
      </c>
      <c r="D1841" s="122">
        <f>D1842+D1843+D1844+D1845</f>
        <v>73491</v>
      </c>
      <c r="E1841" s="122">
        <f>E1842+E1843+E1844+E1845</f>
        <v>560000</v>
      </c>
    </row>
    <row r="1842" spans="1:7" ht="15.75" thickBot="1" x14ac:dyDescent="0.3">
      <c r="A1842" s="118" t="s">
        <v>61</v>
      </c>
      <c r="B1842" s="132">
        <f>+B1828</f>
        <v>0</v>
      </c>
      <c r="C1842" s="132">
        <f>+C1828</f>
        <v>0</v>
      </c>
      <c r="D1842" s="132">
        <f>+D1828</f>
        <v>73491</v>
      </c>
      <c r="E1842" s="132">
        <f>+E1828</f>
        <v>560000</v>
      </c>
    </row>
    <row r="1843" spans="1:7" ht="15.75" thickBot="1" x14ac:dyDescent="0.3">
      <c r="A1843" s="118" t="s">
        <v>115</v>
      </c>
      <c r="B1843" s="132"/>
      <c r="C1843" s="132"/>
      <c r="D1843" s="132"/>
      <c r="E1843" s="132"/>
    </row>
    <row r="1844" spans="1:7" ht="15.75" thickBot="1" x14ac:dyDescent="0.3">
      <c r="A1844" s="118" t="s">
        <v>116</v>
      </c>
      <c r="B1844" s="132"/>
      <c r="C1844" s="132"/>
      <c r="D1844" s="132"/>
      <c r="E1844" s="132"/>
    </row>
    <row r="1845" spans="1:7" ht="15.75" thickBot="1" x14ac:dyDescent="0.3">
      <c r="A1845" s="118" t="s">
        <v>117</v>
      </c>
      <c r="B1845" s="132"/>
      <c r="C1845" s="132"/>
      <c r="D1845" s="132"/>
      <c r="E1845" s="132"/>
    </row>
    <row r="1846" spans="1:7" ht="15.75" thickBot="1" x14ac:dyDescent="0.3">
      <c r="A1846" s="121" t="s">
        <v>954</v>
      </c>
      <c r="B1846" s="122">
        <f>B1836+B1841</f>
        <v>0</v>
      </c>
      <c r="C1846" s="122">
        <f>C1836+C1841</f>
        <v>0</v>
      </c>
      <c r="D1846" s="122">
        <f>D1836+D1841</f>
        <v>73491</v>
      </c>
      <c r="E1846" s="122">
        <f>E1836+E1841</f>
        <v>560000</v>
      </c>
    </row>
    <row r="1847" spans="1:7" ht="15.75" thickBot="1" x14ac:dyDescent="0.3">
      <c r="A1847" s="806" t="s">
        <v>148</v>
      </c>
      <c r="B1847" s="807"/>
      <c r="C1847" s="807"/>
      <c r="D1847" s="807"/>
      <c r="E1847" s="808"/>
    </row>
    <row r="1848" spans="1:7" ht="15.75" thickBot="1" x14ac:dyDescent="0.3">
      <c r="A1848" s="806" t="s">
        <v>149</v>
      </c>
      <c r="B1848" s="807"/>
      <c r="C1848" s="807"/>
      <c r="D1848" s="807"/>
      <c r="E1848" s="808"/>
    </row>
    <row r="1849" spans="1:7" ht="24" customHeight="1" thickBot="1" x14ac:dyDescent="0.3">
      <c r="A1849" s="112" t="s">
        <v>106</v>
      </c>
      <c r="B1849" s="829" t="s">
        <v>358</v>
      </c>
      <c r="C1849" s="830"/>
      <c r="D1849" s="830"/>
      <c r="E1849" s="831"/>
    </row>
    <row r="1850" spans="1:7" ht="135.75" thickBot="1" x14ac:dyDescent="0.3">
      <c r="A1850" s="112" t="s">
        <v>107</v>
      </c>
      <c r="B1850" s="112" t="s">
        <v>359</v>
      </c>
      <c r="C1850" s="127" t="s">
        <v>151</v>
      </c>
      <c r="D1850" s="811" t="s">
        <v>360</v>
      </c>
      <c r="E1850" s="812"/>
    </row>
    <row r="1851" spans="1:7" ht="29.45" customHeight="1" thickBot="1" x14ac:dyDescent="0.3">
      <c r="A1851" s="104" t="s">
        <v>48</v>
      </c>
      <c r="B1851" s="768" t="s">
        <v>361</v>
      </c>
      <c r="C1851" s="769"/>
      <c r="D1851" s="769"/>
      <c r="E1851" s="612"/>
    </row>
    <row r="1852" spans="1:7" ht="15.75" thickBot="1" x14ac:dyDescent="0.3">
      <c r="A1852" s="104" t="s">
        <v>50</v>
      </c>
      <c r="B1852" s="798" t="s">
        <v>145</v>
      </c>
      <c r="C1852" s="799"/>
      <c r="D1852" s="799"/>
      <c r="E1852" s="800"/>
      <c r="F1852" s="446"/>
      <c r="G1852" s="461"/>
    </row>
    <row r="1853" spans="1:7" x14ac:dyDescent="0.25">
      <c r="A1853" s="801"/>
      <c r="B1853" s="128">
        <v>2020</v>
      </c>
      <c r="C1853" s="128">
        <v>2021</v>
      </c>
      <c r="D1853" s="128">
        <v>2022</v>
      </c>
      <c r="E1853" s="128">
        <v>2023</v>
      </c>
      <c r="F1853" s="446"/>
      <c r="G1853" s="461"/>
    </row>
    <row r="1854" spans="1:7" ht="15.75" thickBot="1" x14ac:dyDescent="0.3">
      <c r="A1854" s="802"/>
      <c r="B1854" s="129" t="s">
        <v>26</v>
      </c>
      <c r="C1854" s="129" t="s">
        <v>26</v>
      </c>
      <c r="D1854" s="129" t="s">
        <v>26</v>
      </c>
      <c r="E1854" s="129" t="s">
        <v>26</v>
      </c>
      <c r="F1854" s="446"/>
      <c r="G1854" s="461"/>
    </row>
    <row r="1855" spans="1:7" ht="15.75" thickBot="1" x14ac:dyDescent="0.3">
      <c r="A1855" s="104" t="s">
        <v>52</v>
      </c>
      <c r="B1855" s="134">
        <v>7000</v>
      </c>
      <c r="C1855" s="134">
        <v>7000</v>
      </c>
      <c r="D1855" s="134"/>
      <c r="E1855" s="134"/>
      <c r="F1855" s="447"/>
      <c r="G1855" s="461"/>
    </row>
    <row r="1856" spans="1:7" ht="15.75" thickBot="1" x14ac:dyDescent="0.3">
      <c r="A1856" s="139" t="s">
        <v>53</v>
      </c>
      <c r="B1856" s="136">
        <v>1395800</v>
      </c>
      <c r="C1856" s="136">
        <v>912641</v>
      </c>
      <c r="D1856" s="134"/>
      <c r="E1856" s="134"/>
      <c r="F1856" s="447"/>
      <c r="G1856" s="461"/>
    </row>
    <row r="1857" spans="1:7" ht="15.75" thickBot="1" x14ac:dyDescent="0.3">
      <c r="A1857" s="104" t="s">
        <v>54</v>
      </c>
      <c r="B1857" s="134">
        <f>B1856/B1855</f>
        <v>199.4</v>
      </c>
      <c r="C1857" s="134">
        <f>C1856/C1855</f>
        <v>130.3772857142857</v>
      </c>
      <c r="D1857" s="134" t="e">
        <f>D1856/D1855</f>
        <v>#DIV/0!</v>
      </c>
      <c r="E1857" s="134" t="e">
        <f>E1856/E1855</f>
        <v>#DIV/0!</v>
      </c>
      <c r="F1857" s="446"/>
      <c r="G1857" s="461"/>
    </row>
    <row r="1858" spans="1:7" ht="15.75" thickBot="1" x14ac:dyDescent="0.3">
      <c r="A1858" s="104" t="s">
        <v>55</v>
      </c>
      <c r="B1858" s="130" t="e">
        <f>B1855/A1855-1</f>
        <v>#VALUE!</v>
      </c>
      <c r="C1858" s="130">
        <f t="shared" ref="C1858:D1860" si="72">C1855/B1855-1</f>
        <v>0</v>
      </c>
      <c r="D1858" s="130">
        <f t="shared" si="72"/>
        <v>-1</v>
      </c>
      <c r="E1858" s="130" t="e">
        <f>E1855/D1855-1</f>
        <v>#DIV/0!</v>
      </c>
      <c r="F1858" s="4"/>
    </row>
    <row r="1859" spans="1:7" ht="15.75" thickBot="1" x14ac:dyDescent="0.3">
      <c r="A1859" s="104" t="s">
        <v>57</v>
      </c>
      <c r="B1859" s="130" t="e">
        <f>B1856/A1856-1</f>
        <v>#VALUE!</v>
      </c>
      <c r="C1859" s="130">
        <f t="shared" si="72"/>
        <v>-0.34615202751110474</v>
      </c>
      <c r="D1859" s="130">
        <f t="shared" si="72"/>
        <v>-1</v>
      </c>
      <c r="E1859" s="130" t="e">
        <f>E1856/D1856-1</f>
        <v>#DIV/0!</v>
      </c>
      <c r="F1859" s="4"/>
    </row>
    <row r="1860" spans="1:7" ht="15.75" thickBot="1" x14ac:dyDescent="0.3">
      <c r="A1860" s="104" t="s">
        <v>58</v>
      </c>
      <c r="B1860" s="130" t="e">
        <f>B1857/A1857-1</f>
        <v>#VALUE!</v>
      </c>
      <c r="C1860" s="130">
        <f t="shared" si="72"/>
        <v>-0.34615202751110485</v>
      </c>
      <c r="D1860" s="130" t="e">
        <f t="shared" si="72"/>
        <v>#DIV/0!</v>
      </c>
      <c r="E1860" s="130" t="e">
        <f>E1857/D1857-1</f>
        <v>#DIV/0!</v>
      </c>
    </row>
    <row r="1861" spans="1:7" ht="15.75" customHeight="1" thickBot="1" x14ac:dyDescent="0.3">
      <c r="A1861" s="803" t="s">
        <v>146</v>
      </c>
      <c r="B1861" s="804"/>
      <c r="C1861" s="804"/>
      <c r="D1861" s="804"/>
      <c r="E1861" s="805"/>
    </row>
    <row r="1862" spans="1:7" x14ac:dyDescent="0.25">
      <c r="A1862" s="801"/>
      <c r="B1862" s="128">
        <v>2019</v>
      </c>
      <c r="C1862" s="128">
        <v>2020</v>
      </c>
      <c r="D1862" s="128">
        <v>2021</v>
      </c>
      <c r="E1862" s="128">
        <v>2021</v>
      </c>
    </row>
    <row r="1863" spans="1:7" ht="15.75" thickBot="1" x14ac:dyDescent="0.3">
      <c r="A1863" s="802"/>
      <c r="B1863" s="129" t="s">
        <v>26</v>
      </c>
      <c r="C1863" s="129" t="s">
        <v>26</v>
      </c>
      <c r="D1863" s="129" t="s">
        <v>26</v>
      </c>
      <c r="E1863" s="129" t="s">
        <v>26</v>
      </c>
    </row>
    <row r="1864" spans="1:7" ht="15.75" thickBot="1" x14ac:dyDescent="0.3">
      <c r="A1864" s="131" t="s">
        <v>114</v>
      </c>
      <c r="B1864" s="132">
        <f>B1865+B1866+B1867+B1868</f>
        <v>0</v>
      </c>
      <c r="C1864" s="132">
        <f>C1865+C1866+C1867+C1868</f>
        <v>0</v>
      </c>
      <c r="D1864" s="132">
        <f>D1865+D1866+D1867+D1868</f>
        <v>0</v>
      </c>
      <c r="E1864" s="132">
        <f>E1865+E1866+E1867+E1868</f>
        <v>0</v>
      </c>
    </row>
    <row r="1865" spans="1:7" ht="15.75" thickBot="1" x14ac:dyDescent="0.3">
      <c r="A1865" s="118" t="s">
        <v>61</v>
      </c>
      <c r="B1865" s="132"/>
      <c r="C1865" s="132"/>
      <c r="D1865" s="132"/>
      <c r="E1865" s="132"/>
    </row>
    <row r="1866" spans="1:7" ht="15.75" thickBot="1" x14ac:dyDescent="0.3">
      <c r="A1866" s="118" t="s">
        <v>115</v>
      </c>
      <c r="B1866" s="132"/>
      <c r="C1866" s="132"/>
      <c r="D1866" s="132"/>
      <c r="E1866" s="132"/>
    </row>
    <row r="1867" spans="1:7" ht="15.75" thickBot="1" x14ac:dyDescent="0.3">
      <c r="A1867" s="118" t="s">
        <v>116</v>
      </c>
      <c r="B1867" s="132"/>
      <c r="C1867" s="132"/>
      <c r="D1867" s="132"/>
      <c r="E1867" s="132"/>
    </row>
    <row r="1868" spans="1:7" ht="15.75" thickBot="1" x14ac:dyDescent="0.3">
      <c r="A1868" s="118" t="s">
        <v>117</v>
      </c>
      <c r="B1868" s="132"/>
      <c r="C1868" s="132"/>
      <c r="D1868" s="132"/>
      <c r="E1868" s="132"/>
    </row>
    <row r="1869" spans="1:7" ht="15.75" thickBot="1" x14ac:dyDescent="0.3">
      <c r="A1869" s="131" t="s">
        <v>118</v>
      </c>
      <c r="B1869" s="122">
        <f>B1870+B1871+B1872+B1873</f>
        <v>1395800</v>
      </c>
      <c r="C1869" s="122">
        <f>C1870+C1871+C1872+C1873</f>
        <v>912641</v>
      </c>
      <c r="D1869" s="122">
        <f>D1870+D1871+D1872+D1873</f>
        <v>0</v>
      </c>
      <c r="E1869" s="122">
        <f>E1870+E1871+E1872+E1873</f>
        <v>0</v>
      </c>
    </row>
    <row r="1870" spans="1:7" ht="15.75" thickBot="1" x14ac:dyDescent="0.3">
      <c r="A1870" s="118" t="s">
        <v>61</v>
      </c>
      <c r="B1870" s="132">
        <v>0</v>
      </c>
      <c r="C1870" s="132"/>
      <c r="D1870" s="132"/>
      <c r="E1870" s="132"/>
    </row>
    <row r="1871" spans="1:7" ht="15.75" thickBot="1" x14ac:dyDescent="0.3">
      <c r="A1871" s="118" t="s">
        <v>115</v>
      </c>
      <c r="B1871" s="132">
        <f>+B1856</f>
        <v>1395800</v>
      </c>
      <c r="C1871" s="132">
        <f>+C1856</f>
        <v>912641</v>
      </c>
      <c r="D1871" s="132"/>
      <c r="E1871" s="132"/>
    </row>
    <row r="1872" spans="1:7" ht="15.75" thickBot="1" x14ac:dyDescent="0.3">
      <c r="A1872" s="118" t="s">
        <v>116</v>
      </c>
      <c r="B1872" s="132"/>
      <c r="C1872" s="132"/>
      <c r="D1872" s="132"/>
      <c r="E1872" s="132"/>
    </row>
    <row r="1873" spans="1:7" ht="15.75" thickBot="1" x14ac:dyDescent="0.3">
      <c r="A1873" s="118" t="s">
        <v>117</v>
      </c>
      <c r="B1873" s="132"/>
      <c r="C1873" s="132"/>
      <c r="D1873" s="132"/>
      <c r="E1873" s="132"/>
    </row>
    <row r="1874" spans="1:7" ht="15.75" thickBot="1" x14ac:dyDescent="0.3">
      <c r="A1874" s="133" t="s">
        <v>69</v>
      </c>
      <c r="B1874" s="122">
        <f>B1864+B1869</f>
        <v>1395800</v>
      </c>
      <c r="C1874" s="122">
        <f>C1864+C1869</f>
        <v>912641</v>
      </c>
      <c r="D1874" s="122">
        <f>D1864+D1869</f>
        <v>0</v>
      </c>
      <c r="E1874" s="122">
        <f>E1864+E1869</f>
        <v>0</v>
      </c>
    </row>
    <row r="1875" spans="1:7" ht="34.5" thickBot="1" x14ac:dyDescent="0.3">
      <c r="A1875" s="112" t="s">
        <v>71</v>
      </c>
      <c r="B1875" s="112" t="s">
        <v>362</v>
      </c>
      <c r="C1875" s="127" t="s">
        <v>151</v>
      </c>
      <c r="D1875" s="811" t="s">
        <v>363</v>
      </c>
      <c r="E1875" s="812"/>
    </row>
    <row r="1876" spans="1:7" ht="47.45" customHeight="1" thickBot="1" x14ac:dyDescent="0.3">
      <c r="A1876" s="104" t="s">
        <v>48</v>
      </c>
      <c r="B1876" s="829" t="s">
        <v>359</v>
      </c>
      <c r="C1876" s="830"/>
      <c r="D1876" s="830"/>
      <c r="E1876" s="831"/>
    </row>
    <row r="1877" spans="1:7" ht="15.75" thickBot="1" x14ac:dyDescent="0.3">
      <c r="A1877" s="104" t="s">
        <v>50</v>
      </c>
      <c r="B1877" s="798" t="s">
        <v>145</v>
      </c>
      <c r="C1877" s="799"/>
      <c r="D1877" s="799"/>
      <c r="E1877" s="800"/>
    </row>
    <row r="1878" spans="1:7" x14ac:dyDescent="0.25">
      <c r="A1878" s="801"/>
      <c r="B1878" s="128">
        <v>2020</v>
      </c>
      <c r="C1878" s="128">
        <v>2021</v>
      </c>
      <c r="D1878" s="128">
        <v>2022</v>
      </c>
      <c r="E1878" s="128">
        <v>2023</v>
      </c>
    </row>
    <row r="1879" spans="1:7" ht="15.75" thickBot="1" x14ac:dyDescent="0.3">
      <c r="A1879" s="802"/>
      <c r="B1879" s="129" t="s">
        <v>26</v>
      </c>
      <c r="C1879" s="129" t="s">
        <v>26</v>
      </c>
      <c r="D1879" s="129" t="s">
        <v>26</v>
      </c>
      <c r="E1879" s="129" t="s">
        <v>26</v>
      </c>
      <c r="F1879" s="446"/>
      <c r="G1879" s="461"/>
    </row>
    <row r="1880" spans="1:7" ht="15.75" thickBot="1" x14ac:dyDescent="0.3">
      <c r="A1880" s="104" t="s">
        <v>52</v>
      </c>
      <c r="B1880" s="104"/>
      <c r="C1880" s="104"/>
      <c r="D1880" s="104"/>
      <c r="E1880" s="104"/>
      <c r="F1880" s="446"/>
      <c r="G1880" s="461"/>
    </row>
    <row r="1881" spans="1:7" ht="15.75" thickBot="1" x14ac:dyDescent="0.3">
      <c r="A1881" s="104" t="s">
        <v>53</v>
      </c>
      <c r="B1881" s="134">
        <v>158000</v>
      </c>
      <c r="C1881" s="134">
        <v>160000</v>
      </c>
      <c r="D1881" s="136"/>
      <c r="E1881" s="136"/>
      <c r="F1881" s="447"/>
      <c r="G1881" s="461"/>
    </row>
    <row r="1882" spans="1:7" ht="15.75" thickBot="1" x14ac:dyDescent="0.3">
      <c r="A1882" s="104" t="s">
        <v>54</v>
      </c>
      <c r="B1882" s="134" t="e">
        <f>B1881/B1880</f>
        <v>#DIV/0!</v>
      </c>
      <c r="C1882" s="134" t="e">
        <f>C1881/C1880</f>
        <v>#DIV/0!</v>
      </c>
      <c r="D1882" s="134" t="e">
        <f>D1881/D1880</f>
        <v>#DIV/0!</v>
      </c>
      <c r="E1882" s="134" t="e">
        <f>E1881/E1880</f>
        <v>#DIV/0!</v>
      </c>
      <c r="F1882" s="446"/>
      <c r="G1882" s="461"/>
    </row>
    <row r="1883" spans="1:7" ht="15.75" thickBot="1" x14ac:dyDescent="0.3">
      <c r="A1883" s="104" t="s">
        <v>55</v>
      </c>
      <c r="B1883" s="130" t="e">
        <f>B1880/A1880-1</f>
        <v>#VALUE!</v>
      </c>
      <c r="C1883" s="130" t="e">
        <f t="shared" ref="C1883:D1885" si="73">C1880/B1880-1</f>
        <v>#DIV/0!</v>
      </c>
      <c r="D1883" s="130" t="e">
        <f t="shared" si="73"/>
        <v>#DIV/0!</v>
      </c>
      <c r="E1883" s="130" t="e">
        <f>E1880/D1880-1</f>
        <v>#DIV/0!</v>
      </c>
      <c r="F1883" s="446"/>
      <c r="G1883" s="461"/>
    </row>
    <row r="1884" spans="1:7" ht="15.75" thickBot="1" x14ac:dyDescent="0.3">
      <c r="A1884" s="104" t="s">
        <v>57</v>
      </c>
      <c r="B1884" s="130" t="e">
        <f>B1881/A1881-1</f>
        <v>#VALUE!</v>
      </c>
      <c r="C1884" s="130">
        <f t="shared" si="73"/>
        <v>1.2658227848101333E-2</v>
      </c>
      <c r="D1884" s="130">
        <f t="shared" si="73"/>
        <v>-1</v>
      </c>
      <c r="E1884" s="130" t="e">
        <f>E1881/D1881-1</f>
        <v>#DIV/0!</v>
      </c>
    </row>
    <row r="1885" spans="1:7" ht="15.75" thickBot="1" x14ac:dyDescent="0.3">
      <c r="A1885" s="104" t="s">
        <v>58</v>
      </c>
      <c r="B1885" s="130" t="e">
        <f>B1882/A1882-1</f>
        <v>#DIV/0!</v>
      </c>
      <c r="C1885" s="130" t="e">
        <f t="shared" si="73"/>
        <v>#DIV/0!</v>
      </c>
      <c r="D1885" s="130" t="e">
        <f t="shared" si="73"/>
        <v>#DIV/0!</v>
      </c>
      <c r="E1885" s="130" t="e">
        <f>E1882/D1882-1</f>
        <v>#DIV/0!</v>
      </c>
    </row>
    <row r="1886" spans="1:7" ht="15.75" customHeight="1" thickBot="1" x14ac:dyDescent="0.3">
      <c r="A1886" s="803" t="s">
        <v>153</v>
      </c>
      <c r="B1886" s="804"/>
      <c r="C1886" s="804"/>
      <c r="D1886" s="804"/>
      <c r="E1886" s="805"/>
    </row>
    <row r="1887" spans="1:7" x14ac:dyDescent="0.25">
      <c r="A1887" s="801"/>
      <c r="B1887" s="128">
        <v>2020</v>
      </c>
      <c r="C1887" s="128">
        <v>2021</v>
      </c>
      <c r="D1887" s="128">
        <v>2022</v>
      </c>
      <c r="E1887" s="128">
        <v>2023</v>
      </c>
    </row>
    <row r="1888" spans="1:7" ht="15.75" thickBot="1" x14ac:dyDescent="0.3">
      <c r="A1888" s="802"/>
      <c r="B1888" s="129" t="s">
        <v>26</v>
      </c>
      <c r="C1888" s="129" t="s">
        <v>26</v>
      </c>
      <c r="D1888" s="129" t="s">
        <v>26</v>
      </c>
      <c r="E1888" s="129" t="s">
        <v>26</v>
      </c>
    </row>
    <row r="1889" spans="1:5" ht="15.75" thickBot="1" x14ac:dyDescent="0.3">
      <c r="A1889" s="131" t="s">
        <v>114</v>
      </c>
      <c r="B1889" s="132">
        <f>B1890+B1891+B1892+B1893</f>
        <v>0</v>
      </c>
      <c r="C1889" s="132">
        <f>C1890+C1891+C1892+C1893</f>
        <v>0</v>
      </c>
      <c r="D1889" s="132">
        <f>D1890+D1891+D1892+D1893</f>
        <v>0</v>
      </c>
      <c r="E1889" s="132">
        <f>E1890+E1891+E1892+E1893</f>
        <v>0</v>
      </c>
    </row>
    <row r="1890" spans="1:5" ht="15.75" thickBot="1" x14ac:dyDescent="0.3">
      <c r="A1890" s="118" t="s">
        <v>61</v>
      </c>
      <c r="B1890" s="132"/>
      <c r="C1890" s="132"/>
      <c r="D1890" s="132"/>
      <c r="E1890" s="132"/>
    </row>
    <row r="1891" spans="1:5" ht="15.75" thickBot="1" x14ac:dyDescent="0.3">
      <c r="A1891" s="118" t="s">
        <v>115</v>
      </c>
      <c r="B1891" s="132"/>
      <c r="C1891" s="132"/>
      <c r="D1891" s="132"/>
      <c r="E1891" s="132"/>
    </row>
    <row r="1892" spans="1:5" ht="15.75" thickBot="1" x14ac:dyDescent="0.3">
      <c r="A1892" s="118" t="s">
        <v>116</v>
      </c>
      <c r="B1892" s="132"/>
      <c r="C1892" s="132"/>
      <c r="D1892" s="132"/>
      <c r="E1892" s="132"/>
    </row>
    <row r="1893" spans="1:5" ht="15.75" thickBot="1" x14ac:dyDescent="0.3">
      <c r="A1893" s="118" t="s">
        <v>117</v>
      </c>
      <c r="B1893" s="132"/>
      <c r="C1893" s="132"/>
      <c r="D1893" s="132"/>
      <c r="E1893" s="132"/>
    </row>
    <row r="1894" spans="1:5" ht="15.75" thickBot="1" x14ac:dyDescent="0.3">
      <c r="A1894" s="131" t="s">
        <v>118</v>
      </c>
      <c r="B1894" s="122">
        <f>B1895+B1896+B1897+B1898</f>
        <v>158000</v>
      </c>
      <c r="C1894" s="122">
        <f>C1895+C1896+C1897+C1898</f>
        <v>160000</v>
      </c>
      <c r="D1894" s="122">
        <f>D1895+D1896+D1897+D1898</f>
        <v>0</v>
      </c>
      <c r="E1894" s="122">
        <f>E1895+E1896+E1897+E1898</f>
        <v>0</v>
      </c>
    </row>
    <row r="1895" spans="1:5" ht="15.75" thickBot="1" x14ac:dyDescent="0.3">
      <c r="A1895" s="118" t="s">
        <v>61</v>
      </c>
      <c r="B1895" s="132">
        <v>0</v>
      </c>
      <c r="C1895" s="132"/>
      <c r="D1895" s="132"/>
      <c r="E1895" s="132"/>
    </row>
    <row r="1896" spans="1:5" ht="15.75" thickBot="1" x14ac:dyDescent="0.3">
      <c r="A1896" s="118" t="s">
        <v>115</v>
      </c>
      <c r="B1896" s="132"/>
      <c r="C1896" s="132"/>
      <c r="D1896" s="132"/>
      <c r="E1896" s="132"/>
    </row>
    <row r="1897" spans="1:5" ht="15.75" thickBot="1" x14ac:dyDescent="0.3">
      <c r="A1897" s="118" t="s">
        <v>116</v>
      </c>
      <c r="B1897" s="132">
        <v>10000</v>
      </c>
      <c r="C1897" s="132">
        <v>10000</v>
      </c>
      <c r="D1897" s="132"/>
      <c r="E1897" s="132"/>
    </row>
    <row r="1898" spans="1:5" ht="15.75" thickBot="1" x14ac:dyDescent="0.3">
      <c r="A1898" s="118" t="s">
        <v>117</v>
      </c>
      <c r="B1898" s="132">
        <v>148000</v>
      </c>
      <c r="C1898" s="132">
        <v>150000</v>
      </c>
      <c r="D1898" s="132"/>
      <c r="E1898" s="132"/>
    </row>
    <row r="1899" spans="1:5" ht="15.75" thickBot="1" x14ac:dyDescent="0.3">
      <c r="A1899" s="121" t="s">
        <v>154</v>
      </c>
      <c r="B1899" s="140">
        <f>B1889+B1894</f>
        <v>158000</v>
      </c>
      <c r="C1899" s="140">
        <f>C1889+C1894</f>
        <v>160000</v>
      </c>
      <c r="D1899" s="140">
        <f>D1889+D1894</f>
        <v>0</v>
      </c>
      <c r="E1899" s="140">
        <f>E1889+E1894</f>
        <v>0</v>
      </c>
    </row>
    <row r="1900" spans="1:5" ht="25.15" customHeight="1" thickBot="1" x14ac:dyDescent="0.3">
      <c r="A1900" s="135" t="s">
        <v>106</v>
      </c>
      <c r="B1900" s="829" t="s">
        <v>364</v>
      </c>
      <c r="C1900" s="830"/>
      <c r="D1900" s="830"/>
      <c r="E1900" s="831"/>
    </row>
    <row r="1901" spans="1:5" ht="34.5" thickBot="1" x14ac:dyDescent="0.3">
      <c r="A1901" s="112" t="s">
        <v>107</v>
      </c>
      <c r="B1901" s="112" t="s">
        <v>365</v>
      </c>
      <c r="C1901" s="127" t="s">
        <v>151</v>
      </c>
      <c r="D1901" s="811" t="s">
        <v>366</v>
      </c>
      <c r="E1901" s="812"/>
    </row>
    <row r="1902" spans="1:5" ht="55.9" customHeight="1" thickBot="1" x14ac:dyDescent="0.3">
      <c r="A1902" s="104" t="s">
        <v>48</v>
      </c>
      <c r="B1902" s="768" t="s">
        <v>367</v>
      </c>
      <c r="C1902" s="769"/>
      <c r="D1902" s="769"/>
      <c r="E1902" s="612"/>
    </row>
    <row r="1903" spans="1:5" ht="15.75" thickBot="1" x14ac:dyDescent="0.3">
      <c r="A1903" s="104" t="s">
        <v>50</v>
      </c>
      <c r="B1903" s="798" t="s">
        <v>368</v>
      </c>
      <c r="C1903" s="799"/>
      <c r="D1903" s="799"/>
      <c r="E1903" s="800"/>
    </row>
    <row r="1904" spans="1:5" x14ac:dyDescent="0.25">
      <c r="A1904" s="801"/>
      <c r="B1904" s="128">
        <v>2020</v>
      </c>
      <c r="C1904" s="128">
        <v>2021</v>
      </c>
      <c r="D1904" s="128">
        <v>2022</v>
      </c>
      <c r="E1904" s="128">
        <v>2023</v>
      </c>
    </row>
    <row r="1905" spans="1:5" ht="15.75" thickBot="1" x14ac:dyDescent="0.3">
      <c r="A1905" s="802"/>
      <c r="B1905" s="129" t="s">
        <v>26</v>
      </c>
      <c r="C1905" s="129" t="s">
        <v>26</v>
      </c>
      <c r="D1905" s="129" t="s">
        <v>26</v>
      </c>
      <c r="E1905" s="129" t="s">
        <v>26</v>
      </c>
    </row>
    <row r="1906" spans="1:5" ht="15.75" thickBot="1" x14ac:dyDescent="0.3">
      <c r="A1906" s="104" t="s">
        <v>52</v>
      </c>
      <c r="B1906" s="134">
        <v>0</v>
      </c>
      <c r="C1906" s="134"/>
      <c r="D1906" s="134">
        <v>0</v>
      </c>
      <c r="E1906" s="134">
        <v>0</v>
      </c>
    </row>
    <row r="1907" spans="1:5" ht="15.75" thickBot="1" x14ac:dyDescent="0.3">
      <c r="A1907" s="104" t="s">
        <v>53</v>
      </c>
      <c r="B1907" s="134">
        <v>10000</v>
      </c>
      <c r="C1907" s="134"/>
      <c r="D1907" s="134">
        <v>0</v>
      </c>
      <c r="E1907" s="134">
        <v>0</v>
      </c>
    </row>
    <row r="1908" spans="1:5" ht="15.75" thickBot="1" x14ac:dyDescent="0.3">
      <c r="A1908" s="104" t="s">
        <v>54</v>
      </c>
      <c r="B1908" s="134" t="e">
        <f>B1907/B1906</f>
        <v>#DIV/0!</v>
      </c>
      <c r="C1908" s="134" t="e">
        <f>C1907/C1906</f>
        <v>#DIV/0!</v>
      </c>
      <c r="D1908" s="134" t="e">
        <f>D1907/D1906</f>
        <v>#DIV/0!</v>
      </c>
      <c r="E1908" s="134" t="e">
        <f>E1907/E1906</f>
        <v>#DIV/0!</v>
      </c>
    </row>
    <row r="1909" spans="1:5" ht="15.75" thickBot="1" x14ac:dyDescent="0.3">
      <c r="A1909" s="104" t="s">
        <v>55</v>
      </c>
      <c r="B1909" s="130" t="e">
        <f>B1906/A1906-1</f>
        <v>#VALUE!</v>
      </c>
      <c r="C1909" s="130" t="e">
        <f t="shared" ref="C1909:D1911" si="74">C1906/B1906-1</f>
        <v>#DIV/0!</v>
      </c>
      <c r="D1909" s="130" t="e">
        <f t="shared" si="74"/>
        <v>#DIV/0!</v>
      </c>
      <c r="E1909" s="130" t="e">
        <f>E1906/D1906-1</f>
        <v>#DIV/0!</v>
      </c>
    </row>
    <row r="1910" spans="1:5" ht="15.75" thickBot="1" x14ac:dyDescent="0.3">
      <c r="A1910" s="104" t="s">
        <v>57</v>
      </c>
      <c r="B1910" s="130" t="e">
        <f>B1907/A1907-1</f>
        <v>#VALUE!</v>
      </c>
      <c r="C1910" s="130">
        <f t="shared" si="74"/>
        <v>-1</v>
      </c>
      <c r="D1910" s="130" t="e">
        <f t="shared" si="74"/>
        <v>#DIV/0!</v>
      </c>
      <c r="E1910" s="130" t="e">
        <f>E1907/D1907-1</f>
        <v>#DIV/0!</v>
      </c>
    </row>
    <row r="1911" spans="1:5" ht="15.75" thickBot="1" x14ac:dyDescent="0.3">
      <c r="A1911" s="104" t="s">
        <v>58</v>
      </c>
      <c r="B1911" s="130" t="e">
        <f>B1908/A1908-1</f>
        <v>#DIV/0!</v>
      </c>
      <c r="C1911" s="130" t="e">
        <f t="shared" si="74"/>
        <v>#DIV/0!</v>
      </c>
      <c r="D1911" s="130" t="e">
        <f t="shared" si="74"/>
        <v>#DIV/0!</v>
      </c>
      <c r="E1911" s="130" t="e">
        <f>E1908/D1908-1</f>
        <v>#DIV/0!</v>
      </c>
    </row>
    <row r="1912" spans="1:5" ht="15.75" customHeight="1" thickBot="1" x14ac:dyDescent="0.3">
      <c r="A1912" s="803" t="s">
        <v>146</v>
      </c>
      <c r="B1912" s="804"/>
      <c r="C1912" s="804"/>
      <c r="D1912" s="804"/>
      <c r="E1912" s="805"/>
    </row>
    <row r="1913" spans="1:5" x14ac:dyDescent="0.25">
      <c r="A1913" s="801"/>
      <c r="B1913" s="128">
        <v>2020</v>
      </c>
      <c r="C1913" s="128">
        <v>2021</v>
      </c>
      <c r="D1913" s="128">
        <v>2022</v>
      </c>
      <c r="E1913" s="128">
        <v>2023</v>
      </c>
    </row>
    <row r="1914" spans="1:5" ht="15.75" thickBot="1" x14ac:dyDescent="0.3">
      <c r="A1914" s="802"/>
      <c r="B1914" s="129" t="s">
        <v>26</v>
      </c>
      <c r="C1914" s="129" t="s">
        <v>26</v>
      </c>
      <c r="D1914" s="129" t="s">
        <v>26</v>
      </c>
      <c r="E1914" s="129" t="s">
        <v>26</v>
      </c>
    </row>
    <row r="1915" spans="1:5" ht="15.75" thickBot="1" x14ac:dyDescent="0.3">
      <c r="A1915" s="131" t="s">
        <v>114</v>
      </c>
      <c r="B1915" s="132">
        <f>B1916+B1917+B1918+B1919</f>
        <v>0</v>
      </c>
      <c r="C1915" s="132">
        <f>C1916+C1917+C1918+C1919</f>
        <v>0</v>
      </c>
      <c r="D1915" s="132">
        <f>D1916+D1917+D1918+D1919</f>
        <v>0</v>
      </c>
      <c r="E1915" s="132">
        <f>E1916+E1917+E1918+E1919</f>
        <v>0</v>
      </c>
    </row>
    <row r="1916" spans="1:5" ht="15.75" thickBot="1" x14ac:dyDescent="0.3">
      <c r="A1916" s="118" t="s">
        <v>61</v>
      </c>
      <c r="B1916" s="132"/>
      <c r="C1916" s="132"/>
      <c r="D1916" s="132"/>
      <c r="E1916" s="132"/>
    </row>
    <row r="1917" spans="1:5" ht="15.75" thickBot="1" x14ac:dyDescent="0.3">
      <c r="A1917" s="118" t="s">
        <v>115</v>
      </c>
      <c r="B1917" s="132"/>
      <c r="C1917" s="132"/>
      <c r="D1917" s="132"/>
      <c r="E1917" s="132"/>
    </row>
    <row r="1918" spans="1:5" ht="15.75" thickBot="1" x14ac:dyDescent="0.3">
      <c r="A1918" s="118" t="s">
        <v>116</v>
      </c>
      <c r="B1918" s="132"/>
      <c r="C1918" s="132"/>
      <c r="D1918" s="132"/>
      <c r="E1918" s="132"/>
    </row>
    <row r="1919" spans="1:5" ht="15.75" thickBot="1" x14ac:dyDescent="0.3">
      <c r="A1919" s="118" t="s">
        <v>117</v>
      </c>
      <c r="B1919" s="132"/>
      <c r="C1919" s="132"/>
      <c r="D1919" s="132"/>
      <c r="E1919" s="132"/>
    </row>
    <row r="1920" spans="1:5" ht="15.75" thickBot="1" x14ac:dyDescent="0.3">
      <c r="A1920" s="131" t="s">
        <v>118</v>
      </c>
      <c r="B1920" s="122">
        <f>B1921+B1922+B1923+B1924</f>
        <v>10000</v>
      </c>
      <c r="C1920" s="122"/>
      <c r="D1920" s="122">
        <f>D1921+D1922+D1923+D1924</f>
        <v>0</v>
      </c>
      <c r="E1920" s="122">
        <f>E1921+E1922+E1923+E1924</f>
        <v>0</v>
      </c>
    </row>
    <row r="1921" spans="1:5" ht="15.75" thickBot="1" x14ac:dyDescent="0.3">
      <c r="A1921" s="118" t="s">
        <v>61</v>
      </c>
      <c r="B1921" s="132">
        <v>0</v>
      </c>
      <c r="C1921" s="132"/>
      <c r="D1921" s="132"/>
      <c r="E1921" s="132"/>
    </row>
    <row r="1922" spans="1:5" ht="15.75" thickBot="1" x14ac:dyDescent="0.3">
      <c r="A1922" s="118" t="s">
        <v>115</v>
      </c>
      <c r="B1922" s="132">
        <f>+B1907</f>
        <v>10000</v>
      </c>
      <c r="C1922" s="132"/>
      <c r="D1922" s="132">
        <v>0</v>
      </c>
      <c r="E1922" s="132">
        <v>0</v>
      </c>
    </row>
    <row r="1923" spans="1:5" ht="15.75" thickBot="1" x14ac:dyDescent="0.3">
      <c r="A1923" s="118" t="s">
        <v>116</v>
      </c>
      <c r="B1923" s="132"/>
      <c r="C1923" s="132"/>
      <c r="D1923" s="132"/>
      <c r="E1923" s="132"/>
    </row>
    <row r="1924" spans="1:5" ht="15.75" thickBot="1" x14ac:dyDescent="0.3">
      <c r="A1924" s="118" t="s">
        <v>117</v>
      </c>
      <c r="B1924" s="132"/>
      <c r="C1924" s="132"/>
      <c r="D1924" s="132"/>
      <c r="E1924" s="132"/>
    </row>
    <row r="1925" spans="1:5" ht="15.75" thickBot="1" x14ac:dyDescent="0.3">
      <c r="A1925" s="133" t="s">
        <v>69</v>
      </c>
      <c r="B1925" s="122">
        <f>B1915+B1920</f>
        <v>10000</v>
      </c>
      <c r="C1925" s="122">
        <f>C1915+C1920</f>
        <v>0</v>
      </c>
      <c r="D1925" s="122">
        <f>D1915+D1920</f>
        <v>0</v>
      </c>
      <c r="E1925" s="122">
        <f>E1915+E1920</f>
        <v>0</v>
      </c>
    </row>
    <row r="1926" spans="1:5" ht="34.5" thickBot="1" x14ac:dyDescent="0.3">
      <c r="A1926" s="112" t="s">
        <v>71</v>
      </c>
      <c r="B1926" s="112" t="s">
        <v>369</v>
      </c>
      <c r="C1926" s="127" t="s">
        <v>151</v>
      </c>
      <c r="D1926" s="811" t="s">
        <v>370</v>
      </c>
      <c r="E1926" s="812"/>
    </row>
    <row r="1927" spans="1:5" ht="15.75" thickBot="1" x14ac:dyDescent="0.3">
      <c r="A1927" s="104" t="s">
        <v>48</v>
      </c>
      <c r="B1927" s="829" t="s">
        <v>371</v>
      </c>
      <c r="C1927" s="830"/>
      <c r="D1927" s="830"/>
      <c r="E1927" s="831"/>
    </row>
    <row r="1928" spans="1:5" ht="15.75" thickBot="1" x14ac:dyDescent="0.3">
      <c r="A1928" s="104" t="s">
        <v>50</v>
      </c>
      <c r="B1928" s="798" t="s">
        <v>368</v>
      </c>
      <c r="C1928" s="799"/>
      <c r="D1928" s="799"/>
      <c r="E1928" s="800"/>
    </row>
    <row r="1929" spans="1:5" x14ac:dyDescent="0.25">
      <c r="A1929" s="801"/>
      <c r="B1929" s="128">
        <v>2020</v>
      </c>
      <c r="C1929" s="128">
        <v>2020</v>
      </c>
      <c r="D1929" s="128">
        <v>2021</v>
      </c>
      <c r="E1929" s="128">
        <v>2022</v>
      </c>
    </row>
    <row r="1930" spans="1:5" ht="15.75" thickBot="1" x14ac:dyDescent="0.3">
      <c r="A1930" s="802"/>
      <c r="B1930" s="129" t="s">
        <v>26</v>
      </c>
      <c r="C1930" s="129" t="s">
        <v>26</v>
      </c>
      <c r="D1930" s="129" t="s">
        <v>26</v>
      </c>
      <c r="E1930" s="129" t="s">
        <v>26</v>
      </c>
    </row>
    <row r="1931" spans="1:5" ht="15.75" thickBot="1" x14ac:dyDescent="0.3">
      <c r="A1931" s="104" t="s">
        <v>52</v>
      </c>
      <c r="B1931" s="104"/>
      <c r="C1931" s="104"/>
      <c r="D1931" s="104"/>
      <c r="E1931" s="104"/>
    </row>
    <row r="1932" spans="1:5" ht="15.75" thickBot="1" x14ac:dyDescent="0.3">
      <c r="A1932" s="104" t="s">
        <v>53</v>
      </c>
      <c r="B1932" s="134">
        <v>2000</v>
      </c>
      <c r="C1932" s="134"/>
      <c r="D1932" s="134">
        <v>0</v>
      </c>
      <c r="E1932" s="134">
        <v>0</v>
      </c>
    </row>
    <row r="1933" spans="1:5" ht="15.75" thickBot="1" x14ac:dyDescent="0.3">
      <c r="A1933" s="104" t="s">
        <v>54</v>
      </c>
      <c r="B1933" s="134" t="e">
        <f>B1932/B1931</f>
        <v>#DIV/0!</v>
      </c>
      <c r="C1933" s="134" t="e">
        <f>C1932/C1931</f>
        <v>#DIV/0!</v>
      </c>
      <c r="D1933" s="134" t="e">
        <f>D1932/D1931</f>
        <v>#DIV/0!</v>
      </c>
      <c r="E1933" s="134" t="e">
        <f>E1932/E1931</f>
        <v>#DIV/0!</v>
      </c>
    </row>
    <row r="1934" spans="1:5" ht="15.75" thickBot="1" x14ac:dyDescent="0.3">
      <c r="A1934" s="104" t="s">
        <v>55</v>
      </c>
      <c r="B1934" s="130" t="e">
        <f>B1931/A1931-1</f>
        <v>#VALUE!</v>
      </c>
      <c r="C1934" s="130" t="e">
        <f t="shared" ref="C1934:D1936" si="75">C1931/B1931-1</f>
        <v>#DIV/0!</v>
      </c>
      <c r="D1934" s="130" t="e">
        <f t="shared" si="75"/>
        <v>#DIV/0!</v>
      </c>
      <c r="E1934" s="130" t="e">
        <f>E1931/D1931-1</f>
        <v>#DIV/0!</v>
      </c>
    </row>
    <row r="1935" spans="1:5" ht="15.75" thickBot="1" x14ac:dyDescent="0.3">
      <c r="A1935" s="104" t="s">
        <v>57</v>
      </c>
      <c r="B1935" s="130" t="e">
        <f>B1932/A1932-1</f>
        <v>#VALUE!</v>
      </c>
      <c r="C1935" s="130">
        <f t="shared" si="75"/>
        <v>-1</v>
      </c>
      <c r="D1935" s="130" t="e">
        <f t="shared" si="75"/>
        <v>#DIV/0!</v>
      </c>
      <c r="E1935" s="130" t="e">
        <f>E1932/D1932-1</f>
        <v>#DIV/0!</v>
      </c>
    </row>
    <row r="1936" spans="1:5" ht="15.75" thickBot="1" x14ac:dyDescent="0.3">
      <c r="A1936" s="104" t="s">
        <v>58</v>
      </c>
      <c r="B1936" s="130" t="e">
        <f>B1933/A1933-1</f>
        <v>#DIV/0!</v>
      </c>
      <c r="C1936" s="130" t="e">
        <f t="shared" si="75"/>
        <v>#DIV/0!</v>
      </c>
      <c r="D1936" s="130" t="e">
        <f t="shared" si="75"/>
        <v>#DIV/0!</v>
      </c>
      <c r="E1936" s="130" t="e">
        <f>E1933/D1933-1</f>
        <v>#DIV/0!</v>
      </c>
    </row>
    <row r="1937" spans="1:5" ht="15.75" customHeight="1" thickBot="1" x14ac:dyDescent="0.3">
      <c r="A1937" s="803" t="s">
        <v>153</v>
      </c>
      <c r="B1937" s="804"/>
      <c r="C1937" s="804"/>
      <c r="D1937" s="804"/>
      <c r="E1937" s="805"/>
    </row>
    <row r="1938" spans="1:5" x14ac:dyDescent="0.25">
      <c r="A1938" s="801"/>
      <c r="B1938" s="128">
        <v>2019</v>
      </c>
      <c r="C1938" s="128">
        <v>2020</v>
      </c>
      <c r="D1938" s="128">
        <v>2021</v>
      </c>
      <c r="E1938" s="128">
        <v>2021</v>
      </c>
    </row>
    <row r="1939" spans="1:5" ht="15.75" thickBot="1" x14ac:dyDescent="0.3">
      <c r="A1939" s="802"/>
      <c r="B1939" s="129" t="s">
        <v>26</v>
      </c>
      <c r="C1939" s="129" t="s">
        <v>26</v>
      </c>
      <c r="D1939" s="129" t="s">
        <v>26</v>
      </c>
      <c r="E1939" s="129" t="s">
        <v>26</v>
      </c>
    </row>
    <row r="1940" spans="1:5" ht="15.75" thickBot="1" x14ac:dyDescent="0.3">
      <c r="A1940" s="131" t="s">
        <v>114</v>
      </c>
      <c r="B1940" s="132">
        <f>B1941+B1942+B1943+B1944</f>
        <v>0</v>
      </c>
      <c r="C1940" s="132">
        <f>C1941+C1942+C1943+C1944</f>
        <v>0</v>
      </c>
      <c r="D1940" s="132">
        <f>D1941+D1942+D1943+D1944</f>
        <v>0</v>
      </c>
      <c r="E1940" s="132">
        <f>E1941+E1942+E1943+E1944</f>
        <v>0</v>
      </c>
    </row>
    <row r="1941" spans="1:5" ht="15.75" thickBot="1" x14ac:dyDescent="0.3">
      <c r="A1941" s="118" t="s">
        <v>61</v>
      </c>
      <c r="B1941" s="132"/>
      <c r="C1941" s="132"/>
      <c r="D1941" s="132"/>
      <c r="E1941" s="132"/>
    </row>
    <row r="1942" spans="1:5" ht="15.75" thickBot="1" x14ac:dyDescent="0.3">
      <c r="A1942" s="118" t="s">
        <v>115</v>
      </c>
      <c r="B1942" s="132"/>
      <c r="C1942" s="132"/>
      <c r="D1942" s="132"/>
      <c r="E1942" s="132"/>
    </row>
    <row r="1943" spans="1:5" ht="15.75" thickBot="1" x14ac:dyDescent="0.3">
      <c r="A1943" s="118" t="s">
        <v>116</v>
      </c>
      <c r="B1943" s="132"/>
      <c r="C1943" s="132"/>
      <c r="D1943" s="132"/>
      <c r="E1943" s="132"/>
    </row>
    <row r="1944" spans="1:5" ht="15.75" thickBot="1" x14ac:dyDescent="0.3">
      <c r="A1944" s="118" t="s">
        <v>117</v>
      </c>
      <c r="B1944" s="132"/>
      <c r="C1944" s="132"/>
      <c r="D1944" s="132"/>
      <c r="E1944" s="132"/>
    </row>
    <row r="1945" spans="1:5" ht="15.75" thickBot="1" x14ac:dyDescent="0.3">
      <c r="A1945" s="131" t="s">
        <v>118</v>
      </c>
      <c r="B1945" s="122">
        <f>B1946+B1947+B1948+B1949</f>
        <v>2000</v>
      </c>
      <c r="C1945" s="122"/>
      <c r="D1945" s="122">
        <f>D1946+D1947+D1948+D1949</f>
        <v>0</v>
      </c>
      <c r="E1945" s="122">
        <f>E1946+E1947+E1948+E1949</f>
        <v>0</v>
      </c>
    </row>
    <row r="1946" spans="1:5" ht="15.75" thickBot="1" x14ac:dyDescent="0.3">
      <c r="A1946" s="118" t="s">
        <v>61</v>
      </c>
      <c r="B1946" s="132">
        <v>0</v>
      </c>
      <c r="C1946" s="132"/>
      <c r="D1946" s="132"/>
      <c r="E1946" s="132"/>
    </row>
    <row r="1947" spans="1:5" ht="15.75" thickBot="1" x14ac:dyDescent="0.3">
      <c r="A1947" s="118" t="s">
        <v>115</v>
      </c>
      <c r="B1947" s="132"/>
      <c r="C1947" s="132"/>
      <c r="D1947" s="132"/>
      <c r="E1947" s="132"/>
    </row>
    <row r="1948" spans="1:5" ht="15.75" thickBot="1" x14ac:dyDescent="0.3">
      <c r="A1948" s="118" t="s">
        <v>116</v>
      </c>
      <c r="B1948" s="132">
        <v>0</v>
      </c>
      <c r="C1948" s="132"/>
      <c r="D1948" s="132"/>
      <c r="E1948" s="132"/>
    </row>
    <row r="1949" spans="1:5" ht="15.75" thickBot="1" x14ac:dyDescent="0.3">
      <c r="A1949" s="118" t="s">
        <v>117</v>
      </c>
      <c r="B1949" s="132">
        <f>+B1932</f>
        <v>2000</v>
      </c>
      <c r="C1949" s="132"/>
      <c r="D1949" s="132">
        <v>0</v>
      </c>
      <c r="E1949" s="132">
        <v>0</v>
      </c>
    </row>
    <row r="1950" spans="1:5" ht="15.75" thickBot="1" x14ac:dyDescent="0.3">
      <c r="A1950" s="137" t="s">
        <v>154</v>
      </c>
      <c r="B1950" s="140">
        <f>B1940+B1945</f>
        <v>2000</v>
      </c>
      <c r="C1950" s="140"/>
      <c r="D1950" s="140">
        <f>D1940+D1945</f>
        <v>0</v>
      </c>
      <c r="E1950" s="140">
        <f>E1940+E1945</f>
        <v>0</v>
      </c>
    </row>
    <row r="1951" spans="1:5" ht="40.15" customHeight="1" thickBot="1" x14ac:dyDescent="0.3">
      <c r="A1951" s="141" t="s">
        <v>92</v>
      </c>
      <c r="B1951" s="815" t="s">
        <v>372</v>
      </c>
      <c r="C1951" s="816"/>
      <c r="D1951" s="816"/>
      <c r="E1951" s="817"/>
    </row>
    <row r="1952" spans="1:5" ht="15.75" thickBot="1" x14ac:dyDescent="0.3">
      <c r="A1952" s="768" t="s">
        <v>94</v>
      </c>
      <c r="B1952" s="769"/>
      <c r="C1952" s="769"/>
      <c r="D1952" s="769"/>
      <c r="E1952" s="612"/>
    </row>
    <row r="1953" spans="1:9" ht="57" thickBot="1" x14ac:dyDescent="0.3">
      <c r="A1953" s="104" t="s">
        <v>373</v>
      </c>
      <c r="B1953" s="76">
        <v>0.16</v>
      </c>
      <c r="C1953" s="76">
        <v>0.16</v>
      </c>
      <c r="D1953" s="76">
        <v>0.16</v>
      </c>
      <c r="E1953" s="76">
        <v>0.16</v>
      </c>
    </row>
    <row r="1954" spans="1:9" ht="34.5" thickBot="1" x14ac:dyDescent="0.3">
      <c r="A1954" s="104" t="s">
        <v>374</v>
      </c>
      <c r="B1954" s="142">
        <v>0.42</v>
      </c>
      <c r="C1954" s="142">
        <v>0.5</v>
      </c>
      <c r="D1954" s="142">
        <v>0.56999999999999995</v>
      </c>
      <c r="E1954" s="142">
        <v>0.64</v>
      </c>
    </row>
    <row r="1955" spans="1:9" ht="15.75" thickBot="1" x14ac:dyDescent="0.3">
      <c r="A1955" s="823" t="s">
        <v>99</v>
      </c>
      <c r="B1955" s="824"/>
      <c r="C1955" s="824"/>
      <c r="D1955" s="824"/>
      <c r="E1955" s="825"/>
    </row>
    <row r="1956" spans="1:9" ht="15.75" thickBot="1" x14ac:dyDescent="0.3">
      <c r="A1956" s="826" t="s">
        <v>375</v>
      </c>
      <c r="B1956" s="827"/>
      <c r="C1956" s="827"/>
      <c r="D1956" s="827"/>
      <c r="E1956" s="828"/>
      <c r="H1956" s="143"/>
    </row>
    <row r="1957" spans="1:9" ht="15.75" customHeight="1" thickBot="1" x14ac:dyDescent="0.3">
      <c r="A1957" s="112" t="s">
        <v>45</v>
      </c>
      <c r="B1957" s="820" t="s">
        <v>376</v>
      </c>
      <c r="C1957" s="821"/>
      <c r="D1957" s="821"/>
      <c r="E1957" s="822"/>
    </row>
    <row r="1958" spans="1:9" ht="50.45" customHeight="1" thickBot="1" x14ac:dyDescent="0.3">
      <c r="A1958" s="104" t="s">
        <v>48</v>
      </c>
      <c r="B1958" s="768" t="s">
        <v>377</v>
      </c>
      <c r="C1958" s="769"/>
      <c r="D1958" s="769"/>
      <c r="E1958" s="612"/>
      <c r="F1958" s="446"/>
      <c r="G1958" s="461"/>
      <c r="H1958" s="461"/>
      <c r="I1958" s="461"/>
    </row>
    <row r="1959" spans="1:9" ht="15.75" thickBot="1" x14ac:dyDescent="0.3">
      <c r="A1959" s="104" t="s">
        <v>50</v>
      </c>
      <c r="B1959" s="798" t="s">
        <v>145</v>
      </c>
      <c r="C1959" s="799"/>
      <c r="D1959" s="799"/>
      <c r="E1959" s="800"/>
      <c r="F1959" s="446"/>
      <c r="G1959" s="461"/>
      <c r="H1959" s="461"/>
      <c r="I1959" s="461"/>
    </row>
    <row r="1960" spans="1:9" x14ac:dyDescent="0.25">
      <c r="A1960" s="801"/>
      <c r="B1960" s="128">
        <v>2020</v>
      </c>
      <c r="C1960" s="128">
        <v>2021</v>
      </c>
      <c r="D1960" s="128">
        <v>2022</v>
      </c>
      <c r="E1960" s="128">
        <v>2023</v>
      </c>
      <c r="F1960" s="446"/>
      <c r="G1960" s="461"/>
      <c r="H1960" s="461"/>
      <c r="I1960" s="461"/>
    </row>
    <row r="1961" spans="1:9" ht="15.75" thickBot="1" x14ac:dyDescent="0.3">
      <c r="A1961" s="802"/>
      <c r="B1961" s="129" t="s">
        <v>26</v>
      </c>
      <c r="C1961" s="129" t="s">
        <v>26</v>
      </c>
      <c r="D1961" s="129" t="s">
        <v>26</v>
      </c>
      <c r="E1961" s="129" t="s">
        <v>26</v>
      </c>
      <c r="F1961" s="446"/>
      <c r="G1961" s="461"/>
      <c r="H1961" s="461"/>
      <c r="I1961" s="461"/>
    </row>
    <row r="1962" spans="1:9" ht="15.75" thickBot="1" x14ac:dyDescent="0.3">
      <c r="A1962" s="104" t="s">
        <v>52</v>
      </c>
      <c r="B1962" s="144">
        <v>45000</v>
      </c>
      <c r="C1962" s="144">
        <v>45000</v>
      </c>
      <c r="D1962" s="144">
        <v>45000</v>
      </c>
      <c r="E1962" s="144">
        <v>45000</v>
      </c>
      <c r="F1962" s="463"/>
      <c r="G1962" s="461"/>
      <c r="H1962" s="461"/>
      <c r="I1962" s="461"/>
    </row>
    <row r="1963" spans="1:9" ht="15.75" thickBot="1" x14ac:dyDescent="0.3">
      <c r="A1963" s="104" t="s">
        <v>53</v>
      </c>
      <c r="B1963" s="136">
        <v>172000</v>
      </c>
      <c r="C1963" s="136">
        <v>200000</v>
      </c>
      <c r="D1963" s="136">
        <v>200000</v>
      </c>
      <c r="E1963" s="136">
        <v>210000</v>
      </c>
      <c r="F1963" s="447"/>
      <c r="G1963" s="461"/>
      <c r="H1963" s="318"/>
      <c r="I1963" s="461"/>
    </row>
    <row r="1964" spans="1:9" ht="15.75" thickBot="1" x14ac:dyDescent="0.3">
      <c r="A1964" s="104" t="s">
        <v>54</v>
      </c>
      <c r="B1964" s="145">
        <f>B1963/B1962</f>
        <v>3.8222222222222224</v>
      </c>
      <c r="C1964" s="145">
        <f>C1963/C1962</f>
        <v>4.4444444444444446</v>
      </c>
      <c r="D1964" s="145">
        <f>D1963/D1962</f>
        <v>4.4444444444444446</v>
      </c>
      <c r="E1964" s="145">
        <f>E1963/E1962</f>
        <v>4.666666666666667</v>
      </c>
      <c r="F1964" s="446"/>
      <c r="G1964" s="461"/>
      <c r="H1964" s="461"/>
      <c r="I1964" s="461"/>
    </row>
    <row r="1965" spans="1:9" ht="15.75" thickBot="1" x14ac:dyDescent="0.3">
      <c r="A1965" s="104" t="s">
        <v>55</v>
      </c>
      <c r="B1965" s="130" t="e">
        <f>B1962/A1962-1</f>
        <v>#VALUE!</v>
      </c>
      <c r="C1965" s="130">
        <f t="shared" ref="C1965:D1967" si="76">C1962/B1962-1</f>
        <v>0</v>
      </c>
      <c r="D1965" s="130">
        <f t="shared" si="76"/>
        <v>0</v>
      </c>
      <c r="E1965" s="130">
        <f>E1962/D1962-1</f>
        <v>0</v>
      </c>
      <c r="F1965" s="446"/>
      <c r="G1965" s="461"/>
      <c r="H1965" s="461"/>
      <c r="I1965" s="461"/>
    </row>
    <row r="1966" spans="1:9" ht="15.75" thickBot="1" x14ac:dyDescent="0.3">
      <c r="A1966" s="104" t="s">
        <v>57</v>
      </c>
      <c r="B1966" s="130" t="e">
        <f>B1963/A1963-1</f>
        <v>#VALUE!</v>
      </c>
      <c r="C1966" s="130">
        <f t="shared" si="76"/>
        <v>0.16279069767441867</v>
      </c>
      <c r="D1966" s="130">
        <f t="shared" si="76"/>
        <v>0</v>
      </c>
      <c r="E1966" s="130">
        <f>E1963/D1963-1</f>
        <v>5.0000000000000044E-2</v>
      </c>
      <c r="F1966" s="446"/>
      <c r="G1966" s="461"/>
      <c r="H1966" s="461"/>
      <c r="I1966" s="461"/>
    </row>
    <row r="1967" spans="1:9" ht="15.75" thickBot="1" x14ac:dyDescent="0.3">
      <c r="A1967" s="104" t="s">
        <v>58</v>
      </c>
      <c r="B1967" s="130" t="e">
        <f>B1964/A1964-1</f>
        <v>#VALUE!</v>
      </c>
      <c r="C1967" s="130">
        <f t="shared" si="76"/>
        <v>0.16279069767441867</v>
      </c>
      <c r="D1967" s="130">
        <f t="shared" si="76"/>
        <v>0</v>
      </c>
      <c r="E1967" s="130">
        <f>E1964/D1964-1</f>
        <v>5.0000000000000044E-2</v>
      </c>
      <c r="F1967" s="446"/>
      <c r="G1967" s="461"/>
      <c r="H1967" s="461"/>
      <c r="I1967" s="461"/>
    </row>
    <row r="1968" spans="1:9" x14ac:dyDescent="0.25">
      <c r="A1968" s="801"/>
      <c r="B1968" s="128">
        <v>2019</v>
      </c>
      <c r="C1968" s="128">
        <v>2020</v>
      </c>
      <c r="D1968" s="128">
        <v>2021</v>
      </c>
      <c r="E1968" s="128">
        <v>2021</v>
      </c>
    </row>
    <row r="1969" spans="1:5" ht="15.75" thickBot="1" x14ac:dyDescent="0.3">
      <c r="A1969" s="802"/>
      <c r="B1969" s="129" t="s">
        <v>26</v>
      </c>
      <c r="C1969" s="129" t="s">
        <v>26</v>
      </c>
      <c r="D1969" s="129" t="s">
        <v>26</v>
      </c>
      <c r="E1969" s="129" t="s">
        <v>26</v>
      </c>
    </row>
    <row r="1970" spans="1:5" ht="15.75" customHeight="1" thickBot="1" x14ac:dyDescent="0.3">
      <c r="A1970" s="803" t="s">
        <v>146</v>
      </c>
      <c r="B1970" s="804"/>
      <c r="C1970" s="804"/>
      <c r="D1970" s="804"/>
      <c r="E1970" s="805"/>
    </row>
    <row r="1971" spans="1:5" x14ac:dyDescent="0.25">
      <c r="A1971" s="801"/>
      <c r="B1971" s="128">
        <v>2019</v>
      </c>
      <c r="C1971" s="128">
        <v>2020</v>
      </c>
      <c r="D1971" s="128">
        <v>2021</v>
      </c>
      <c r="E1971" s="128">
        <v>2022</v>
      </c>
    </row>
    <row r="1972" spans="1:5" ht="15.75" thickBot="1" x14ac:dyDescent="0.3">
      <c r="A1972" s="802"/>
      <c r="B1972" s="129" t="s">
        <v>26</v>
      </c>
      <c r="C1972" s="129" t="s">
        <v>26</v>
      </c>
      <c r="D1972" s="129" t="s">
        <v>26</v>
      </c>
      <c r="E1972" s="129" t="s">
        <v>26</v>
      </c>
    </row>
    <row r="1973" spans="1:5" ht="15.75" thickBot="1" x14ac:dyDescent="0.3">
      <c r="A1973" s="131" t="s">
        <v>60</v>
      </c>
      <c r="B1973" s="132">
        <v>0</v>
      </c>
      <c r="C1973" s="132">
        <v>0</v>
      </c>
      <c r="D1973" s="132">
        <v>0</v>
      </c>
      <c r="E1973" s="132">
        <v>0</v>
      </c>
    </row>
    <row r="1974" spans="1:5" ht="15.75" thickBot="1" x14ac:dyDescent="0.3">
      <c r="A1974" s="118" t="s">
        <v>61</v>
      </c>
      <c r="B1974" s="134"/>
      <c r="C1974" s="134"/>
      <c r="D1974" s="134"/>
      <c r="E1974" s="134"/>
    </row>
    <row r="1975" spans="1:5" ht="15.75" thickBot="1" x14ac:dyDescent="0.3">
      <c r="A1975" s="118" t="s">
        <v>62</v>
      </c>
      <c r="B1975" s="134"/>
      <c r="C1975" s="134"/>
      <c r="D1975" s="134"/>
      <c r="E1975" s="134"/>
    </row>
    <row r="1976" spans="1:5" ht="24.75" thickBot="1" x14ac:dyDescent="0.3">
      <c r="A1976" s="131" t="s">
        <v>63</v>
      </c>
      <c r="B1976" s="132">
        <v>0</v>
      </c>
      <c r="C1976" s="132">
        <v>0</v>
      </c>
      <c r="D1976" s="132">
        <v>0</v>
      </c>
      <c r="E1976" s="132">
        <v>0</v>
      </c>
    </row>
    <row r="1977" spans="1:5" ht="15.75" thickBot="1" x14ac:dyDescent="0.3">
      <c r="A1977" s="118" t="s">
        <v>61</v>
      </c>
      <c r="B1977" s="134"/>
      <c r="C1977" s="134"/>
      <c r="D1977" s="134"/>
      <c r="E1977" s="134"/>
    </row>
    <row r="1978" spans="1:5" ht="15.75" thickBot="1" x14ac:dyDescent="0.3">
      <c r="A1978" s="118" t="s">
        <v>62</v>
      </c>
      <c r="B1978" s="134"/>
      <c r="C1978" s="134"/>
      <c r="D1978" s="134"/>
      <c r="E1978" s="134"/>
    </row>
    <row r="1979" spans="1:5" ht="15.75" thickBot="1" x14ac:dyDescent="0.3">
      <c r="A1979" s="131" t="s">
        <v>64</v>
      </c>
      <c r="B1979" s="132">
        <f>+B1980</f>
        <v>172000</v>
      </c>
      <c r="C1979" s="132">
        <f>+C1980</f>
        <v>200000</v>
      </c>
      <c r="D1979" s="132">
        <f>+D1980</f>
        <v>200000</v>
      </c>
      <c r="E1979" s="132">
        <f>+E1980</f>
        <v>210000</v>
      </c>
    </row>
    <row r="1980" spans="1:5" ht="15.75" thickBot="1" x14ac:dyDescent="0.3">
      <c r="A1980" s="118" t="s">
        <v>61</v>
      </c>
      <c r="B1980" s="132">
        <f>+B1963</f>
        <v>172000</v>
      </c>
      <c r="C1980" s="132">
        <f>+C1963</f>
        <v>200000</v>
      </c>
      <c r="D1980" s="132">
        <f>+D1963</f>
        <v>200000</v>
      </c>
      <c r="E1980" s="132">
        <f>+E1963</f>
        <v>210000</v>
      </c>
    </row>
    <row r="1981" spans="1:5" ht="15.75" thickBot="1" x14ac:dyDescent="0.3">
      <c r="A1981" s="118" t="s">
        <v>62</v>
      </c>
      <c r="B1981" s="134"/>
      <c r="C1981" s="134"/>
      <c r="D1981" s="134"/>
      <c r="E1981" s="134"/>
    </row>
    <row r="1982" spans="1:5" ht="15.75" thickBot="1" x14ac:dyDescent="0.3">
      <c r="A1982" s="131" t="s">
        <v>65</v>
      </c>
      <c r="B1982" s="132"/>
      <c r="C1982" s="132"/>
      <c r="D1982" s="132"/>
      <c r="E1982" s="132"/>
    </row>
    <row r="1983" spans="1:5" ht="15.75" thickBot="1" x14ac:dyDescent="0.3">
      <c r="A1983" s="118" t="s">
        <v>61</v>
      </c>
      <c r="B1983" s="134"/>
      <c r="C1983" s="134"/>
      <c r="D1983" s="134"/>
      <c r="E1983" s="134"/>
    </row>
    <row r="1984" spans="1:5" ht="15.75" thickBot="1" x14ac:dyDescent="0.3">
      <c r="A1984" s="118" t="s">
        <v>62</v>
      </c>
      <c r="B1984" s="134"/>
      <c r="C1984" s="134"/>
      <c r="D1984" s="134"/>
      <c r="E1984" s="134"/>
    </row>
    <row r="1985" spans="1:7" ht="15.75" thickBot="1" x14ac:dyDescent="0.3">
      <c r="A1985" s="131" t="s">
        <v>66</v>
      </c>
      <c r="B1985" s="132"/>
      <c r="C1985" s="132"/>
      <c r="D1985" s="132"/>
      <c r="E1985" s="132"/>
    </row>
    <row r="1986" spans="1:7" ht="15.75" thickBot="1" x14ac:dyDescent="0.3">
      <c r="A1986" s="118" t="s">
        <v>61</v>
      </c>
      <c r="B1986" s="134"/>
      <c r="C1986" s="134"/>
      <c r="D1986" s="134"/>
      <c r="E1986" s="134"/>
    </row>
    <row r="1987" spans="1:7" ht="15.75" thickBot="1" x14ac:dyDescent="0.3">
      <c r="A1987" s="118" t="s">
        <v>62</v>
      </c>
      <c r="B1987" s="134"/>
      <c r="C1987" s="134"/>
      <c r="D1987" s="134"/>
      <c r="E1987" s="134"/>
    </row>
    <row r="1988" spans="1:7" ht="15.75" thickBot="1" x14ac:dyDescent="0.3">
      <c r="A1988" s="131" t="s">
        <v>67</v>
      </c>
      <c r="B1988" s="132"/>
      <c r="C1988" s="132"/>
      <c r="D1988" s="132"/>
      <c r="E1988" s="132"/>
    </row>
    <row r="1989" spans="1:7" ht="15.75" thickBot="1" x14ac:dyDescent="0.3">
      <c r="A1989" s="118" t="s">
        <v>61</v>
      </c>
      <c r="B1989" s="134"/>
      <c r="C1989" s="134"/>
      <c r="D1989" s="134"/>
      <c r="E1989" s="134"/>
    </row>
    <row r="1990" spans="1:7" ht="15.75" thickBot="1" x14ac:dyDescent="0.3">
      <c r="A1990" s="118" t="s">
        <v>62</v>
      </c>
      <c r="B1990" s="134"/>
      <c r="C1990" s="134"/>
      <c r="D1990" s="134"/>
      <c r="E1990" s="134"/>
    </row>
    <row r="1991" spans="1:7" ht="15.75" thickBot="1" x14ac:dyDescent="0.3">
      <c r="A1991" s="131" t="s">
        <v>68</v>
      </c>
      <c r="B1991" s="132"/>
      <c r="C1991" s="132"/>
      <c r="D1991" s="132"/>
      <c r="E1991" s="132"/>
    </row>
    <row r="1992" spans="1:7" ht="15.75" thickBot="1" x14ac:dyDescent="0.3">
      <c r="A1992" s="118" t="s">
        <v>61</v>
      </c>
      <c r="B1992" s="134"/>
      <c r="C1992" s="134"/>
      <c r="D1992" s="134"/>
      <c r="E1992" s="134"/>
    </row>
    <row r="1993" spans="1:7" ht="15.75" thickBot="1" x14ac:dyDescent="0.3">
      <c r="A1993" s="118" t="s">
        <v>62</v>
      </c>
      <c r="B1993" s="134"/>
      <c r="C1993" s="134"/>
      <c r="D1993" s="134"/>
      <c r="E1993" s="134"/>
    </row>
    <row r="1994" spans="1:7" ht="24.75" thickBot="1" x14ac:dyDescent="0.3">
      <c r="A1994" s="146" t="s">
        <v>378</v>
      </c>
      <c r="B1994" s="147">
        <f>B1991+B1988+B1985+B1982+B1979+B1976+B1973</f>
        <v>172000</v>
      </c>
      <c r="C1994" s="147">
        <f>C1991+C1988+C1985+C1982+C1979+C1976+C1973</f>
        <v>200000</v>
      </c>
      <c r="D1994" s="147">
        <f>D1991+D1988+D1985+D1982+D1979+D1976+D1973</f>
        <v>200000</v>
      </c>
      <c r="E1994" s="147">
        <f>E1991+E1988+E1985+E1982+E1979+E1976+E1973</f>
        <v>210000</v>
      </c>
    </row>
    <row r="1995" spans="1:7" ht="15.75" thickBot="1" x14ac:dyDescent="0.3">
      <c r="A1995" s="123" t="s">
        <v>70</v>
      </c>
      <c r="B1995" s="124">
        <f>IF(B1994-B1963=0,0,"Error")</f>
        <v>0</v>
      </c>
      <c r="C1995" s="124">
        <f>IF(C1994-C1963=0,0,"Error")</f>
        <v>0</v>
      </c>
      <c r="D1995" s="124">
        <f>IF(D1994-D1963=0,0,"Error")</f>
        <v>0</v>
      </c>
      <c r="E1995" s="124">
        <f>IF(E1994-E1963=0,0,"Error")</f>
        <v>0</v>
      </c>
    </row>
    <row r="1996" spans="1:7" ht="15.75" customHeight="1" thickBot="1" x14ac:dyDescent="0.3">
      <c r="A1996" s="148" t="s">
        <v>379</v>
      </c>
      <c r="B1996" s="820" t="s">
        <v>380</v>
      </c>
      <c r="C1996" s="821"/>
      <c r="D1996" s="821"/>
      <c r="E1996" s="822"/>
    </row>
    <row r="1997" spans="1:7" ht="34.5" customHeight="1" thickBot="1" x14ac:dyDescent="0.3">
      <c r="A1997" s="104" t="s">
        <v>48</v>
      </c>
      <c r="B1997" s="768" t="s">
        <v>381</v>
      </c>
      <c r="C1997" s="769"/>
      <c r="D1997" s="769"/>
      <c r="E1997" s="612"/>
    </row>
    <row r="1998" spans="1:7" ht="15.75" thickBot="1" x14ac:dyDescent="0.3">
      <c r="A1998" s="104" t="s">
        <v>50</v>
      </c>
      <c r="B1998" s="798" t="s">
        <v>145</v>
      </c>
      <c r="C1998" s="799"/>
      <c r="D1998" s="799"/>
      <c r="E1998" s="800"/>
      <c r="F1998" s="445"/>
      <c r="G1998" s="2"/>
    </row>
    <row r="1999" spans="1:7" x14ac:dyDescent="0.25">
      <c r="A1999" s="801"/>
      <c r="B1999" s="149">
        <v>2020</v>
      </c>
      <c r="C1999" s="149">
        <v>2021</v>
      </c>
      <c r="D1999" s="149">
        <v>2022</v>
      </c>
      <c r="E1999" s="149">
        <v>2023</v>
      </c>
      <c r="F1999" s="445"/>
      <c r="G1999" s="2"/>
    </row>
    <row r="2000" spans="1:7" ht="15.75" thickBot="1" x14ac:dyDescent="0.3">
      <c r="A2000" s="802"/>
      <c r="B2000" s="150" t="s">
        <v>26</v>
      </c>
      <c r="C2000" s="150" t="s">
        <v>26</v>
      </c>
      <c r="D2000" s="150" t="s">
        <v>26</v>
      </c>
      <c r="E2000" s="150" t="s">
        <v>26</v>
      </c>
      <c r="F2000" s="445"/>
      <c r="G2000" s="2"/>
    </row>
    <row r="2001" spans="1:7" ht="15.75" thickBot="1" x14ac:dyDescent="0.3">
      <c r="A2001" s="104" t="s">
        <v>52</v>
      </c>
      <c r="B2001" s="136">
        <v>70000</v>
      </c>
      <c r="C2001" s="136">
        <v>70000</v>
      </c>
      <c r="D2001" s="136">
        <v>70000</v>
      </c>
      <c r="E2001" s="136">
        <v>70000</v>
      </c>
      <c r="F2001" s="447"/>
      <c r="G2001" s="2"/>
    </row>
    <row r="2002" spans="1:7" ht="15.75" thickBot="1" x14ac:dyDescent="0.3">
      <c r="A2002" s="104" t="s">
        <v>53</v>
      </c>
      <c r="B2002" s="136">
        <v>165000</v>
      </c>
      <c r="C2002" s="136">
        <v>171000</v>
      </c>
      <c r="D2002" s="136">
        <v>171000</v>
      </c>
      <c r="E2002" s="136">
        <v>171000</v>
      </c>
      <c r="F2002" s="447"/>
      <c r="G2002" s="2"/>
    </row>
    <row r="2003" spans="1:7" ht="15.75" thickBot="1" x14ac:dyDescent="0.3">
      <c r="A2003" s="104" t="s">
        <v>54</v>
      </c>
      <c r="B2003" s="151">
        <f>B2002/B2001</f>
        <v>2.3571428571428572</v>
      </c>
      <c r="C2003" s="151">
        <f>C2002/C2001</f>
        <v>2.4428571428571431</v>
      </c>
      <c r="D2003" s="151">
        <f>D2002/D2001</f>
        <v>2.4428571428571431</v>
      </c>
      <c r="E2003" s="151">
        <f>E2002/E2001</f>
        <v>2.4428571428571431</v>
      </c>
      <c r="F2003" s="445"/>
      <c r="G2003" s="2"/>
    </row>
    <row r="2004" spans="1:7" ht="15.75" thickBot="1" x14ac:dyDescent="0.3">
      <c r="A2004" s="104" t="s">
        <v>55</v>
      </c>
      <c r="B2004" s="103" t="e">
        <f>B2001/A2001-1</f>
        <v>#VALUE!</v>
      </c>
      <c r="C2004" s="103">
        <f t="shared" ref="C2004:D2006" si="77">C2001/B2001-1</f>
        <v>0</v>
      </c>
      <c r="D2004" s="103">
        <f t="shared" si="77"/>
        <v>0</v>
      </c>
      <c r="E2004" s="103">
        <f>E2001/D2001-1</f>
        <v>0</v>
      </c>
      <c r="F2004" s="445"/>
      <c r="G2004" s="2"/>
    </row>
    <row r="2005" spans="1:7" ht="15.75" thickBot="1" x14ac:dyDescent="0.3">
      <c r="A2005" s="104" t="s">
        <v>57</v>
      </c>
      <c r="B2005" s="103" t="e">
        <f>B2002/A2002-1</f>
        <v>#VALUE!</v>
      </c>
      <c r="C2005" s="103">
        <f t="shared" si="77"/>
        <v>3.6363636363636376E-2</v>
      </c>
      <c r="D2005" s="103">
        <f t="shared" si="77"/>
        <v>0</v>
      </c>
      <c r="E2005" s="103">
        <f>E2002/D2002-1</f>
        <v>0</v>
      </c>
    </row>
    <row r="2006" spans="1:7" ht="15.75" thickBot="1" x14ac:dyDescent="0.3">
      <c r="A2006" s="104" t="s">
        <v>58</v>
      </c>
      <c r="B2006" s="103" t="e">
        <f>B2003/A2003-1</f>
        <v>#VALUE!</v>
      </c>
      <c r="C2006" s="103">
        <f t="shared" si="77"/>
        <v>3.6363636363636376E-2</v>
      </c>
      <c r="D2006" s="103">
        <f t="shared" si="77"/>
        <v>0</v>
      </c>
      <c r="E2006" s="103">
        <f>E2003/D2003-1</f>
        <v>0</v>
      </c>
    </row>
    <row r="2007" spans="1:7" ht="15.75" customHeight="1" thickBot="1" x14ac:dyDescent="0.3">
      <c r="A2007" s="803" t="s">
        <v>153</v>
      </c>
      <c r="B2007" s="804"/>
      <c r="C2007" s="804"/>
      <c r="D2007" s="804"/>
      <c r="E2007" s="805"/>
    </row>
    <row r="2008" spans="1:7" x14ac:dyDescent="0.25">
      <c r="A2008" s="801"/>
      <c r="B2008" s="149">
        <v>2020</v>
      </c>
      <c r="C2008" s="149">
        <v>2021</v>
      </c>
      <c r="D2008" s="149">
        <v>2022</v>
      </c>
      <c r="E2008" s="149">
        <v>2023</v>
      </c>
    </row>
    <row r="2009" spans="1:7" ht="15.75" thickBot="1" x14ac:dyDescent="0.3">
      <c r="A2009" s="802"/>
      <c r="B2009" s="129" t="s">
        <v>26</v>
      </c>
      <c r="C2009" s="129" t="s">
        <v>26</v>
      </c>
      <c r="D2009" s="129" t="s">
        <v>26</v>
      </c>
      <c r="E2009" s="129" t="s">
        <v>26</v>
      </c>
    </row>
    <row r="2010" spans="1:7" ht="15.75" thickBot="1" x14ac:dyDescent="0.3">
      <c r="A2010" s="131" t="s">
        <v>60</v>
      </c>
      <c r="B2010" s="132">
        <v>0</v>
      </c>
      <c r="C2010" s="132">
        <v>0</v>
      </c>
      <c r="D2010" s="132">
        <v>0</v>
      </c>
      <c r="E2010" s="132">
        <v>0</v>
      </c>
    </row>
    <row r="2011" spans="1:7" ht="15.75" thickBot="1" x14ac:dyDescent="0.3">
      <c r="A2011" s="118" t="s">
        <v>61</v>
      </c>
      <c r="B2011" s="134"/>
      <c r="C2011" s="134"/>
      <c r="D2011" s="134"/>
      <c r="E2011" s="134"/>
    </row>
    <row r="2012" spans="1:7" ht="15.75" thickBot="1" x14ac:dyDescent="0.3">
      <c r="A2012" s="118" t="s">
        <v>62</v>
      </c>
      <c r="B2012" s="134"/>
      <c r="C2012" s="134"/>
      <c r="D2012" s="134"/>
      <c r="E2012" s="134"/>
    </row>
    <row r="2013" spans="1:7" ht="24.75" thickBot="1" x14ac:dyDescent="0.3">
      <c r="A2013" s="131" t="s">
        <v>63</v>
      </c>
      <c r="B2013" s="132">
        <v>0</v>
      </c>
      <c r="C2013" s="132">
        <v>0</v>
      </c>
      <c r="D2013" s="132">
        <v>0</v>
      </c>
      <c r="E2013" s="132">
        <v>0</v>
      </c>
    </row>
    <row r="2014" spans="1:7" ht="15.75" thickBot="1" x14ac:dyDescent="0.3">
      <c r="A2014" s="118" t="s">
        <v>61</v>
      </c>
      <c r="B2014" s="134"/>
      <c r="C2014" s="134"/>
      <c r="D2014" s="134"/>
      <c r="E2014" s="134"/>
    </row>
    <row r="2015" spans="1:7" ht="15.75" thickBot="1" x14ac:dyDescent="0.3">
      <c r="A2015" s="118" t="s">
        <v>62</v>
      </c>
      <c r="B2015" s="134"/>
      <c r="C2015" s="134"/>
      <c r="D2015" s="134"/>
      <c r="E2015" s="134"/>
    </row>
    <row r="2016" spans="1:7" ht="15.75" thickBot="1" x14ac:dyDescent="0.3">
      <c r="A2016" s="131" t="s">
        <v>64</v>
      </c>
      <c r="B2016" s="132">
        <f>+B2017</f>
        <v>165000</v>
      </c>
      <c r="C2016" s="132">
        <f>+C2017</f>
        <v>171000</v>
      </c>
      <c r="D2016" s="132">
        <f>+D2017</f>
        <v>171000</v>
      </c>
      <c r="E2016" s="132">
        <f>+E2017</f>
        <v>171000</v>
      </c>
    </row>
    <row r="2017" spans="1:5" ht="15.75" thickBot="1" x14ac:dyDescent="0.3">
      <c r="A2017" s="118" t="s">
        <v>61</v>
      </c>
      <c r="B2017" s="132">
        <f>+B2002</f>
        <v>165000</v>
      </c>
      <c r="C2017" s="132">
        <f>+C2002</f>
        <v>171000</v>
      </c>
      <c r="D2017" s="132">
        <f>+D2002</f>
        <v>171000</v>
      </c>
      <c r="E2017" s="132">
        <f>+E2002</f>
        <v>171000</v>
      </c>
    </row>
    <row r="2018" spans="1:5" ht="15.75" thickBot="1" x14ac:dyDescent="0.3">
      <c r="A2018" s="118" t="s">
        <v>62</v>
      </c>
      <c r="B2018" s="134"/>
      <c r="C2018" s="134"/>
      <c r="D2018" s="134"/>
      <c r="E2018" s="134"/>
    </row>
    <row r="2019" spans="1:5" ht="15.75" thickBot="1" x14ac:dyDescent="0.3">
      <c r="A2019" s="131" t="s">
        <v>65</v>
      </c>
      <c r="B2019" s="132"/>
      <c r="C2019" s="132"/>
      <c r="D2019" s="132"/>
      <c r="E2019" s="132"/>
    </row>
    <row r="2020" spans="1:5" ht="15.75" thickBot="1" x14ac:dyDescent="0.3">
      <c r="A2020" s="118" t="s">
        <v>61</v>
      </c>
      <c r="B2020" s="134"/>
      <c r="C2020" s="134"/>
      <c r="D2020" s="134"/>
      <c r="E2020" s="134"/>
    </row>
    <row r="2021" spans="1:5" ht="15.75" thickBot="1" x14ac:dyDescent="0.3">
      <c r="A2021" s="118" t="s">
        <v>62</v>
      </c>
      <c r="B2021" s="134"/>
      <c r="C2021" s="134"/>
      <c r="D2021" s="134"/>
      <c r="E2021" s="134"/>
    </row>
    <row r="2022" spans="1:5" ht="15.75" thickBot="1" x14ac:dyDescent="0.3">
      <c r="A2022" s="131" t="s">
        <v>66</v>
      </c>
      <c r="B2022" s="132"/>
      <c r="C2022" s="132"/>
      <c r="D2022" s="132"/>
      <c r="E2022" s="132"/>
    </row>
    <row r="2023" spans="1:5" ht="15.75" thickBot="1" x14ac:dyDescent="0.3">
      <c r="A2023" s="118" t="s">
        <v>61</v>
      </c>
      <c r="B2023" s="134"/>
      <c r="C2023" s="134"/>
      <c r="D2023" s="134"/>
      <c r="E2023" s="134"/>
    </row>
    <row r="2024" spans="1:5" ht="15.75" thickBot="1" x14ac:dyDescent="0.3">
      <c r="A2024" s="118" t="s">
        <v>62</v>
      </c>
      <c r="B2024" s="134"/>
      <c r="C2024" s="134"/>
      <c r="D2024" s="134"/>
      <c r="E2024" s="134"/>
    </row>
    <row r="2025" spans="1:5" ht="15.75" thickBot="1" x14ac:dyDescent="0.3">
      <c r="A2025" s="131" t="s">
        <v>67</v>
      </c>
      <c r="B2025" s="132"/>
      <c r="C2025" s="132"/>
      <c r="D2025" s="132"/>
      <c r="E2025" s="132"/>
    </row>
    <row r="2026" spans="1:5" ht="15.75" thickBot="1" x14ac:dyDescent="0.3">
      <c r="A2026" s="118" t="s">
        <v>61</v>
      </c>
      <c r="B2026" s="134"/>
      <c r="C2026" s="134"/>
      <c r="D2026" s="134"/>
      <c r="E2026" s="134"/>
    </row>
    <row r="2027" spans="1:5" ht="15.75" thickBot="1" x14ac:dyDescent="0.3">
      <c r="A2027" s="118" t="s">
        <v>62</v>
      </c>
      <c r="B2027" s="134"/>
      <c r="C2027" s="134"/>
      <c r="D2027" s="134"/>
      <c r="E2027" s="134"/>
    </row>
    <row r="2028" spans="1:5" ht="15.75" thickBot="1" x14ac:dyDescent="0.3">
      <c r="A2028" s="131" t="s">
        <v>68</v>
      </c>
      <c r="B2028" s="132"/>
      <c r="C2028" s="132"/>
      <c r="D2028" s="132"/>
      <c r="E2028" s="132"/>
    </row>
    <row r="2029" spans="1:5" ht="15.75" thickBot="1" x14ac:dyDescent="0.3">
      <c r="A2029" s="118" t="s">
        <v>61</v>
      </c>
      <c r="B2029" s="134"/>
      <c r="C2029" s="134"/>
      <c r="D2029" s="134"/>
      <c r="E2029" s="134"/>
    </row>
    <row r="2030" spans="1:5" ht="15.75" thickBot="1" x14ac:dyDescent="0.3">
      <c r="A2030" s="118" t="s">
        <v>62</v>
      </c>
      <c r="B2030" s="134"/>
      <c r="C2030" s="134"/>
      <c r="D2030" s="134"/>
      <c r="E2030" s="134"/>
    </row>
    <row r="2031" spans="1:5" ht="24.75" thickBot="1" x14ac:dyDescent="0.3">
      <c r="A2031" s="146" t="s">
        <v>378</v>
      </c>
      <c r="B2031" s="152">
        <f>B2028+B2022+B2025+B2019+B2016+B2013+B2010</f>
        <v>165000</v>
      </c>
      <c r="C2031" s="152">
        <f>C2028+C2022+C2025+C2019+C2016+C2013+C2010</f>
        <v>171000</v>
      </c>
      <c r="D2031" s="152">
        <f>D2028+D2022+D2025+D2019+D2016+D2013+D2010</f>
        <v>171000</v>
      </c>
      <c r="E2031" s="152">
        <f>E2028+E2022+E2025+E2019+E2016+E2013+E2010</f>
        <v>171000</v>
      </c>
    </row>
    <row r="2032" spans="1:5" ht="15.75" thickBot="1" x14ac:dyDescent="0.3">
      <c r="A2032" s="123" t="s">
        <v>70</v>
      </c>
      <c r="B2032" s="124">
        <f>IF(B2031-B2002=0,0,"Error")</f>
        <v>0</v>
      </c>
      <c r="C2032" s="124">
        <f>IF(C2031-C2002=0,0,"Error")</f>
        <v>0</v>
      </c>
      <c r="D2032" s="124">
        <f>IF(D2031-D2002=0,0,"Error")</f>
        <v>0</v>
      </c>
      <c r="E2032" s="124">
        <f>IF(E2031-E2002=0,0,"Error")</f>
        <v>0</v>
      </c>
    </row>
    <row r="2033" spans="1:9" ht="15.75" thickBot="1" x14ac:dyDescent="0.3">
      <c r="A2033" s="153" t="s">
        <v>78</v>
      </c>
      <c r="B2033" s="820" t="s">
        <v>382</v>
      </c>
      <c r="C2033" s="821"/>
      <c r="D2033" s="821"/>
      <c r="E2033" s="822"/>
    </row>
    <row r="2034" spans="1:9" ht="34.15" customHeight="1" thickBot="1" x14ac:dyDescent="0.3">
      <c r="A2034" s="104" t="s">
        <v>48</v>
      </c>
      <c r="B2034" s="768" t="s">
        <v>383</v>
      </c>
      <c r="C2034" s="769"/>
      <c r="D2034" s="769"/>
      <c r="E2034" s="612"/>
      <c r="F2034" s="445"/>
      <c r="G2034" s="2"/>
      <c r="H2034" s="2"/>
      <c r="I2034" s="2"/>
    </row>
    <row r="2035" spans="1:9" ht="15.75" thickBot="1" x14ac:dyDescent="0.3">
      <c r="A2035" s="104" t="s">
        <v>50</v>
      </c>
      <c r="B2035" s="798" t="s">
        <v>384</v>
      </c>
      <c r="C2035" s="799"/>
      <c r="D2035" s="799"/>
      <c r="E2035" s="800"/>
      <c r="F2035" s="445"/>
      <c r="G2035" s="2"/>
      <c r="H2035" s="2"/>
      <c r="I2035" s="2"/>
    </row>
    <row r="2036" spans="1:9" x14ac:dyDescent="0.25">
      <c r="A2036" s="801"/>
      <c r="B2036" s="149">
        <v>2020</v>
      </c>
      <c r="C2036" s="149">
        <v>2021</v>
      </c>
      <c r="D2036" s="149">
        <v>2022</v>
      </c>
      <c r="E2036" s="149">
        <v>2023</v>
      </c>
      <c r="F2036" s="445"/>
      <c r="G2036" s="2"/>
      <c r="H2036" s="2"/>
      <c r="I2036" s="2"/>
    </row>
    <row r="2037" spans="1:9" ht="15.75" thickBot="1" x14ac:dyDescent="0.3">
      <c r="A2037" s="802"/>
      <c r="B2037" s="150" t="s">
        <v>26</v>
      </c>
      <c r="C2037" s="150" t="s">
        <v>26</v>
      </c>
      <c r="D2037" s="150" t="s">
        <v>26</v>
      </c>
      <c r="E2037" s="150" t="s">
        <v>26</v>
      </c>
      <c r="F2037" s="445"/>
      <c r="G2037" s="2"/>
      <c r="H2037" s="2"/>
      <c r="I2037" s="2"/>
    </row>
    <row r="2038" spans="1:9" ht="15.75" customHeight="1" thickBot="1" x14ac:dyDescent="0.3">
      <c r="A2038" s="104" t="s">
        <v>52</v>
      </c>
      <c r="B2038" s="136">
        <v>350</v>
      </c>
      <c r="C2038" s="136">
        <v>350</v>
      </c>
      <c r="D2038" s="136">
        <v>350</v>
      </c>
      <c r="E2038" s="136">
        <v>350</v>
      </c>
      <c r="F2038" s="447"/>
      <c r="G2038" s="2"/>
      <c r="H2038" s="2"/>
      <c r="I2038" s="2"/>
    </row>
    <row r="2039" spans="1:9" ht="15.75" thickBot="1" x14ac:dyDescent="0.3">
      <c r="A2039" s="104" t="s">
        <v>53</v>
      </c>
      <c r="B2039" s="136">
        <v>252000</v>
      </c>
      <c r="C2039" s="136">
        <v>260000</v>
      </c>
      <c r="D2039" s="136">
        <v>260000</v>
      </c>
      <c r="E2039" s="136">
        <v>260000</v>
      </c>
      <c r="F2039" s="447"/>
      <c r="G2039" s="2"/>
      <c r="H2039" s="2"/>
      <c r="I2039" s="2"/>
    </row>
    <row r="2040" spans="1:9" ht="15.75" thickBot="1" x14ac:dyDescent="0.3">
      <c r="A2040" s="104" t="s">
        <v>54</v>
      </c>
      <c r="B2040" s="151">
        <f>B2039/B2038</f>
        <v>720</v>
      </c>
      <c r="C2040" s="151">
        <f>C2039/C2038</f>
        <v>742.85714285714289</v>
      </c>
      <c r="D2040" s="151">
        <f>D2039/D2038</f>
        <v>742.85714285714289</v>
      </c>
      <c r="E2040" s="151">
        <f>E2039/E2038</f>
        <v>742.85714285714289</v>
      </c>
      <c r="F2040" s="445"/>
      <c r="G2040" s="2"/>
      <c r="H2040" s="2"/>
      <c r="I2040" s="2"/>
    </row>
    <row r="2041" spans="1:9" ht="15.75" thickBot="1" x14ac:dyDescent="0.3">
      <c r="A2041" s="104" t="s">
        <v>55</v>
      </c>
      <c r="B2041" s="103" t="e">
        <f>B2038/A2038-1</f>
        <v>#VALUE!</v>
      </c>
      <c r="C2041" s="103">
        <f t="shared" ref="C2041:D2043" si="78">C2038/B2038-1</f>
        <v>0</v>
      </c>
      <c r="D2041" s="103">
        <f t="shared" si="78"/>
        <v>0</v>
      </c>
      <c r="E2041" s="103">
        <f>E2038/D2038-1</f>
        <v>0</v>
      </c>
      <c r="F2041" s="445"/>
      <c r="G2041" s="2"/>
      <c r="H2041" s="2"/>
      <c r="I2041" s="479"/>
    </row>
    <row r="2042" spans="1:9" ht="15.75" thickBot="1" x14ac:dyDescent="0.3">
      <c r="A2042" s="104" t="s">
        <v>57</v>
      </c>
      <c r="B2042" s="103" t="e">
        <f>B2039/A2039-1</f>
        <v>#VALUE!</v>
      </c>
      <c r="C2042" s="103">
        <f t="shared" si="78"/>
        <v>3.1746031746031855E-2</v>
      </c>
      <c r="D2042" s="103">
        <f t="shared" si="78"/>
        <v>0</v>
      </c>
      <c r="E2042" s="103">
        <f>E2039/D2039-1</f>
        <v>0</v>
      </c>
      <c r="F2042" s="445"/>
      <c r="G2042" s="2"/>
      <c r="H2042" s="2"/>
      <c r="I2042" s="464"/>
    </row>
    <row r="2043" spans="1:9" ht="15.75" thickBot="1" x14ac:dyDescent="0.3">
      <c r="A2043" s="104" t="s">
        <v>58</v>
      </c>
      <c r="B2043" s="103" t="e">
        <f>B2040/A2040-1</f>
        <v>#VALUE!</v>
      </c>
      <c r="C2043" s="103">
        <f t="shared" si="78"/>
        <v>3.1746031746031855E-2</v>
      </c>
      <c r="D2043" s="103">
        <f t="shared" si="78"/>
        <v>0</v>
      </c>
      <c r="E2043" s="103">
        <f>E2040/D2040-1</f>
        <v>0</v>
      </c>
      <c r="F2043" s="445"/>
      <c r="G2043" s="2"/>
      <c r="H2043" s="2"/>
      <c r="I2043" s="2"/>
    </row>
    <row r="2044" spans="1:9" ht="15.75" thickBot="1" x14ac:dyDescent="0.3">
      <c r="A2044" s="803" t="s">
        <v>156</v>
      </c>
      <c r="B2044" s="804"/>
      <c r="C2044" s="804"/>
      <c r="D2044" s="804"/>
      <c r="E2044" s="805"/>
      <c r="F2044" s="445"/>
      <c r="G2044" s="2"/>
      <c r="H2044" s="2"/>
      <c r="I2044" s="2"/>
    </row>
    <row r="2045" spans="1:9" x14ac:dyDescent="0.25">
      <c r="A2045" s="801"/>
      <c r="B2045" s="149">
        <v>2020</v>
      </c>
      <c r="C2045" s="149">
        <v>2021</v>
      </c>
      <c r="D2045" s="149">
        <v>2022</v>
      </c>
      <c r="E2045" s="149">
        <v>2023</v>
      </c>
      <c r="F2045" s="445"/>
      <c r="G2045" s="2"/>
      <c r="H2045" s="2"/>
      <c r="I2045" s="2"/>
    </row>
    <row r="2046" spans="1:9" ht="15.75" thickBot="1" x14ac:dyDescent="0.3">
      <c r="A2046" s="802"/>
      <c r="B2046" s="129" t="s">
        <v>26</v>
      </c>
      <c r="C2046" s="129" t="s">
        <v>26</v>
      </c>
      <c r="D2046" s="129" t="s">
        <v>26</v>
      </c>
      <c r="E2046" s="129" t="s">
        <v>26</v>
      </c>
      <c r="F2046" s="445"/>
      <c r="G2046" s="2"/>
      <c r="H2046" s="2"/>
      <c r="I2046" s="2"/>
    </row>
    <row r="2047" spans="1:9" ht="15.75" thickBot="1" x14ac:dyDescent="0.3">
      <c r="A2047" s="131" t="s">
        <v>60</v>
      </c>
      <c r="B2047" s="132">
        <v>215900</v>
      </c>
      <c r="C2047" s="132">
        <f>+C2048</f>
        <v>222753.96825396825</v>
      </c>
      <c r="D2047" s="132">
        <f>+D2048</f>
        <v>222753.96825396825</v>
      </c>
      <c r="E2047" s="132">
        <f>+E2048</f>
        <v>222753.96825396825</v>
      </c>
      <c r="F2047" s="465"/>
      <c r="G2047" s="2"/>
      <c r="H2047" s="2"/>
      <c r="I2047" s="2"/>
    </row>
    <row r="2048" spans="1:9" ht="15.75" thickBot="1" x14ac:dyDescent="0.3">
      <c r="A2048" s="118" t="s">
        <v>61</v>
      </c>
      <c r="B2048" s="132">
        <v>215900</v>
      </c>
      <c r="C2048" s="132">
        <v>222753.96825396825</v>
      </c>
      <c r="D2048" s="132">
        <v>222753.96825396825</v>
      </c>
      <c r="E2048" s="132">
        <v>222753.96825396825</v>
      </c>
      <c r="F2048" s="465"/>
      <c r="G2048" s="2"/>
      <c r="H2048" s="2"/>
      <c r="I2048" s="2"/>
    </row>
    <row r="2049" spans="1:9" ht="15.75" thickBot="1" x14ac:dyDescent="0.3">
      <c r="A2049" s="118" t="s">
        <v>62</v>
      </c>
      <c r="B2049" s="134"/>
      <c r="C2049" s="134"/>
      <c r="D2049" s="134"/>
      <c r="E2049" s="134"/>
      <c r="F2049" s="445"/>
      <c r="G2049" s="2"/>
      <c r="H2049" s="2"/>
      <c r="I2049" s="2"/>
    </row>
    <row r="2050" spans="1:9" ht="24.75" thickBot="1" x14ac:dyDescent="0.3">
      <c r="A2050" s="131" t="s">
        <v>63</v>
      </c>
      <c r="B2050" s="132">
        <v>36100</v>
      </c>
      <c r="C2050" s="132">
        <f>+C2051</f>
        <v>37246.031746031746</v>
      </c>
      <c r="D2050" s="132">
        <f>+D2051</f>
        <v>37246.031746031746</v>
      </c>
      <c r="E2050" s="132">
        <f>+E2051</f>
        <v>37246.031746031746</v>
      </c>
      <c r="F2050" s="465"/>
      <c r="G2050" s="2"/>
      <c r="H2050" s="2"/>
      <c r="I2050" s="2"/>
    </row>
    <row r="2051" spans="1:9" ht="15.75" thickBot="1" x14ac:dyDescent="0.3">
      <c r="A2051" s="118" t="s">
        <v>61</v>
      </c>
      <c r="B2051" s="132">
        <v>36100</v>
      </c>
      <c r="C2051" s="132">
        <v>37246.031746031746</v>
      </c>
      <c r="D2051" s="132">
        <v>37246.031746031746</v>
      </c>
      <c r="E2051" s="132">
        <v>37246.031746031746</v>
      </c>
      <c r="F2051" s="465"/>
      <c r="G2051" s="2"/>
      <c r="H2051" s="2"/>
      <c r="I2051" s="2"/>
    </row>
    <row r="2052" spans="1:9" ht="15.75" thickBot="1" x14ac:dyDescent="0.3">
      <c r="A2052" s="118" t="s">
        <v>62</v>
      </c>
      <c r="B2052" s="134"/>
      <c r="C2052" s="134"/>
      <c r="D2052" s="134"/>
      <c r="E2052" s="134"/>
      <c r="F2052" s="445"/>
      <c r="G2052" s="2"/>
      <c r="H2052" s="2"/>
      <c r="I2052" s="2"/>
    </row>
    <row r="2053" spans="1:9" ht="15.75" thickBot="1" x14ac:dyDescent="0.3">
      <c r="A2053" s="131" t="s">
        <v>64</v>
      </c>
      <c r="B2053" s="132"/>
      <c r="C2053" s="132"/>
      <c r="D2053" s="132"/>
      <c r="E2053" s="132"/>
      <c r="F2053" s="445"/>
      <c r="G2053" s="2"/>
      <c r="H2053" s="2"/>
      <c r="I2053" s="2"/>
    </row>
    <row r="2054" spans="1:9" ht="15.75" thickBot="1" x14ac:dyDescent="0.3">
      <c r="A2054" s="118" t="s">
        <v>61</v>
      </c>
      <c r="B2054" s="134"/>
      <c r="C2054" s="134"/>
      <c r="D2054" s="134"/>
      <c r="E2054" s="134"/>
      <c r="F2054" s="445"/>
      <c r="G2054" s="2"/>
      <c r="H2054" s="2"/>
      <c r="I2054" s="2"/>
    </row>
    <row r="2055" spans="1:9" ht="15.75" thickBot="1" x14ac:dyDescent="0.3">
      <c r="A2055" s="118" t="s">
        <v>62</v>
      </c>
      <c r="B2055" s="134"/>
      <c r="C2055" s="134"/>
      <c r="D2055" s="134"/>
      <c r="E2055" s="134"/>
      <c r="F2055" s="445"/>
      <c r="G2055" s="2"/>
      <c r="H2055" s="2"/>
      <c r="I2055" s="2"/>
    </row>
    <row r="2056" spans="1:9" ht="15.75" thickBot="1" x14ac:dyDescent="0.3">
      <c r="A2056" s="131" t="s">
        <v>65</v>
      </c>
      <c r="B2056" s="132"/>
      <c r="C2056" s="132"/>
      <c r="D2056" s="132"/>
      <c r="E2056" s="132"/>
      <c r="F2056" s="445"/>
      <c r="G2056" s="2"/>
      <c r="H2056" s="2"/>
      <c r="I2056" s="2"/>
    </row>
    <row r="2057" spans="1:9" ht="15.75" thickBot="1" x14ac:dyDescent="0.3">
      <c r="A2057" s="118" t="s">
        <v>61</v>
      </c>
      <c r="B2057" s="134"/>
      <c r="C2057" s="134"/>
      <c r="D2057" s="134"/>
      <c r="E2057" s="134"/>
      <c r="F2057" s="445"/>
      <c r="G2057" s="2"/>
      <c r="H2057" s="2"/>
      <c r="I2057" s="2"/>
    </row>
    <row r="2058" spans="1:9" ht="15.75" thickBot="1" x14ac:dyDescent="0.3">
      <c r="A2058" s="118" t="s">
        <v>62</v>
      </c>
      <c r="B2058" s="134"/>
      <c r="C2058" s="134"/>
      <c r="D2058" s="134"/>
      <c r="E2058" s="134"/>
    </row>
    <row r="2059" spans="1:9" ht="15.75" thickBot="1" x14ac:dyDescent="0.3">
      <c r="A2059" s="131" t="s">
        <v>66</v>
      </c>
      <c r="B2059" s="132"/>
      <c r="C2059" s="132"/>
      <c r="D2059" s="132"/>
      <c r="E2059" s="132"/>
    </row>
    <row r="2060" spans="1:9" ht="15.75" thickBot="1" x14ac:dyDescent="0.3">
      <c r="A2060" s="118" t="s">
        <v>61</v>
      </c>
      <c r="B2060" s="134"/>
      <c r="C2060" s="134"/>
      <c r="D2060" s="134"/>
      <c r="E2060" s="134"/>
    </row>
    <row r="2061" spans="1:9" ht="15.75" thickBot="1" x14ac:dyDescent="0.3">
      <c r="A2061" s="118" t="s">
        <v>62</v>
      </c>
      <c r="B2061" s="134"/>
      <c r="C2061" s="134"/>
      <c r="D2061" s="134"/>
      <c r="E2061" s="134"/>
    </row>
    <row r="2062" spans="1:9" ht="15.75" thickBot="1" x14ac:dyDescent="0.3">
      <c r="A2062" s="131" t="s">
        <v>67</v>
      </c>
      <c r="B2062" s="132"/>
      <c r="C2062" s="132"/>
      <c r="D2062" s="132"/>
      <c r="E2062" s="132"/>
    </row>
    <row r="2063" spans="1:9" ht="15.75" thickBot="1" x14ac:dyDescent="0.3">
      <c r="A2063" s="118" t="s">
        <v>61</v>
      </c>
      <c r="B2063" s="134"/>
      <c r="C2063" s="134"/>
      <c r="D2063" s="134"/>
      <c r="E2063" s="134"/>
    </row>
    <row r="2064" spans="1:9" ht="15.75" thickBot="1" x14ac:dyDescent="0.3">
      <c r="A2064" s="118" t="s">
        <v>62</v>
      </c>
      <c r="B2064" s="134"/>
      <c r="C2064" s="134"/>
      <c r="D2064" s="134"/>
      <c r="E2064" s="134"/>
    </row>
    <row r="2065" spans="1:7" ht="15.75" thickBot="1" x14ac:dyDescent="0.3">
      <c r="A2065" s="131" t="s">
        <v>68</v>
      </c>
      <c r="B2065" s="132"/>
      <c r="C2065" s="132"/>
      <c r="D2065" s="132"/>
      <c r="E2065" s="132"/>
    </row>
    <row r="2066" spans="1:7" ht="15.75" thickBot="1" x14ac:dyDescent="0.3">
      <c r="A2066" s="118" t="s">
        <v>61</v>
      </c>
      <c r="B2066" s="134"/>
      <c r="C2066" s="134"/>
      <c r="D2066" s="134"/>
      <c r="E2066" s="134"/>
    </row>
    <row r="2067" spans="1:7" ht="15.75" thickBot="1" x14ac:dyDescent="0.3">
      <c r="A2067" s="118" t="s">
        <v>62</v>
      </c>
      <c r="B2067" s="134"/>
      <c r="C2067" s="134"/>
      <c r="D2067" s="134"/>
      <c r="E2067" s="134"/>
    </row>
    <row r="2068" spans="1:7" ht="24.75" thickBot="1" x14ac:dyDescent="0.3">
      <c r="A2068" s="146" t="s">
        <v>378</v>
      </c>
      <c r="B2068" s="152">
        <f>B2065+B2059+B2062+B2056+B2053+B2050+B2047</f>
        <v>252000</v>
      </c>
      <c r="C2068" s="152">
        <f>C2065+C2059+C2062+C2056+C2053+C2050+C2047</f>
        <v>260000</v>
      </c>
      <c r="D2068" s="152">
        <f>D2065+D2059+D2062+D2056+D2053+D2050+D2047</f>
        <v>260000</v>
      </c>
      <c r="E2068" s="152">
        <f>E2065+E2059+E2062+E2056+E2053+E2050+E2047</f>
        <v>260000</v>
      </c>
    </row>
    <row r="2069" spans="1:7" ht="15.75" thickBot="1" x14ac:dyDescent="0.3">
      <c r="A2069" s="123" t="s">
        <v>70</v>
      </c>
      <c r="B2069" s="124">
        <f>IF(B2068-B2039=0,0,"Error")</f>
        <v>0</v>
      </c>
      <c r="C2069" s="124">
        <f>IF(C2068-C2039=0,0,"Error")</f>
        <v>0</v>
      </c>
      <c r="D2069" s="124">
        <f>IF(D2068-D2039=0,0,"Error")</f>
        <v>0</v>
      </c>
      <c r="E2069" s="124">
        <f>IF(E2068-E2039=0,0,"Error")</f>
        <v>0</v>
      </c>
    </row>
    <row r="2070" spans="1:7" ht="25.15" customHeight="1" thickBot="1" x14ac:dyDescent="0.3">
      <c r="A2070" s="153" t="s">
        <v>85</v>
      </c>
      <c r="B2070" s="820" t="s">
        <v>385</v>
      </c>
      <c r="C2070" s="821"/>
      <c r="D2070" s="821"/>
      <c r="E2070" s="822"/>
    </row>
    <row r="2071" spans="1:7" ht="15.75" thickBot="1" x14ac:dyDescent="0.3">
      <c r="A2071" s="104" t="s">
        <v>48</v>
      </c>
      <c r="B2071" s="768" t="s">
        <v>386</v>
      </c>
      <c r="C2071" s="769"/>
      <c r="D2071" s="769"/>
      <c r="E2071" s="612"/>
      <c r="F2071" s="445"/>
      <c r="G2071" s="2"/>
    </row>
    <row r="2072" spans="1:7" ht="15.75" thickBot="1" x14ac:dyDescent="0.3">
      <c r="A2072" s="104" t="s">
        <v>50</v>
      </c>
      <c r="B2072" s="798" t="s">
        <v>387</v>
      </c>
      <c r="C2072" s="799"/>
      <c r="D2072" s="799"/>
      <c r="E2072" s="800"/>
      <c r="F2072" s="445"/>
      <c r="G2072" s="2"/>
    </row>
    <row r="2073" spans="1:7" x14ac:dyDescent="0.25">
      <c r="A2073" s="801"/>
      <c r="B2073" s="149">
        <v>2020</v>
      </c>
      <c r="C2073" s="149">
        <v>2021</v>
      </c>
      <c r="D2073" s="149">
        <v>2022</v>
      </c>
      <c r="E2073" s="149">
        <v>2023</v>
      </c>
      <c r="F2073" s="445"/>
      <c r="G2073" s="2"/>
    </row>
    <row r="2074" spans="1:7" ht="15.75" thickBot="1" x14ac:dyDescent="0.3">
      <c r="A2074" s="802"/>
      <c r="B2074" s="150" t="s">
        <v>26</v>
      </c>
      <c r="C2074" s="150" t="s">
        <v>26</v>
      </c>
      <c r="D2074" s="150" t="s">
        <v>26</v>
      </c>
      <c r="E2074" s="150" t="s">
        <v>26</v>
      </c>
      <c r="F2074" s="445"/>
      <c r="G2074" s="2"/>
    </row>
    <row r="2075" spans="1:7" ht="15.75" thickBot="1" x14ac:dyDescent="0.3">
      <c r="A2075" s="104" t="s">
        <v>52</v>
      </c>
      <c r="B2075" s="136">
        <v>4</v>
      </c>
      <c r="C2075" s="136">
        <v>4</v>
      </c>
      <c r="D2075" s="136">
        <v>4</v>
      </c>
      <c r="E2075" s="136">
        <v>4</v>
      </c>
      <c r="F2075" s="447"/>
      <c r="G2075" s="2"/>
    </row>
    <row r="2076" spans="1:7" ht="15.75" thickBot="1" x14ac:dyDescent="0.3">
      <c r="A2076" s="104" t="s">
        <v>53</v>
      </c>
      <c r="B2076" s="136">
        <v>24000</v>
      </c>
      <c r="C2076" s="136">
        <v>24000</v>
      </c>
      <c r="D2076" s="136">
        <v>24000</v>
      </c>
      <c r="E2076" s="136">
        <v>24000</v>
      </c>
      <c r="F2076" s="447"/>
      <c r="G2076" s="2"/>
    </row>
    <row r="2077" spans="1:7" ht="15.75" thickBot="1" x14ac:dyDescent="0.3">
      <c r="A2077" s="104" t="s">
        <v>54</v>
      </c>
      <c r="B2077" s="151">
        <f>B2076/B2075</f>
        <v>6000</v>
      </c>
      <c r="C2077" s="151">
        <f>C2076/C2075</f>
        <v>6000</v>
      </c>
      <c r="D2077" s="151">
        <f>D2076/D2075</f>
        <v>6000</v>
      </c>
      <c r="E2077" s="151">
        <f>E2076/E2075</f>
        <v>6000</v>
      </c>
      <c r="F2077" s="445"/>
      <c r="G2077" s="2"/>
    </row>
    <row r="2078" spans="1:7" ht="15.75" thickBot="1" x14ac:dyDescent="0.3">
      <c r="A2078" s="104" t="s">
        <v>55</v>
      </c>
      <c r="B2078" s="103" t="e">
        <f t="shared" ref="B2078:D2080" si="79">B2075/A2075-1</f>
        <v>#VALUE!</v>
      </c>
      <c r="C2078" s="103">
        <f t="shared" si="79"/>
        <v>0</v>
      </c>
      <c r="D2078" s="103">
        <f t="shared" si="79"/>
        <v>0</v>
      </c>
      <c r="E2078" s="103">
        <f>E2075/D2075-1</f>
        <v>0</v>
      </c>
      <c r="F2078" s="445"/>
      <c r="G2078" s="2"/>
    </row>
    <row r="2079" spans="1:7" ht="15.75" thickBot="1" x14ac:dyDescent="0.3">
      <c r="A2079" s="104" t="s">
        <v>57</v>
      </c>
      <c r="B2079" s="103" t="e">
        <f t="shared" si="79"/>
        <v>#VALUE!</v>
      </c>
      <c r="C2079" s="103">
        <f t="shared" si="79"/>
        <v>0</v>
      </c>
      <c r="D2079" s="103">
        <f t="shared" si="79"/>
        <v>0</v>
      </c>
      <c r="E2079" s="103">
        <f>E2076/D2076-1</f>
        <v>0</v>
      </c>
      <c r="F2079" s="445"/>
      <c r="G2079" s="2"/>
    </row>
    <row r="2080" spans="1:7" ht="15.75" thickBot="1" x14ac:dyDescent="0.3">
      <c r="A2080" s="104" t="s">
        <v>58</v>
      </c>
      <c r="B2080" s="103" t="e">
        <f t="shared" si="79"/>
        <v>#VALUE!</v>
      </c>
      <c r="C2080" s="103">
        <f t="shared" si="79"/>
        <v>0</v>
      </c>
      <c r="D2080" s="103">
        <f t="shared" si="79"/>
        <v>0</v>
      </c>
      <c r="E2080" s="103">
        <f>E2077/D2077-1</f>
        <v>0</v>
      </c>
      <c r="F2080" s="445"/>
      <c r="G2080" s="2"/>
    </row>
    <row r="2081" spans="1:5" ht="15.75" thickBot="1" x14ac:dyDescent="0.3">
      <c r="A2081" s="803" t="s">
        <v>160</v>
      </c>
      <c r="B2081" s="804"/>
      <c r="C2081" s="804"/>
      <c r="D2081" s="804"/>
      <c r="E2081" s="805"/>
    </row>
    <row r="2082" spans="1:5" x14ac:dyDescent="0.25">
      <c r="A2082" s="801"/>
      <c r="B2082" s="149">
        <v>2020</v>
      </c>
      <c r="C2082" s="149">
        <v>2021</v>
      </c>
      <c r="D2082" s="149">
        <v>2022</v>
      </c>
      <c r="E2082" s="149">
        <v>2023</v>
      </c>
    </row>
    <row r="2083" spans="1:5" ht="15.75" thickBot="1" x14ac:dyDescent="0.3">
      <c r="A2083" s="802"/>
      <c r="B2083" s="129" t="s">
        <v>26</v>
      </c>
      <c r="C2083" s="129" t="s">
        <v>26</v>
      </c>
      <c r="D2083" s="129" t="s">
        <v>26</v>
      </c>
      <c r="E2083" s="129" t="s">
        <v>26</v>
      </c>
    </row>
    <row r="2084" spans="1:5" ht="15.75" thickBot="1" x14ac:dyDescent="0.3">
      <c r="A2084" s="131" t="s">
        <v>60</v>
      </c>
      <c r="B2084" s="132"/>
      <c r="C2084" s="132"/>
      <c r="D2084" s="132"/>
      <c r="E2084" s="132"/>
    </row>
    <row r="2085" spans="1:5" ht="15.75" thickBot="1" x14ac:dyDescent="0.3">
      <c r="A2085" s="118" t="s">
        <v>61</v>
      </c>
      <c r="B2085" s="132"/>
      <c r="C2085" s="132"/>
      <c r="D2085" s="132"/>
      <c r="E2085" s="132"/>
    </row>
    <row r="2086" spans="1:5" ht="15.75" thickBot="1" x14ac:dyDescent="0.3">
      <c r="A2086" s="118" t="s">
        <v>62</v>
      </c>
      <c r="B2086" s="134"/>
      <c r="C2086" s="134"/>
      <c r="D2086" s="134"/>
      <c r="E2086" s="134"/>
    </row>
    <row r="2087" spans="1:5" ht="24.75" thickBot="1" x14ac:dyDescent="0.3">
      <c r="A2087" s="131" t="s">
        <v>63</v>
      </c>
      <c r="B2087" s="132"/>
      <c r="C2087" s="132"/>
      <c r="D2087" s="132"/>
      <c r="E2087" s="132"/>
    </row>
    <row r="2088" spans="1:5" ht="15.75" thickBot="1" x14ac:dyDescent="0.3">
      <c r="A2088" s="118" t="s">
        <v>61</v>
      </c>
      <c r="B2088" s="132"/>
      <c r="C2088" s="132"/>
      <c r="D2088" s="132"/>
      <c r="E2088" s="132"/>
    </row>
    <row r="2089" spans="1:5" ht="15.75" thickBot="1" x14ac:dyDescent="0.3">
      <c r="A2089" s="118" t="s">
        <v>62</v>
      </c>
      <c r="B2089" s="134"/>
      <c r="C2089" s="134"/>
      <c r="D2089" s="134"/>
      <c r="E2089" s="134"/>
    </row>
    <row r="2090" spans="1:5" ht="15.75" thickBot="1" x14ac:dyDescent="0.3">
      <c r="A2090" s="131" t="s">
        <v>64</v>
      </c>
      <c r="B2090" s="132">
        <f>+B2091</f>
        <v>24000</v>
      </c>
      <c r="C2090" s="132">
        <f>+C2091</f>
        <v>24000</v>
      </c>
      <c r="D2090" s="132">
        <f>+D2091</f>
        <v>24000</v>
      </c>
      <c r="E2090" s="132">
        <f>+E2091</f>
        <v>24000</v>
      </c>
    </row>
    <row r="2091" spans="1:5" ht="15.75" thickBot="1" x14ac:dyDescent="0.3">
      <c r="A2091" s="118" t="s">
        <v>61</v>
      </c>
      <c r="B2091" s="134">
        <f>+B2076</f>
        <v>24000</v>
      </c>
      <c r="C2091" s="134">
        <f>+C2076</f>
        <v>24000</v>
      </c>
      <c r="D2091" s="134">
        <f>+D2076</f>
        <v>24000</v>
      </c>
      <c r="E2091" s="134">
        <f>+E2076</f>
        <v>24000</v>
      </c>
    </row>
    <row r="2092" spans="1:5" ht="15.75" thickBot="1" x14ac:dyDescent="0.3">
      <c r="A2092" s="118" t="s">
        <v>62</v>
      </c>
      <c r="B2092" s="134"/>
      <c r="C2092" s="134"/>
      <c r="D2092" s="134"/>
      <c r="E2092" s="134"/>
    </row>
    <row r="2093" spans="1:5" ht="15.75" thickBot="1" x14ac:dyDescent="0.3">
      <c r="A2093" s="131" t="s">
        <v>65</v>
      </c>
      <c r="B2093" s="132"/>
      <c r="C2093" s="132"/>
      <c r="D2093" s="132"/>
      <c r="E2093" s="132"/>
    </row>
    <row r="2094" spans="1:5" ht="15.75" thickBot="1" x14ac:dyDescent="0.3">
      <c r="A2094" s="118" t="s">
        <v>61</v>
      </c>
      <c r="B2094" s="134"/>
      <c r="C2094" s="134"/>
      <c r="D2094" s="134"/>
      <c r="E2094" s="134"/>
    </row>
    <row r="2095" spans="1:5" ht="15.75" thickBot="1" x14ac:dyDescent="0.3">
      <c r="A2095" s="118" t="s">
        <v>62</v>
      </c>
      <c r="B2095" s="134"/>
      <c r="C2095" s="134"/>
      <c r="D2095" s="134"/>
      <c r="E2095" s="134"/>
    </row>
    <row r="2096" spans="1:5" ht="15.75" thickBot="1" x14ac:dyDescent="0.3">
      <c r="A2096" s="131" t="s">
        <v>66</v>
      </c>
      <c r="B2096" s="132"/>
      <c r="C2096" s="132"/>
      <c r="D2096" s="132"/>
      <c r="E2096" s="132"/>
    </row>
    <row r="2097" spans="1:5" ht="15.75" thickBot="1" x14ac:dyDescent="0.3">
      <c r="A2097" s="118" t="s">
        <v>61</v>
      </c>
      <c r="B2097" s="134"/>
      <c r="C2097" s="134"/>
      <c r="D2097" s="134"/>
      <c r="E2097" s="134"/>
    </row>
    <row r="2098" spans="1:5" ht="15.75" thickBot="1" x14ac:dyDescent="0.3">
      <c r="A2098" s="118" t="s">
        <v>62</v>
      </c>
      <c r="B2098" s="134"/>
      <c r="C2098" s="134"/>
      <c r="D2098" s="134"/>
      <c r="E2098" s="134"/>
    </row>
    <row r="2099" spans="1:5" ht="15.75" thickBot="1" x14ac:dyDescent="0.3">
      <c r="A2099" s="131" t="s">
        <v>67</v>
      </c>
      <c r="B2099" s="132"/>
      <c r="C2099" s="132"/>
      <c r="D2099" s="132"/>
      <c r="E2099" s="132"/>
    </row>
    <row r="2100" spans="1:5" ht="15.75" thickBot="1" x14ac:dyDescent="0.3">
      <c r="A2100" s="118" t="s">
        <v>61</v>
      </c>
      <c r="B2100" s="134"/>
      <c r="C2100" s="134"/>
      <c r="D2100" s="134"/>
      <c r="E2100" s="134"/>
    </row>
    <row r="2101" spans="1:5" ht="15.75" thickBot="1" x14ac:dyDescent="0.3">
      <c r="A2101" s="118" t="s">
        <v>62</v>
      </c>
      <c r="B2101" s="134"/>
      <c r="C2101" s="134"/>
      <c r="D2101" s="134"/>
      <c r="E2101" s="134"/>
    </row>
    <row r="2102" spans="1:5" ht="15.75" thickBot="1" x14ac:dyDescent="0.3">
      <c r="A2102" s="131" t="s">
        <v>68</v>
      </c>
      <c r="B2102" s="132"/>
      <c r="C2102" s="132"/>
      <c r="D2102" s="132"/>
      <c r="E2102" s="132"/>
    </row>
    <row r="2103" spans="1:5" ht="15.75" thickBot="1" x14ac:dyDescent="0.3">
      <c r="A2103" s="118" t="s">
        <v>61</v>
      </c>
      <c r="B2103" s="134"/>
      <c r="C2103" s="134"/>
      <c r="D2103" s="134"/>
      <c r="E2103" s="134"/>
    </row>
    <row r="2104" spans="1:5" ht="15.75" thickBot="1" x14ac:dyDescent="0.3">
      <c r="A2104" s="118" t="s">
        <v>62</v>
      </c>
      <c r="B2104" s="134"/>
      <c r="C2104" s="134"/>
      <c r="D2104" s="134"/>
      <c r="E2104" s="134"/>
    </row>
    <row r="2105" spans="1:5" ht="24.75" thickBot="1" x14ac:dyDescent="0.3">
      <c r="A2105" s="146" t="s">
        <v>378</v>
      </c>
      <c r="B2105" s="152">
        <f>B2102+B2096+B2099+B2093+B2090+B2087+B2084</f>
        <v>24000</v>
      </c>
      <c r="C2105" s="152">
        <f>C2102+C2096+C2099+C2093+C2090+C2087+C2084</f>
        <v>24000</v>
      </c>
      <c r="D2105" s="152">
        <f>D2102+D2096+D2099+D2093+D2090+D2087+D2084</f>
        <v>24000</v>
      </c>
      <c r="E2105" s="152">
        <f>E2102+E2096+E2099+E2093+E2090+E2087+E2084</f>
        <v>24000</v>
      </c>
    </row>
    <row r="2106" spans="1:5" ht="15.75" thickBot="1" x14ac:dyDescent="0.3">
      <c r="A2106" s="123" t="s">
        <v>70</v>
      </c>
      <c r="B2106" s="124">
        <f>IF(B2105-B2076=0,0,"Error")</f>
        <v>0</v>
      </c>
      <c r="C2106" s="124">
        <f>IF(C2105-C2076=0,0,"Error")</f>
        <v>0</v>
      </c>
      <c r="D2106" s="124">
        <f>IF(D2105-D2076=0,0,"Error")</f>
        <v>0</v>
      </c>
      <c r="E2106" s="124">
        <f>IF(E2105-E2076=0,0,"Error")</f>
        <v>0</v>
      </c>
    </row>
    <row r="2107" spans="1:5" ht="15.75" thickBot="1" x14ac:dyDescent="0.3">
      <c r="A2107" s="806" t="s">
        <v>148</v>
      </c>
      <c r="B2107" s="807"/>
      <c r="C2107" s="807"/>
      <c r="D2107" s="807"/>
      <c r="E2107" s="808"/>
    </row>
    <row r="2108" spans="1:5" ht="15.75" thickBot="1" x14ac:dyDescent="0.3">
      <c r="A2108" s="806" t="s">
        <v>149</v>
      </c>
      <c r="B2108" s="807"/>
      <c r="C2108" s="807"/>
      <c r="D2108" s="807"/>
      <c r="E2108" s="808"/>
    </row>
    <row r="2109" spans="1:5" ht="15.75" thickBot="1" x14ac:dyDescent="0.3">
      <c r="A2109" s="112" t="s">
        <v>106</v>
      </c>
      <c r="B2109" s="809" t="s">
        <v>388</v>
      </c>
      <c r="C2109" s="810"/>
      <c r="D2109" s="811"/>
      <c r="E2109" s="812"/>
    </row>
    <row r="2110" spans="1:5" ht="34.5" thickBot="1" x14ac:dyDescent="0.3">
      <c r="A2110" s="112" t="s">
        <v>107</v>
      </c>
      <c r="B2110" s="112" t="s">
        <v>389</v>
      </c>
      <c r="C2110" s="127" t="s">
        <v>151</v>
      </c>
      <c r="D2110" s="811" t="s">
        <v>955</v>
      </c>
      <c r="E2110" s="812"/>
    </row>
    <row r="2111" spans="1:5" ht="49.5" customHeight="1" thickBot="1" x14ac:dyDescent="0.3">
      <c r="A2111" s="104" t="s">
        <v>48</v>
      </c>
      <c r="B2111" s="768" t="s">
        <v>956</v>
      </c>
      <c r="C2111" s="769"/>
      <c r="D2111" s="769"/>
      <c r="E2111" s="612"/>
    </row>
    <row r="2112" spans="1:5" ht="15.75" thickBot="1" x14ac:dyDescent="0.3">
      <c r="A2112" s="104" t="s">
        <v>50</v>
      </c>
      <c r="B2112" s="798" t="s">
        <v>390</v>
      </c>
      <c r="C2112" s="799"/>
      <c r="D2112" s="799"/>
      <c r="E2112" s="800"/>
    </row>
    <row r="2113" spans="1:5" x14ac:dyDescent="0.25">
      <c r="A2113" s="801"/>
      <c r="B2113" s="128">
        <v>2020</v>
      </c>
      <c r="C2113" s="128">
        <v>2021</v>
      </c>
      <c r="D2113" s="128">
        <v>2022</v>
      </c>
      <c r="E2113" s="128">
        <v>2023</v>
      </c>
    </row>
    <row r="2114" spans="1:5" ht="15.75" thickBot="1" x14ac:dyDescent="0.3">
      <c r="A2114" s="802"/>
      <c r="B2114" s="129" t="s">
        <v>26</v>
      </c>
      <c r="C2114" s="129" t="s">
        <v>26</v>
      </c>
      <c r="D2114" s="129" t="s">
        <v>26</v>
      </c>
      <c r="E2114" s="129" t="s">
        <v>26</v>
      </c>
    </row>
    <row r="2115" spans="1:5" ht="15.75" thickBot="1" x14ac:dyDescent="0.3">
      <c r="A2115" s="104" t="s">
        <v>52</v>
      </c>
      <c r="B2115" s="134">
        <v>1</v>
      </c>
      <c r="C2115" s="134">
        <v>0</v>
      </c>
      <c r="D2115" s="134"/>
      <c r="E2115" s="134">
        <v>0</v>
      </c>
    </row>
    <row r="2116" spans="1:5" ht="15.75" thickBot="1" x14ac:dyDescent="0.3">
      <c r="A2116" s="139" t="s">
        <v>53</v>
      </c>
      <c r="B2116" s="136">
        <v>50000</v>
      </c>
      <c r="C2116" s="136">
        <v>10000</v>
      </c>
      <c r="D2116" s="136"/>
      <c r="E2116" s="134">
        <v>0</v>
      </c>
    </row>
    <row r="2117" spans="1:5" ht="15.75" thickBot="1" x14ac:dyDescent="0.3">
      <c r="A2117" s="104" t="s">
        <v>54</v>
      </c>
      <c r="B2117" s="134">
        <v>0</v>
      </c>
      <c r="C2117" s="134" t="e">
        <f>C2116/C2115</f>
        <v>#DIV/0!</v>
      </c>
      <c r="D2117" s="134" t="e">
        <f>D2116/D2115</f>
        <v>#DIV/0!</v>
      </c>
      <c r="E2117" s="134" t="e">
        <f>E2116/E2115</f>
        <v>#DIV/0!</v>
      </c>
    </row>
    <row r="2118" spans="1:5" ht="15.75" thickBot="1" x14ac:dyDescent="0.3">
      <c r="A2118" s="104" t="s">
        <v>55</v>
      </c>
      <c r="B2118" s="130" t="e">
        <f>B2115/A2115-1</f>
        <v>#VALUE!</v>
      </c>
      <c r="C2118" s="130">
        <f t="shared" ref="C2118:D2120" si="80">C2115/B2115-1</f>
        <v>-1</v>
      </c>
      <c r="D2118" s="130" t="e">
        <f t="shared" si="80"/>
        <v>#DIV/0!</v>
      </c>
      <c r="E2118" s="130" t="e">
        <f>E2115/D2115-1</f>
        <v>#DIV/0!</v>
      </c>
    </row>
    <row r="2119" spans="1:5" ht="15.75" thickBot="1" x14ac:dyDescent="0.3">
      <c r="A2119" s="104" t="s">
        <v>57</v>
      </c>
      <c r="B2119" s="130" t="e">
        <f>B2116/A2116-1</f>
        <v>#VALUE!</v>
      </c>
      <c r="C2119" s="130">
        <f t="shared" si="80"/>
        <v>-0.8</v>
      </c>
      <c r="D2119" s="130">
        <f t="shared" si="80"/>
        <v>-1</v>
      </c>
      <c r="E2119" s="130" t="e">
        <f>E2116/D2116-1</f>
        <v>#DIV/0!</v>
      </c>
    </row>
    <row r="2120" spans="1:5" ht="15.75" thickBot="1" x14ac:dyDescent="0.3">
      <c r="A2120" s="104" t="s">
        <v>58</v>
      </c>
      <c r="B2120" s="130" t="e">
        <f>B2117/A2117-1</f>
        <v>#VALUE!</v>
      </c>
      <c r="C2120" s="130" t="e">
        <f t="shared" si="80"/>
        <v>#DIV/0!</v>
      </c>
      <c r="D2120" s="130" t="e">
        <f t="shared" si="80"/>
        <v>#DIV/0!</v>
      </c>
      <c r="E2120" s="130" t="e">
        <f>E2117/D2117-1</f>
        <v>#DIV/0!</v>
      </c>
    </row>
    <row r="2121" spans="1:5" ht="15.75" thickBot="1" x14ac:dyDescent="0.3">
      <c r="A2121" s="803" t="s">
        <v>146</v>
      </c>
      <c r="B2121" s="804"/>
      <c r="C2121" s="804"/>
      <c r="D2121" s="804"/>
      <c r="E2121" s="805"/>
    </row>
    <row r="2122" spans="1:5" x14ac:dyDescent="0.25">
      <c r="A2122" s="801"/>
      <c r="B2122" s="128">
        <v>2020</v>
      </c>
      <c r="C2122" s="128">
        <v>2021</v>
      </c>
      <c r="D2122" s="128">
        <v>2022</v>
      </c>
      <c r="E2122" s="128">
        <v>2023</v>
      </c>
    </row>
    <row r="2123" spans="1:5" ht="15.75" thickBot="1" x14ac:dyDescent="0.3">
      <c r="A2123" s="802"/>
      <c r="B2123" s="129" t="s">
        <v>26</v>
      </c>
      <c r="C2123" s="129" t="s">
        <v>26</v>
      </c>
      <c r="D2123" s="129" t="s">
        <v>26</v>
      </c>
      <c r="E2123" s="129" t="s">
        <v>26</v>
      </c>
    </row>
    <row r="2124" spans="1:5" ht="15.75" customHeight="1" thickBot="1" x14ac:dyDescent="0.3">
      <c r="A2124" s="131" t="s">
        <v>114</v>
      </c>
      <c r="B2124" s="132">
        <f>B2125+B2126+B2127+B2128</f>
        <v>0</v>
      </c>
      <c r="C2124" s="132">
        <f>C2125+C2126+C2127+C2128</f>
        <v>0</v>
      </c>
      <c r="D2124" s="132">
        <f>D2125+D2126+D2127+D2128</f>
        <v>0</v>
      </c>
      <c r="E2124" s="132">
        <f>E2125+E2126+E2127+E2128</f>
        <v>0</v>
      </c>
    </row>
    <row r="2125" spans="1:5" ht="15.75" thickBot="1" x14ac:dyDescent="0.3">
      <c r="A2125" s="118" t="s">
        <v>61</v>
      </c>
      <c r="B2125" s="132"/>
      <c r="C2125" s="132"/>
      <c r="D2125" s="132"/>
      <c r="E2125" s="132"/>
    </row>
    <row r="2126" spans="1:5" ht="15.75" thickBot="1" x14ac:dyDescent="0.3">
      <c r="A2126" s="118" t="s">
        <v>115</v>
      </c>
      <c r="B2126" s="132"/>
      <c r="C2126" s="132"/>
      <c r="D2126" s="132"/>
      <c r="E2126" s="132"/>
    </row>
    <row r="2127" spans="1:5" ht="15.75" thickBot="1" x14ac:dyDescent="0.3">
      <c r="A2127" s="118" t="s">
        <v>116</v>
      </c>
      <c r="B2127" s="132"/>
      <c r="C2127" s="132"/>
      <c r="D2127" s="132"/>
      <c r="E2127" s="132"/>
    </row>
    <row r="2128" spans="1:5" ht="15.75" thickBot="1" x14ac:dyDescent="0.3">
      <c r="A2128" s="118" t="s">
        <v>117</v>
      </c>
      <c r="B2128" s="132"/>
      <c r="C2128" s="132"/>
      <c r="D2128" s="132"/>
      <c r="E2128" s="132"/>
    </row>
    <row r="2129" spans="1:7" ht="15.75" thickBot="1" x14ac:dyDescent="0.3">
      <c r="A2129" s="131" t="s">
        <v>118</v>
      </c>
      <c r="B2129" s="122">
        <f>B2130+B2131+B2132+B2133</f>
        <v>50000</v>
      </c>
      <c r="C2129" s="122">
        <f>C2130+C2131+C2132+C2133</f>
        <v>10000</v>
      </c>
      <c r="D2129" s="122">
        <f>D2130+D2131+D2132+D2133</f>
        <v>0</v>
      </c>
      <c r="E2129" s="122">
        <f>E2130+E2131+E2132+E2133</f>
        <v>0</v>
      </c>
    </row>
    <row r="2130" spans="1:7" ht="23.25" customHeight="1" thickBot="1" x14ac:dyDescent="0.3">
      <c r="A2130" s="118" t="s">
        <v>61</v>
      </c>
      <c r="B2130" s="132">
        <f>+B2116</f>
        <v>50000</v>
      </c>
      <c r="C2130" s="132">
        <f>+C2116</f>
        <v>10000</v>
      </c>
      <c r="D2130" s="132">
        <f>+D2116</f>
        <v>0</v>
      </c>
      <c r="E2130" s="132">
        <v>0</v>
      </c>
    </row>
    <row r="2131" spans="1:7" ht="15.75" customHeight="1" thickBot="1" x14ac:dyDescent="0.3">
      <c r="A2131" s="118" t="s">
        <v>115</v>
      </c>
      <c r="B2131" s="132"/>
      <c r="C2131" s="132"/>
      <c r="D2131" s="132"/>
      <c r="E2131" s="132"/>
    </row>
    <row r="2132" spans="1:7" ht="15.75" customHeight="1" thickBot="1" x14ac:dyDescent="0.3">
      <c r="A2132" s="118" t="s">
        <v>116</v>
      </c>
      <c r="B2132" s="132"/>
      <c r="C2132" s="132"/>
      <c r="D2132" s="132"/>
      <c r="E2132" s="132"/>
    </row>
    <row r="2133" spans="1:7" ht="15.75" thickBot="1" x14ac:dyDescent="0.3">
      <c r="A2133" s="118" t="s">
        <v>117</v>
      </c>
      <c r="B2133" s="132"/>
      <c r="C2133" s="132"/>
      <c r="D2133" s="132"/>
      <c r="E2133" s="132"/>
    </row>
    <row r="2134" spans="1:7" ht="15.75" thickBot="1" x14ac:dyDescent="0.3">
      <c r="A2134" s="121" t="s">
        <v>957</v>
      </c>
      <c r="B2134" s="122">
        <f>B2124+B2129</f>
        <v>50000</v>
      </c>
      <c r="C2134" s="122">
        <f>C2124+C2129</f>
        <v>10000</v>
      </c>
      <c r="D2134" s="122">
        <f>D2124+D2129</f>
        <v>0</v>
      </c>
      <c r="E2134" s="122">
        <f>E2124+E2129</f>
        <v>0</v>
      </c>
    </row>
    <row r="2135" spans="1:7" ht="34.5" thickBot="1" x14ac:dyDescent="0.3">
      <c r="A2135" s="112" t="s">
        <v>71</v>
      </c>
      <c r="B2135" s="112" t="s">
        <v>958</v>
      </c>
      <c r="C2135" s="127" t="s">
        <v>151</v>
      </c>
      <c r="D2135" s="811" t="s">
        <v>959</v>
      </c>
      <c r="E2135" s="812"/>
    </row>
    <row r="2136" spans="1:7" ht="15.75" thickBot="1" x14ac:dyDescent="0.3">
      <c r="A2136" s="104" t="s">
        <v>48</v>
      </c>
      <c r="B2136" s="768" t="s">
        <v>960</v>
      </c>
      <c r="C2136" s="769"/>
      <c r="D2136" s="769"/>
      <c r="E2136" s="612"/>
      <c r="G2136" s="2"/>
    </row>
    <row r="2137" spans="1:7" ht="15.75" thickBot="1" x14ac:dyDescent="0.3">
      <c r="A2137" s="104" t="s">
        <v>50</v>
      </c>
      <c r="B2137" s="798" t="s">
        <v>390</v>
      </c>
      <c r="C2137" s="799"/>
      <c r="D2137" s="799"/>
      <c r="E2137" s="800"/>
      <c r="G2137" s="2"/>
    </row>
    <row r="2138" spans="1:7" x14ac:dyDescent="0.25">
      <c r="A2138" s="801"/>
      <c r="B2138" s="128">
        <v>2020</v>
      </c>
      <c r="C2138" s="128">
        <v>2021</v>
      </c>
      <c r="D2138" s="128">
        <v>2022</v>
      </c>
      <c r="E2138" s="128">
        <v>2023</v>
      </c>
      <c r="G2138" s="2"/>
    </row>
    <row r="2139" spans="1:7" ht="15.75" thickBot="1" x14ac:dyDescent="0.3">
      <c r="A2139" s="802"/>
      <c r="B2139" s="129" t="s">
        <v>26</v>
      </c>
      <c r="C2139" s="129" t="s">
        <v>26</v>
      </c>
      <c r="D2139" s="129" t="s">
        <v>26</v>
      </c>
      <c r="E2139" s="129" t="s">
        <v>26</v>
      </c>
      <c r="G2139" s="2"/>
    </row>
    <row r="2140" spans="1:7" ht="15.75" thickBot="1" x14ac:dyDescent="0.3">
      <c r="A2140" s="104" t="s">
        <v>52</v>
      </c>
      <c r="B2140" s="134">
        <v>1</v>
      </c>
      <c r="C2140" s="134"/>
      <c r="D2140" s="134">
        <v>0</v>
      </c>
      <c r="E2140" s="134">
        <v>0</v>
      </c>
      <c r="G2140" s="466"/>
    </row>
    <row r="2141" spans="1:7" ht="15.75" thickBot="1" x14ac:dyDescent="0.3">
      <c r="A2141" s="104" t="s">
        <v>53</v>
      </c>
      <c r="B2141" s="134">
        <v>16224.843999999999</v>
      </c>
      <c r="C2141" s="134"/>
      <c r="D2141" s="134">
        <v>0</v>
      </c>
      <c r="E2141" s="134">
        <v>0</v>
      </c>
      <c r="G2141" s="2"/>
    </row>
    <row r="2142" spans="1:7" ht="15.75" thickBot="1" x14ac:dyDescent="0.3">
      <c r="A2142" s="104" t="s">
        <v>54</v>
      </c>
      <c r="B2142" s="134">
        <v>0</v>
      </c>
      <c r="C2142" s="134" t="e">
        <f>C2141/C2140</f>
        <v>#DIV/0!</v>
      </c>
      <c r="D2142" s="134" t="e">
        <f>D2141/D2140</f>
        <v>#DIV/0!</v>
      </c>
      <c r="E2142" s="134" t="e">
        <f>E2141/E2140</f>
        <v>#DIV/0!</v>
      </c>
      <c r="G2142" s="2"/>
    </row>
    <row r="2143" spans="1:7" ht="15.75" thickBot="1" x14ac:dyDescent="0.3">
      <c r="A2143" s="104" t="s">
        <v>55</v>
      </c>
      <c r="B2143" s="130" t="e">
        <f>B2140/A2140-1</f>
        <v>#VALUE!</v>
      </c>
      <c r="C2143" s="130">
        <f t="shared" ref="C2143:D2145" si="81">C2140/B2140-1</f>
        <v>-1</v>
      </c>
      <c r="D2143" s="130" t="e">
        <f t="shared" si="81"/>
        <v>#DIV/0!</v>
      </c>
      <c r="E2143" s="130" t="e">
        <f>E2140/D2140-1</f>
        <v>#DIV/0!</v>
      </c>
      <c r="G2143" s="2"/>
    </row>
    <row r="2144" spans="1:7" ht="15.75" thickBot="1" x14ac:dyDescent="0.3">
      <c r="A2144" s="104" t="s">
        <v>57</v>
      </c>
      <c r="B2144" s="130" t="e">
        <f>B2141/A2141-1</f>
        <v>#VALUE!</v>
      </c>
      <c r="C2144" s="130">
        <f t="shared" si="81"/>
        <v>-1</v>
      </c>
      <c r="D2144" s="130" t="e">
        <f t="shared" si="81"/>
        <v>#DIV/0!</v>
      </c>
      <c r="E2144" s="130" t="e">
        <f>E2141/D2141-1</f>
        <v>#DIV/0!</v>
      </c>
    </row>
    <row r="2145" spans="1:5" ht="15.75" thickBot="1" x14ac:dyDescent="0.3">
      <c r="A2145" s="104" t="s">
        <v>58</v>
      </c>
      <c r="B2145" s="130" t="e">
        <f>B2142/A2142-1</f>
        <v>#VALUE!</v>
      </c>
      <c r="C2145" s="130" t="e">
        <f t="shared" si="81"/>
        <v>#DIV/0!</v>
      </c>
      <c r="D2145" s="130" t="e">
        <f t="shared" si="81"/>
        <v>#DIV/0!</v>
      </c>
      <c r="E2145" s="130" t="e">
        <f>E2142/D2142-1</f>
        <v>#DIV/0!</v>
      </c>
    </row>
    <row r="2146" spans="1:5" ht="15.75" thickBot="1" x14ac:dyDescent="0.3">
      <c r="A2146" s="803" t="s">
        <v>153</v>
      </c>
      <c r="B2146" s="804"/>
      <c r="C2146" s="804"/>
      <c r="D2146" s="804"/>
      <c r="E2146" s="805"/>
    </row>
    <row r="2147" spans="1:5" x14ac:dyDescent="0.25">
      <c r="A2147" s="801"/>
      <c r="B2147" s="128">
        <v>2020</v>
      </c>
      <c r="C2147" s="128">
        <v>2021</v>
      </c>
      <c r="D2147" s="128">
        <v>2022</v>
      </c>
      <c r="E2147" s="128">
        <v>2023</v>
      </c>
    </row>
    <row r="2148" spans="1:5" ht="15.75" thickBot="1" x14ac:dyDescent="0.3">
      <c r="A2148" s="802"/>
      <c r="B2148" s="129" t="s">
        <v>26</v>
      </c>
      <c r="C2148" s="129" t="s">
        <v>26</v>
      </c>
      <c r="D2148" s="129" t="s">
        <v>26</v>
      </c>
      <c r="E2148" s="129" t="s">
        <v>26</v>
      </c>
    </row>
    <row r="2149" spans="1:5" ht="15.75" thickBot="1" x14ac:dyDescent="0.3">
      <c r="A2149" s="131" t="s">
        <v>114</v>
      </c>
      <c r="B2149" s="132">
        <f>B2150+B2151+B2152+B2153</f>
        <v>0</v>
      </c>
      <c r="C2149" s="132">
        <f>C2150+C2151+C2152+C2153</f>
        <v>0</v>
      </c>
      <c r="D2149" s="132">
        <f>D2150+D2151+D2152+D2153</f>
        <v>0</v>
      </c>
      <c r="E2149" s="132">
        <f>E2150+E2151+E2152+E2153</f>
        <v>0</v>
      </c>
    </row>
    <row r="2150" spans="1:5" ht="15.75" thickBot="1" x14ac:dyDescent="0.3">
      <c r="A2150" s="118" t="s">
        <v>61</v>
      </c>
      <c r="B2150" s="132"/>
      <c r="C2150" s="132"/>
      <c r="D2150" s="132"/>
      <c r="E2150" s="132"/>
    </row>
    <row r="2151" spans="1:5" ht="15.75" thickBot="1" x14ac:dyDescent="0.3">
      <c r="A2151" s="118" t="s">
        <v>115</v>
      </c>
      <c r="B2151" s="132"/>
      <c r="C2151" s="132"/>
      <c r="D2151" s="132"/>
      <c r="E2151" s="132"/>
    </row>
    <row r="2152" spans="1:5" ht="15.75" thickBot="1" x14ac:dyDescent="0.3">
      <c r="A2152" s="118" t="s">
        <v>116</v>
      </c>
      <c r="B2152" s="132"/>
      <c r="C2152" s="132"/>
      <c r="D2152" s="132"/>
      <c r="E2152" s="132"/>
    </row>
    <row r="2153" spans="1:5" ht="15.75" thickBot="1" x14ac:dyDescent="0.3">
      <c r="A2153" s="118" t="s">
        <v>117</v>
      </c>
      <c r="B2153" s="132"/>
      <c r="C2153" s="132"/>
      <c r="D2153" s="132"/>
      <c r="E2153" s="132"/>
    </row>
    <row r="2154" spans="1:5" ht="15.75" thickBot="1" x14ac:dyDescent="0.3">
      <c r="A2154" s="131" t="s">
        <v>118</v>
      </c>
      <c r="B2154" s="122">
        <f>B2155+B2156+B2157+B2158</f>
        <v>16224.843999999999</v>
      </c>
      <c r="C2154" s="122">
        <f>C2155+C2156+C2157+C2158</f>
        <v>0</v>
      </c>
      <c r="D2154" s="122"/>
      <c r="E2154" s="122">
        <f>E2155+E2156+E2157+E2158</f>
        <v>0</v>
      </c>
    </row>
    <row r="2155" spans="1:5" ht="15.75" thickBot="1" x14ac:dyDescent="0.3">
      <c r="A2155" s="118" t="s">
        <v>61</v>
      </c>
      <c r="B2155" s="132">
        <f>+B2141</f>
        <v>16224.843999999999</v>
      </c>
      <c r="C2155" s="132">
        <f>+C2141</f>
        <v>0</v>
      </c>
      <c r="D2155" s="132"/>
      <c r="E2155" s="132">
        <v>0</v>
      </c>
    </row>
    <row r="2156" spans="1:5" ht="15.75" thickBot="1" x14ac:dyDescent="0.3">
      <c r="A2156" s="118" t="s">
        <v>115</v>
      </c>
      <c r="B2156" s="132"/>
      <c r="C2156" s="132"/>
      <c r="D2156" s="132"/>
      <c r="E2156" s="132"/>
    </row>
    <row r="2157" spans="1:5" ht="15.75" thickBot="1" x14ac:dyDescent="0.3">
      <c r="A2157" s="118" t="s">
        <v>116</v>
      </c>
      <c r="B2157" s="132"/>
      <c r="C2157" s="132"/>
      <c r="D2157" s="132"/>
      <c r="E2157" s="132"/>
    </row>
    <row r="2158" spans="1:5" ht="15.75" thickBot="1" x14ac:dyDescent="0.3">
      <c r="A2158" s="118" t="s">
        <v>117</v>
      </c>
      <c r="B2158" s="132"/>
      <c r="C2158" s="132"/>
      <c r="D2158" s="132"/>
      <c r="E2158" s="132"/>
    </row>
    <row r="2159" spans="1:5" ht="15.75" thickBot="1" x14ac:dyDescent="0.3">
      <c r="A2159" s="121" t="s">
        <v>961</v>
      </c>
      <c r="B2159" s="122">
        <f>B2149+B2154</f>
        <v>16224.843999999999</v>
      </c>
      <c r="C2159" s="122">
        <f>C2149+C2154</f>
        <v>0</v>
      </c>
      <c r="D2159" s="122">
        <f>D2149+D2154</f>
        <v>0</v>
      </c>
      <c r="E2159" s="122">
        <f>E2149+E2154</f>
        <v>0</v>
      </c>
    </row>
    <row r="2160" spans="1:5" ht="34.5" thickBot="1" x14ac:dyDescent="0.3">
      <c r="A2160" s="112" t="s">
        <v>78</v>
      </c>
      <c r="B2160" s="112" t="s">
        <v>962</v>
      </c>
      <c r="C2160" s="127" t="s">
        <v>151</v>
      </c>
      <c r="D2160" s="811" t="s">
        <v>963</v>
      </c>
      <c r="E2160" s="812"/>
    </row>
    <row r="2161" spans="1:5" ht="15.75" thickBot="1" x14ac:dyDescent="0.3">
      <c r="A2161" s="104" t="s">
        <v>48</v>
      </c>
      <c r="B2161" s="768" t="s">
        <v>960</v>
      </c>
      <c r="C2161" s="769"/>
      <c r="D2161" s="769"/>
      <c r="E2161" s="612"/>
    </row>
    <row r="2162" spans="1:5" ht="15.75" thickBot="1" x14ac:dyDescent="0.3">
      <c r="A2162" s="104" t="s">
        <v>50</v>
      </c>
      <c r="B2162" s="798" t="s">
        <v>390</v>
      </c>
      <c r="C2162" s="799"/>
      <c r="D2162" s="799"/>
      <c r="E2162" s="800"/>
    </row>
    <row r="2163" spans="1:5" x14ac:dyDescent="0.25">
      <c r="A2163" s="801"/>
      <c r="B2163" s="128">
        <v>2020</v>
      </c>
      <c r="C2163" s="128">
        <v>2021</v>
      </c>
      <c r="D2163" s="128">
        <v>2022</v>
      </c>
      <c r="E2163" s="128">
        <v>2023</v>
      </c>
    </row>
    <row r="2164" spans="1:5" ht="15.75" thickBot="1" x14ac:dyDescent="0.3">
      <c r="A2164" s="802"/>
      <c r="B2164" s="129" t="s">
        <v>26</v>
      </c>
      <c r="C2164" s="129" t="s">
        <v>26</v>
      </c>
      <c r="D2164" s="129" t="s">
        <v>26</v>
      </c>
      <c r="E2164" s="129" t="s">
        <v>26</v>
      </c>
    </row>
    <row r="2165" spans="1:5" ht="15.75" thickBot="1" x14ac:dyDescent="0.3">
      <c r="A2165" s="104" t="s">
        <v>52</v>
      </c>
      <c r="B2165" s="134">
        <v>1</v>
      </c>
      <c r="C2165" s="134"/>
      <c r="D2165" s="134">
        <v>0</v>
      </c>
      <c r="E2165" s="134">
        <v>0</v>
      </c>
    </row>
    <row r="2166" spans="1:5" ht="15.75" thickBot="1" x14ac:dyDescent="0.3">
      <c r="A2166" s="104" t="s">
        <v>53</v>
      </c>
      <c r="B2166" s="134">
        <v>40000</v>
      </c>
      <c r="C2166" s="134"/>
      <c r="D2166" s="134">
        <v>0</v>
      </c>
      <c r="E2166" s="134">
        <v>0</v>
      </c>
    </row>
    <row r="2167" spans="1:5" ht="15.75" thickBot="1" x14ac:dyDescent="0.3">
      <c r="A2167" s="104" t="s">
        <v>54</v>
      </c>
      <c r="B2167" s="134">
        <v>0</v>
      </c>
      <c r="C2167" s="134" t="e">
        <f>C2166/C2165</f>
        <v>#DIV/0!</v>
      </c>
      <c r="D2167" s="134" t="e">
        <f>D2166/D2165</f>
        <v>#DIV/0!</v>
      </c>
      <c r="E2167" s="134" t="e">
        <f>E2166/E2165</f>
        <v>#DIV/0!</v>
      </c>
    </row>
    <row r="2168" spans="1:5" ht="15.75" thickBot="1" x14ac:dyDescent="0.3">
      <c r="A2168" s="104" t="s">
        <v>55</v>
      </c>
      <c r="B2168" s="130" t="e">
        <f>B2165/A2165-1</f>
        <v>#VALUE!</v>
      </c>
      <c r="C2168" s="130">
        <f t="shared" ref="C2168:D2170" si="82">C2165/B2165-1</f>
        <v>-1</v>
      </c>
      <c r="D2168" s="130" t="e">
        <f t="shared" si="82"/>
        <v>#DIV/0!</v>
      </c>
      <c r="E2168" s="130" t="e">
        <f>E2165/D2165-1</f>
        <v>#DIV/0!</v>
      </c>
    </row>
    <row r="2169" spans="1:5" ht="15.75" thickBot="1" x14ac:dyDescent="0.3">
      <c r="A2169" s="104" t="s">
        <v>57</v>
      </c>
      <c r="B2169" s="130" t="e">
        <f>B2166/A2166-1</f>
        <v>#VALUE!</v>
      </c>
      <c r="C2169" s="130">
        <f t="shared" si="82"/>
        <v>-1</v>
      </c>
      <c r="D2169" s="130" t="e">
        <f t="shared" si="82"/>
        <v>#DIV/0!</v>
      </c>
      <c r="E2169" s="130" t="e">
        <f>E2166/D2166-1</f>
        <v>#DIV/0!</v>
      </c>
    </row>
    <row r="2170" spans="1:5" ht="15.75" thickBot="1" x14ac:dyDescent="0.3">
      <c r="A2170" s="104" t="s">
        <v>58</v>
      </c>
      <c r="B2170" s="130" t="e">
        <f>B2167/A2167-1</f>
        <v>#VALUE!</v>
      </c>
      <c r="C2170" s="130" t="e">
        <f t="shared" si="82"/>
        <v>#DIV/0!</v>
      </c>
      <c r="D2170" s="130" t="e">
        <f t="shared" si="82"/>
        <v>#DIV/0!</v>
      </c>
      <c r="E2170" s="130" t="e">
        <f>E2167/D2167-1</f>
        <v>#DIV/0!</v>
      </c>
    </row>
    <row r="2171" spans="1:5" ht="15.75" thickBot="1" x14ac:dyDescent="0.3">
      <c r="A2171" s="803" t="s">
        <v>156</v>
      </c>
      <c r="B2171" s="804"/>
      <c r="C2171" s="804"/>
      <c r="D2171" s="804"/>
      <c r="E2171" s="805"/>
    </row>
    <row r="2172" spans="1:5" x14ac:dyDescent="0.25">
      <c r="A2172" s="801"/>
      <c r="B2172" s="128">
        <v>2019</v>
      </c>
      <c r="C2172" s="128">
        <v>2020</v>
      </c>
      <c r="D2172" s="128">
        <v>2021</v>
      </c>
      <c r="E2172" s="128">
        <v>2021</v>
      </c>
    </row>
    <row r="2173" spans="1:5" ht="15.75" thickBot="1" x14ac:dyDescent="0.3">
      <c r="A2173" s="802"/>
      <c r="B2173" s="129" t="s">
        <v>26</v>
      </c>
      <c r="C2173" s="129" t="s">
        <v>26</v>
      </c>
      <c r="D2173" s="129" t="s">
        <v>26</v>
      </c>
      <c r="E2173" s="129" t="s">
        <v>26</v>
      </c>
    </row>
    <row r="2174" spans="1:5" ht="15.75" thickBot="1" x14ac:dyDescent="0.3">
      <c r="A2174" s="131" t="s">
        <v>114</v>
      </c>
      <c r="B2174" s="132">
        <f>B2175+B2176+B2177+B2178</f>
        <v>0</v>
      </c>
      <c r="C2174" s="132">
        <f>C2175+C2176+C2177+C2178</f>
        <v>0</v>
      </c>
      <c r="D2174" s="132">
        <f>D2175+D2176+D2177+D2178</f>
        <v>0</v>
      </c>
      <c r="E2174" s="132">
        <f>E2175+E2176+E2177+E2178</f>
        <v>0</v>
      </c>
    </row>
    <row r="2175" spans="1:5" ht="15.75" thickBot="1" x14ac:dyDescent="0.3">
      <c r="A2175" s="118" t="s">
        <v>61</v>
      </c>
      <c r="B2175" s="132"/>
      <c r="C2175" s="132"/>
      <c r="D2175" s="132"/>
      <c r="E2175" s="132"/>
    </row>
    <row r="2176" spans="1:5" ht="15.75" thickBot="1" x14ac:dyDescent="0.3">
      <c r="A2176" s="118" t="s">
        <v>115</v>
      </c>
      <c r="B2176" s="132"/>
      <c r="C2176" s="132"/>
      <c r="D2176" s="132"/>
      <c r="E2176" s="132"/>
    </row>
    <row r="2177" spans="1:7" ht="15.75" thickBot="1" x14ac:dyDescent="0.3">
      <c r="A2177" s="118" t="s">
        <v>116</v>
      </c>
      <c r="B2177" s="132"/>
      <c r="C2177" s="132"/>
      <c r="D2177" s="132"/>
      <c r="E2177" s="132"/>
    </row>
    <row r="2178" spans="1:7" ht="15.75" thickBot="1" x14ac:dyDescent="0.3">
      <c r="A2178" s="118" t="s">
        <v>117</v>
      </c>
      <c r="B2178" s="132"/>
      <c r="C2178" s="132"/>
      <c r="D2178" s="132"/>
      <c r="E2178" s="132"/>
    </row>
    <row r="2179" spans="1:7" ht="15.75" thickBot="1" x14ac:dyDescent="0.3">
      <c r="A2179" s="131" t="s">
        <v>118</v>
      </c>
      <c r="B2179" s="122">
        <f>B2180+B2181+B2182+B2183</f>
        <v>40000</v>
      </c>
      <c r="C2179" s="122">
        <f>C2180+C2181+C2182+C2183</f>
        <v>0</v>
      </c>
      <c r="D2179" s="122"/>
      <c r="E2179" s="122">
        <f>E2180+E2181+E2182+E2183</f>
        <v>0</v>
      </c>
    </row>
    <row r="2180" spans="1:7" ht="15.75" thickBot="1" x14ac:dyDescent="0.3">
      <c r="A2180" s="118" t="s">
        <v>61</v>
      </c>
      <c r="B2180" s="132">
        <f>+B2166</f>
        <v>40000</v>
      </c>
      <c r="C2180" s="132">
        <f>+C2166</f>
        <v>0</v>
      </c>
      <c r="D2180" s="132"/>
      <c r="E2180" s="132">
        <v>0</v>
      </c>
    </row>
    <row r="2181" spans="1:7" ht="15.75" thickBot="1" x14ac:dyDescent="0.3">
      <c r="A2181" s="118" t="s">
        <v>115</v>
      </c>
      <c r="B2181" s="132"/>
      <c r="C2181" s="132"/>
      <c r="D2181" s="132"/>
      <c r="E2181" s="132"/>
    </row>
    <row r="2182" spans="1:7" ht="15.75" thickBot="1" x14ac:dyDescent="0.3">
      <c r="A2182" s="118" t="s">
        <v>116</v>
      </c>
      <c r="B2182" s="132"/>
      <c r="C2182" s="132"/>
      <c r="D2182" s="132"/>
      <c r="E2182" s="132"/>
    </row>
    <row r="2183" spans="1:7" ht="15.75" thickBot="1" x14ac:dyDescent="0.3">
      <c r="A2183" s="118" t="s">
        <v>117</v>
      </c>
      <c r="B2183" s="132"/>
      <c r="C2183" s="132"/>
      <c r="D2183" s="132"/>
      <c r="E2183" s="132"/>
    </row>
    <row r="2184" spans="1:7" ht="15.75" thickBot="1" x14ac:dyDescent="0.3">
      <c r="A2184" s="121" t="s">
        <v>964</v>
      </c>
      <c r="B2184" s="122">
        <f>B2174+B2179</f>
        <v>40000</v>
      </c>
      <c r="C2184" s="122">
        <f>C2174+C2179</f>
        <v>0</v>
      </c>
      <c r="D2184" s="122">
        <f>D2174+D2179</f>
        <v>0</v>
      </c>
      <c r="E2184" s="122">
        <f>E2174+E2179</f>
        <v>0</v>
      </c>
    </row>
    <row r="2185" spans="1:7" ht="34.5" thickBot="1" x14ac:dyDescent="0.3">
      <c r="A2185" s="112" t="s">
        <v>85</v>
      </c>
      <c r="B2185" s="112" t="s">
        <v>965</v>
      </c>
      <c r="C2185" s="127" t="s">
        <v>151</v>
      </c>
      <c r="D2185" s="811" t="s">
        <v>966</v>
      </c>
      <c r="E2185" s="812"/>
    </row>
    <row r="2186" spans="1:7" ht="36.6" customHeight="1" thickBot="1" x14ac:dyDescent="0.3">
      <c r="A2186" s="104" t="s">
        <v>48</v>
      </c>
      <c r="B2186" s="768" t="s">
        <v>956</v>
      </c>
      <c r="C2186" s="769"/>
      <c r="D2186" s="769"/>
      <c r="E2186" s="612"/>
    </row>
    <row r="2187" spans="1:7" ht="15.75" thickBot="1" x14ac:dyDescent="0.3">
      <c r="A2187" s="104" t="s">
        <v>50</v>
      </c>
      <c r="B2187" s="798" t="s">
        <v>390</v>
      </c>
      <c r="C2187" s="799"/>
      <c r="D2187" s="799"/>
      <c r="E2187" s="800"/>
      <c r="G2187" s="2"/>
    </row>
    <row r="2188" spans="1:7" x14ac:dyDescent="0.25">
      <c r="A2188" s="801"/>
      <c r="B2188" s="128">
        <v>2020</v>
      </c>
      <c r="C2188" s="128">
        <v>2021</v>
      </c>
      <c r="D2188" s="128">
        <v>2022</v>
      </c>
      <c r="E2188" s="128">
        <v>2023</v>
      </c>
      <c r="G2188" s="2"/>
    </row>
    <row r="2189" spans="1:7" ht="15.75" thickBot="1" x14ac:dyDescent="0.3">
      <c r="A2189" s="802"/>
      <c r="B2189" s="129" t="s">
        <v>26</v>
      </c>
      <c r="C2189" s="129" t="s">
        <v>26</v>
      </c>
      <c r="D2189" s="129" t="s">
        <v>26</v>
      </c>
      <c r="E2189" s="129" t="s">
        <v>26</v>
      </c>
      <c r="G2189" s="2"/>
    </row>
    <row r="2190" spans="1:7" ht="15.75" thickBot="1" x14ac:dyDescent="0.3">
      <c r="A2190" s="104" t="s">
        <v>52</v>
      </c>
      <c r="B2190" s="134">
        <v>1</v>
      </c>
      <c r="C2190" s="134">
        <v>0</v>
      </c>
      <c r="D2190" s="134"/>
      <c r="E2190" s="134">
        <v>0</v>
      </c>
      <c r="G2190" s="2"/>
    </row>
    <row r="2191" spans="1:7" ht="15.75" thickBot="1" x14ac:dyDescent="0.3">
      <c r="A2191" s="139" t="s">
        <v>53</v>
      </c>
      <c r="B2191" s="136">
        <v>67642.224000000002</v>
      </c>
      <c r="C2191" s="136">
        <v>15000</v>
      </c>
      <c r="D2191" s="136"/>
      <c r="E2191" s="134">
        <v>0</v>
      </c>
      <c r="G2191" s="466"/>
    </row>
    <row r="2192" spans="1:7" ht="15.75" thickBot="1" x14ac:dyDescent="0.3">
      <c r="A2192" s="104" t="s">
        <v>54</v>
      </c>
      <c r="B2192" s="134">
        <v>0</v>
      </c>
      <c r="C2192" s="134" t="e">
        <f>C2191/C2190</f>
        <v>#DIV/0!</v>
      </c>
      <c r="D2192" s="134" t="e">
        <f>D2191/D2190</f>
        <v>#DIV/0!</v>
      </c>
      <c r="E2192" s="134" t="e">
        <f>E2191/E2190</f>
        <v>#DIV/0!</v>
      </c>
      <c r="G2192" s="2"/>
    </row>
    <row r="2193" spans="1:7" ht="15.75" thickBot="1" x14ac:dyDescent="0.3">
      <c r="A2193" s="104" t="s">
        <v>55</v>
      </c>
      <c r="B2193" s="130" t="e">
        <f>B2190/A2190-1</f>
        <v>#VALUE!</v>
      </c>
      <c r="C2193" s="130">
        <f t="shared" ref="C2193:D2195" si="83">C2190/B2190-1</f>
        <v>-1</v>
      </c>
      <c r="D2193" s="130" t="e">
        <f t="shared" si="83"/>
        <v>#DIV/0!</v>
      </c>
      <c r="E2193" s="130" t="e">
        <f>E2190/D2190-1</f>
        <v>#DIV/0!</v>
      </c>
      <c r="G2193" s="2"/>
    </row>
    <row r="2194" spans="1:7" ht="15.75" thickBot="1" x14ac:dyDescent="0.3">
      <c r="A2194" s="104" t="s">
        <v>57</v>
      </c>
      <c r="B2194" s="130" t="e">
        <f>B2191/A2191-1</f>
        <v>#VALUE!</v>
      </c>
      <c r="C2194" s="130">
        <f t="shared" si="83"/>
        <v>-0.77824502044758315</v>
      </c>
      <c r="D2194" s="130">
        <f t="shared" si="83"/>
        <v>-1</v>
      </c>
      <c r="E2194" s="130" t="e">
        <f>E2191/D2191-1</f>
        <v>#DIV/0!</v>
      </c>
      <c r="G2194" s="2"/>
    </row>
    <row r="2195" spans="1:7" ht="15.75" thickBot="1" x14ac:dyDescent="0.3">
      <c r="A2195" s="104" t="s">
        <v>58</v>
      </c>
      <c r="B2195" s="130" t="e">
        <f>B2192/A2192-1</f>
        <v>#VALUE!</v>
      </c>
      <c r="C2195" s="130" t="e">
        <f t="shared" si="83"/>
        <v>#DIV/0!</v>
      </c>
      <c r="D2195" s="130" t="e">
        <f t="shared" si="83"/>
        <v>#DIV/0!</v>
      </c>
      <c r="E2195" s="130" t="e">
        <f>E2192/D2192-1</f>
        <v>#DIV/0!</v>
      </c>
      <c r="G2195" s="2"/>
    </row>
    <row r="2196" spans="1:7" ht="15.75" thickBot="1" x14ac:dyDescent="0.3">
      <c r="A2196" s="803" t="s">
        <v>160</v>
      </c>
      <c r="B2196" s="804"/>
      <c r="C2196" s="804"/>
      <c r="D2196" s="804"/>
      <c r="E2196" s="805"/>
      <c r="G2196" s="2"/>
    </row>
    <row r="2197" spans="1:7" x14ac:dyDescent="0.25">
      <c r="A2197" s="801"/>
      <c r="B2197" s="128">
        <v>2020</v>
      </c>
      <c r="C2197" s="128">
        <v>2021</v>
      </c>
      <c r="D2197" s="128">
        <v>2022</v>
      </c>
      <c r="E2197" s="128">
        <v>2023</v>
      </c>
    </row>
    <row r="2198" spans="1:7" ht="15.75" thickBot="1" x14ac:dyDescent="0.3">
      <c r="A2198" s="802"/>
      <c r="B2198" s="129" t="s">
        <v>26</v>
      </c>
      <c r="C2198" s="129" t="s">
        <v>26</v>
      </c>
      <c r="D2198" s="129" t="s">
        <v>26</v>
      </c>
      <c r="E2198" s="129" t="s">
        <v>26</v>
      </c>
    </row>
    <row r="2199" spans="1:7" ht="15.75" thickBot="1" x14ac:dyDescent="0.3">
      <c r="A2199" s="131" t="s">
        <v>114</v>
      </c>
      <c r="B2199" s="132">
        <f>B2200+B2201+B2202+B2203</f>
        <v>0</v>
      </c>
      <c r="C2199" s="132">
        <f>C2200+C2201+C2202+C2203</f>
        <v>0</v>
      </c>
      <c r="D2199" s="132">
        <f>D2200+D2201+D2202+D2203</f>
        <v>0</v>
      </c>
      <c r="E2199" s="132">
        <f>E2200+E2201+E2202+E2203</f>
        <v>0</v>
      </c>
    </row>
    <row r="2200" spans="1:7" ht="15.75" thickBot="1" x14ac:dyDescent="0.3">
      <c r="A2200" s="118" t="s">
        <v>61</v>
      </c>
      <c r="B2200" s="132"/>
      <c r="C2200" s="132"/>
      <c r="D2200" s="132"/>
      <c r="E2200" s="132"/>
    </row>
    <row r="2201" spans="1:7" ht="15.75" thickBot="1" x14ac:dyDescent="0.3">
      <c r="A2201" s="118" t="s">
        <v>115</v>
      </c>
      <c r="B2201" s="132"/>
      <c r="C2201" s="132"/>
      <c r="D2201" s="132"/>
      <c r="E2201" s="132"/>
    </row>
    <row r="2202" spans="1:7" ht="15.75" thickBot="1" x14ac:dyDescent="0.3">
      <c r="A2202" s="118" t="s">
        <v>116</v>
      </c>
      <c r="B2202" s="132"/>
      <c r="C2202" s="132"/>
      <c r="D2202" s="132"/>
      <c r="E2202" s="132"/>
    </row>
    <row r="2203" spans="1:7" ht="15.75" thickBot="1" x14ac:dyDescent="0.3">
      <c r="A2203" s="118" t="s">
        <v>117</v>
      </c>
      <c r="B2203" s="132"/>
      <c r="C2203" s="132"/>
      <c r="D2203" s="132"/>
      <c r="E2203" s="132"/>
    </row>
    <row r="2204" spans="1:7" ht="15.75" thickBot="1" x14ac:dyDescent="0.3">
      <c r="A2204" s="131" t="s">
        <v>118</v>
      </c>
      <c r="B2204" s="122">
        <f>B2205+B2206+B2207+B2208</f>
        <v>67642.224000000002</v>
      </c>
      <c r="C2204" s="122">
        <f>C2205+C2206+C2207+C2208</f>
        <v>15000</v>
      </c>
      <c r="D2204" s="122">
        <f>D2205+D2206+D2207+D2208</f>
        <v>0</v>
      </c>
      <c r="E2204" s="122">
        <f>E2205+E2206+E2207+E2208</f>
        <v>0</v>
      </c>
    </row>
    <row r="2205" spans="1:7" ht="15.75" thickBot="1" x14ac:dyDescent="0.3">
      <c r="A2205" s="118" t="s">
        <v>61</v>
      </c>
      <c r="B2205" s="132">
        <f>+B2191</f>
        <v>67642.224000000002</v>
      </c>
      <c r="C2205" s="132">
        <f>+C2191</f>
        <v>15000</v>
      </c>
      <c r="D2205" s="132">
        <f>+D2191</f>
        <v>0</v>
      </c>
      <c r="E2205" s="132">
        <v>0</v>
      </c>
    </row>
    <row r="2206" spans="1:7" ht="15.75" thickBot="1" x14ac:dyDescent="0.3">
      <c r="A2206" s="118" t="s">
        <v>115</v>
      </c>
      <c r="B2206" s="132"/>
      <c r="C2206" s="132"/>
      <c r="D2206" s="132"/>
      <c r="E2206" s="132"/>
    </row>
    <row r="2207" spans="1:7" ht="15.75" thickBot="1" x14ac:dyDescent="0.3">
      <c r="A2207" s="118" t="s">
        <v>116</v>
      </c>
      <c r="B2207" s="132"/>
      <c r="C2207" s="132"/>
      <c r="D2207" s="132"/>
      <c r="E2207" s="132"/>
    </row>
    <row r="2208" spans="1:7" ht="15.75" thickBot="1" x14ac:dyDescent="0.3">
      <c r="A2208" s="118" t="s">
        <v>117</v>
      </c>
      <c r="B2208" s="132"/>
      <c r="C2208" s="132"/>
      <c r="D2208" s="132"/>
      <c r="E2208" s="132"/>
    </row>
    <row r="2209" spans="1:5" ht="15.75" thickBot="1" x14ac:dyDescent="0.3">
      <c r="A2209" s="121" t="s">
        <v>967</v>
      </c>
      <c r="B2209" s="122">
        <f>B2199+B2204</f>
        <v>67642.224000000002</v>
      </c>
      <c r="C2209" s="122">
        <f>C2199+C2204</f>
        <v>15000</v>
      </c>
      <c r="D2209" s="122">
        <f>D2199+D2204</f>
        <v>0</v>
      </c>
      <c r="E2209" s="122">
        <f>E2199+E2204</f>
        <v>0</v>
      </c>
    </row>
    <row r="2210" spans="1:5" ht="34.5" thickBot="1" x14ac:dyDescent="0.3">
      <c r="A2210" s="112" t="s">
        <v>402</v>
      </c>
      <c r="B2210" s="112" t="s">
        <v>968</v>
      </c>
      <c r="C2210" s="127" t="s">
        <v>151</v>
      </c>
      <c r="D2210" s="811" t="s">
        <v>969</v>
      </c>
      <c r="E2210" s="812"/>
    </row>
    <row r="2211" spans="1:5" ht="15.75" thickBot="1" x14ac:dyDescent="0.3">
      <c r="A2211" s="104" t="s">
        <v>48</v>
      </c>
      <c r="B2211" s="768" t="s">
        <v>970</v>
      </c>
      <c r="C2211" s="769"/>
      <c r="D2211" s="769"/>
      <c r="E2211" s="612"/>
    </row>
    <row r="2212" spans="1:5" ht="15.75" thickBot="1" x14ac:dyDescent="0.3">
      <c r="A2212" s="104" t="s">
        <v>50</v>
      </c>
      <c r="B2212" s="798" t="s">
        <v>390</v>
      </c>
      <c r="C2212" s="799"/>
      <c r="D2212" s="799"/>
      <c r="E2212" s="800"/>
    </row>
    <row r="2213" spans="1:5" x14ac:dyDescent="0.25">
      <c r="A2213" s="801"/>
      <c r="B2213" s="128">
        <v>2020</v>
      </c>
      <c r="C2213" s="128">
        <v>2021</v>
      </c>
      <c r="D2213" s="128">
        <v>2022</v>
      </c>
      <c r="E2213" s="128">
        <v>2023</v>
      </c>
    </row>
    <row r="2214" spans="1:5" ht="15.75" thickBot="1" x14ac:dyDescent="0.3">
      <c r="A2214" s="802"/>
      <c r="B2214" s="129" t="s">
        <v>26</v>
      </c>
      <c r="C2214" s="129" t="s">
        <v>26</v>
      </c>
      <c r="D2214" s="129" t="s">
        <v>26</v>
      </c>
      <c r="E2214" s="129" t="s">
        <v>26</v>
      </c>
    </row>
    <row r="2215" spans="1:5" ht="15.75" thickBot="1" x14ac:dyDescent="0.3">
      <c r="A2215" s="104" t="s">
        <v>52</v>
      </c>
      <c r="B2215" s="134">
        <v>2</v>
      </c>
      <c r="C2215" s="134"/>
      <c r="D2215" s="134">
        <v>0</v>
      </c>
      <c r="E2215" s="134">
        <v>0</v>
      </c>
    </row>
    <row r="2216" spans="1:5" ht="15.75" thickBot="1" x14ac:dyDescent="0.3">
      <c r="A2216" s="104" t="s">
        <v>53</v>
      </c>
      <c r="B2216" s="134">
        <v>5000</v>
      </c>
      <c r="C2216" s="134"/>
      <c r="D2216" s="134">
        <v>0</v>
      </c>
      <c r="E2216" s="134">
        <v>0</v>
      </c>
    </row>
    <row r="2217" spans="1:5" ht="15.75" thickBot="1" x14ac:dyDescent="0.3">
      <c r="A2217" s="104" t="s">
        <v>54</v>
      </c>
      <c r="B2217" s="134">
        <v>0</v>
      </c>
      <c r="C2217" s="134" t="e">
        <f>C2216/C2215</f>
        <v>#DIV/0!</v>
      </c>
      <c r="D2217" s="134" t="e">
        <f>D2216/D2215</f>
        <v>#DIV/0!</v>
      </c>
      <c r="E2217" s="134" t="e">
        <f>E2216/E2215</f>
        <v>#DIV/0!</v>
      </c>
    </row>
    <row r="2218" spans="1:5" ht="15.75" thickBot="1" x14ac:dyDescent="0.3">
      <c r="A2218" s="104" t="s">
        <v>55</v>
      </c>
      <c r="B2218" s="130" t="e">
        <f>B2215/A2215-1</f>
        <v>#VALUE!</v>
      </c>
      <c r="C2218" s="130">
        <f t="shared" ref="C2218:D2220" si="84">C2215/B2215-1</f>
        <v>-1</v>
      </c>
      <c r="D2218" s="130" t="e">
        <f t="shared" si="84"/>
        <v>#DIV/0!</v>
      </c>
      <c r="E2218" s="130" t="e">
        <f>E2215/D2215-1</f>
        <v>#DIV/0!</v>
      </c>
    </row>
    <row r="2219" spans="1:5" ht="15.75" thickBot="1" x14ac:dyDescent="0.3">
      <c r="A2219" s="104" t="s">
        <v>57</v>
      </c>
      <c r="B2219" s="130" t="e">
        <f>B2216/A2216-1</f>
        <v>#VALUE!</v>
      </c>
      <c r="C2219" s="130">
        <f t="shared" si="84"/>
        <v>-1</v>
      </c>
      <c r="D2219" s="130" t="e">
        <f t="shared" si="84"/>
        <v>#DIV/0!</v>
      </c>
      <c r="E2219" s="130" t="e">
        <f>E2216/D2216-1</f>
        <v>#DIV/0!</v>
      </c>
    </row>
    <row r="2220" spans="1:5" ht="15.75" thickBot="1" x14ac:dyDescent="0.3">
      <c r="A2220" s="104" t="s">
        <v>58</v>
      </c>
      <c r="B2220" s="130" t="e">
        <f>B2217/A2217-1</f>
        <v>#VALUE!</v>
      </c>
      <c r="C2220" s="130" t="e">
        <f t="shared" si="84"/>
        <v>#DIV/0!</v>
      </c>
      <c r="D2220" s="130" t="e">
        <f t="shared" si="84"/>
        <v>#DIV/0!</v>
      </c>
      <c r="E2220" s="130" t="e">
        <f>E2217/D2217-1</f>
        <v>#DIV/0!</v>
      </c>
    </row>
    <row r="2221" spans="1:5" ht="15.75" thickBot="1" x14ac:dyDescent="0.3">
      <c r="A2221" s="803" t="s">
        <v>182</v>
      </c>
      <c r="B2221" s="804"/>
      <c r="C2221" s="804"/>
      <c r="D2221" s="804"/>
      <c r="E2221" s="805"/>
    </row>
    <row r="2222" spans="1:5" x14ac:dyDescent="0.25">
      <c r="A2222" s="801"/>
      <c r="B2222" s="128">
        <v>2020</v>
      </c>
      <c r="C2222" s="128">
        <v>2021</v>
      </c>
      <c r="D2222" s="128">
        <v>2022</v>
      </c>
      <c r="E2222" s="128">
        <v>2023</v>
      </c>
    </row>
    <row r="2223" spans="1:5" ht="15.75" thickBot="1" x14ac:dyDescent="0.3">
      <c r="A2223" s="802"/>
      <c r="B2223" s="129" t="s">
        <v>26</v>
      </c>
      <c r="C2223" s="129" t="s">
        <v>26</v>
      </c>
      <c r="D2223" s="129" t="s">
        <v>26</v>
      </c>
      <c r="E2223" s="129" t="s">
        <v>26</v>
      </c>
    </row>
    <row r="2224" spans="1:5" ht="15.75" thickBot="1" x14ac:dyDescent="0.3">
      <c r="A2224" s="131" t="s">
        <v>114</v>
      </c>
      <c r="B2224" s="132">
        <f>B2225+B2226+B2227+B2228</f>
        <v>0</v>
      </c>
      <c r="C2224" s="132">
        <f>C2225+C2226+C2227+C2228</f>
        <v>0</v>
      </c>
      <c r="D2224" s="132">
        <f>D2225+D2226+D2227+D2228</f>
        <v>0</v>
      </c>
      <c r="E2224" s="132">
        <f>E2225+E2226+E2227+E2228</f>
        <v>0</v>
      </c>
    </row>
    <row r="2225" spans="1:7" ht="15.75" thickBot="1" x14ac:dyDescent="0.3">
      <c r="A2225" s="118" t="s">
        <v>61</v>
      </c>
      <c r="B2225" s="132"/>
      <c r="C2225" s="132"/>
      <c r="D2225" s="132"/>
      <c r="E2225" s="132"/>
    </row>
    <row r="2226" spans="1:7" ht="15.75" thickBot="1" x14ac:dyDescent="0.3">
      <c r="A2226" s="118" t="s">
        <v>115</v>
      </c>
      <c r="B2226" s="132"/>
      <c r="C2226" s="132"/>
      <c r="D2226" s="132"/>
      <c r="E2226" s="132"/>
    </row>
    <row r="2227" spans="1:7" ht="15.75" thickBot="1" x14ac:dyDescent="0.3">
      <c r="A2227" s="118" t="s">
        <v>116</v>
      </c>
      <c r="B2227" s="132"/>
      <c r="C2227" s="132"/>
      <c r="D2227" s="132"/>
      <c r="E2227" s="132"/>
    </row>
    <row r="2228" spans="1:7" ht="15.75" thickBot="1" x14ac:dyDescent="0.3">
      <c r="A2228" s="118" t="s">
        <v>117</v>
      </c>
      <c r="B2228" s="132"/>
      <c r="C2228" s="132"/>
      <c r="D2228" s="132"/>
      <c r="E2228" s="132"/>
    </row>
    <row r="2229" spans="1:7" ht="15.75" thickBot="1" x14ac:dyDescent="0.3">
      <c r="A2229" s="131" t="s">
        <v>118</v>
      </c>
      <c r="B2229" s="122">
        <f>B2230+B2231+B2232+B2233</f>
        <v>5000</v>
      </c>
      <c r="C2229" s="122">
        <f>C2230+C2231+C2232+C2233</f>
        <v>0</v>
      </c>
      <c r="D2229" s="122"/>
      <c r="E2229" s="122">
        <f>E2230+E2231+E2232+E2233</f>
        <v>0</v>
      </c>
    </row>
    <row r="2230" spans="1:7" ht="15.75" thickBot="1" x14ac:dyDescent="0.3">
      <c r="A2230" s="118" t="s">
        <v>61</v>
      </c>
      <c r="B2230" s="132">
        <f>+B2216</f>
        <v>5000</v>
      </c>
      <c r="C2230" s="132">
        <f>+C2216</f>
        <v>0</v>
      </c>
      <c r="D2230" s="132"/>
      <c r="E2230" s="132">
        <v>0</v>
      </c>
    </row>
    <row r="2231" spans="1:7" ht="15.75" thickBot="1" x14ac:dyDescent="0.3">
      <c r="A2231" s="118" t="s">
        <v>115</v>
      </c>
      <c r="B2231" s="132"/>
      <c r="C2231" s="132"/>
      <c r="D2231" s="132"/>
      <c r="E2231" s="132"/>
    </row>
    <row r="2232" spans="1:7" ht="15.75" thickBot="1" x14ac:dyDescent="0.3">
      <c r="A2232" s="118" t="s">
        <v>116</v>
      </c>
      <c r="B2232" s="132"/>
      <c r="C2232" s="132"/>
      <c r="D2232" s="132"/>
      <c r="E2232" s="132"/>
    </row>
    <row r="2233" spans="1:7" ht="15.75" thickBot="1" x14ac:dyDescent="0.3">
      <c r="A2233" s="118" t="s">
        <v>117</v>
      </c>
      <c r="B2233" s="132"/>
      <c r="C2233" s="132"/>
      <c r="D2233" s="132"/>
      <c r="E2233" s="132"/>
    </row>
    <row r="2234" spans="1:7" ht="15.75" thickBot="1" x14ac:dyDescent="0.3">
      <c r="A2234" s="121" t="s">
        <v>971</v>
      </c>
      <c r="B2234" s="122">
        <f>B2224+B2229</f>
        <v>5000</v>
      </c>
      <c r="C2234" s="122">
        <f>C2224+C2229</f>
        <v>0</v>
      </c>
      <c r="D2234" s="122">
        <f>D2224+D2229</f>
        <v>0</v>
      </c>
      <c r="E2234" s="122">
        <f>E2224+E2229</f>
        <v>0</v>
      </c>
    </row>
    <row r="2235" spans="1:7" ht="34.5" thickBot="1" x14ac:dyDescent="0.3">
      <c r="A2235" s="135" t="s">
        <v>184</v>
      </c>
      <c r="B2235" s="154" t="s">
        <v>391</v>
      </c>
      <c r="C2235" s="154" t="s">
        <v>151</v>
      </c>
      <c r="D2235" s="818"/>
      <c r="E2235" s="819"/>
    </row>
    <row r="2236" spans="1:7" ht="75" customHeight="1" thickBot="1" x14ac:dyDescent="0.3">
      <c r="A2236" s="104" t="s">
        <v>48</v>
      </c>
      <c r="B2236" s="768" t="s">
        <v>392</v>
      </c>
      <c r="C2236" s="769"/>
      <c r="D2236" s="769"/>
      <c r="E2236" s="612"/>
    </row>
    <row r="2237" spans="1:7" ht="15.75" thickBot="1" x14ac:dyDescent="0.3">
      <c r="A2237" s="104" t="s">
        <v>50</v>
      </c>
      <c r="B2237" s="798" t="s">
        <v>390</v>
      </c>
      <c r="C2237" s="799"/>
      <c r="D2237" s="799"/>
      <c r="E2237" s="800"/>
      <c r="F2237" s="445"/>
      <c r="G2237" s="2"/>
    </row>
    <row r="2238" spans="1:7" x14ac:dyDescent="0.25">
      <c r="A2238" s="801"/>
      <c r="B2238" s="128">
        <v>2020</v>
      </c>
      <c r="C2238" s="128">
        <v>2021</v>
      </c>
      <c r="D2238" s="128">
        <v>2022</v>
      </c>
      <c r="E2238" s="128">
        <v>2023</v>
      </c>
      <c r="F2238" s="446"/>
      <c r="G2238" s="2"/>
    </row>
    <row r="2239" spans="1:7" ht="15.75" thickBot="1" x14ac:dyDescent="0.3">
      <c r="A2239" s="802"/>
      <c r="B2239" s="129" t="s">
        <v>26</v>
      </c>
      <c r="C2239" s="129" t="s">
        <v>26</v>
      </c>
      <c r="D2239" s="129" t="s">
        <v>26</v>
      </c>
      <c r="E2239" s="129" t="s">
        <v>26</v>
      </c>
      <c r="F2239" s="446"/>
      <c r="G2239" s="2"/>
    </row>
    <row r="2240" spans="1:7" ht="15.75" thickBot="1" x14ac:dyDescent="0.3">
      <c r="A2240" s="104" t="s">
        <v>52</v>
      </c>
      <c r="B2240" s="104"/>
      <c r="C2240" s="104"/>
      <c r="D2240" s="392">
        <v>1</v>
      </c>
      <c r="E2240" s="392">
        <v>1</v>
      </c>
      <c r="F2240" s="467"/>
      <c r="G2240" s="2"/>
    </row>
    <row r="2241" spans="1:11" ht="15.75" customHeight="1" thickBot="1" x14ac:dyDescent="0.3">
      <c r="A2241" s="104" t="s">
        <v>53</v>
      </c>
      <c r="B2241" s="134">
        <f>B2259</f>
        <v>0</v>
      </c>
      <c r="C2241" s="134">
        <f>C2259</f>
        <v>0</v>
      </c>
      <c r="D2241" s="134">
        <v>150000</v>
      </c>
      <c r="E2241" s="134">
        <v>200000</v>
      </c>
      <c r="F2241" s="447"/>
      <c r="G2241" s="2"/>
    </row>
    <row r="2242" spans="1:11" ht="15.75" thickBot="1" x14ac:dyDescent="0.3">
      <c r="A2242" s="104" t="s">
        <v>54</v>
      </c>
      <c r="B2242" s="134" t="e">
        <f>B2241/B2240</f>
        <v>#DIV/0!</v>
      </c>
      <c r="C2242" s="134" t="e">
        <f>C2241/C2240</f>
        <v>#DIV/0!</v>
      </c>
      <c r="D2242" s="134">
        <f>D2241/D2240</f>
        <v>150000</v>
      </c>
      <c r="E2242" s="134">
        <f>E2241/E2240</f>
        <v>200000</v>
      </c>
      <c r="F2242" s="446"/>
      <c r="G2242" s="2"/>
    </row>
    <row r="2243" spans="1:11" ht="15.75" thickBot="1" x14ac:dyDescent="0.3">
      <c r="A2243" s="104" t="s">
        <v>55</v>
      </c>
      <c r="B2243" s="130" t="e">
        <f>B2240/A2240-1</f>
        <v>#VALUE!</v>
      </c>
      <c r="C2243" s="130" t="e">
        <f t="shared" ref="C2243:D2245" si="85">C2240/B2240-1</f>
        <v>#DIV/0!</v>
      </c>
      <c r="D2243" s="130" t="e">
        <f t="shared" si="85"/>
        <v>#DIV/0!</v>
      </c>
      <c r="E2243" s="130">
        <f>E2240/D2240-1</f>
        <v>0</v>
      </c>
      <c r="F2243" s="446"/>
      <c r="G2243" s="448"/>
      <c r="H2243" s="56"/>
      <c r="I2243" s="56"/>
      <c r="J2243" s="56"/>
      <c r="K2243" s="56"/>
    </row>
    <row r="2244" spans="1:11" ht="15.75" thickBot="1" x14ac:dyDescent="0.3">
      <c r="A2244" s="104" t="s">
        <v>57</v>
      </c>
      <c r="B2244" s="130" t="e">
        <f>B2241/A2241-1</f>
        <v>#VALUE!</v>
      </c>
      <c r="C2244" s="130" t="e">
        <f t="shared" si="85"/>
        <v>#DIV/0!</v>
      </c>
      <c r="D2244" s="130" t="e">
        <f t="shared" si="85"/>
        <v>#DIV/0!</v>
      </c>
      <c r="E2244" s="130">
        <f>E2241/D2241-1</f>
        <v>0.33333333333333326</v>
      </c>
      <c r="F2244" s="4"/>
    </row>
    <row r="2245" spans="1:11" ht="15.75" thickBot="1" x14ac:dyDescent="0.3">
      <c r="A2245" s="104" t="s">
        <v>58</v>
      </c>
      <c r="B2245" s="130" t="e">
        <f>B2242/A2242-1</f>
        <v>#DIV/0!</v>
      </c>
      <c r="C2245" s="130" t="e">
        <f t="shared" si="85"/>
        <v>#DIV/0!</v>
      </c>
      <c r="D2245" s="130" t="e">
        <f t="shared" si="85"/>
        <v>#DIV/0!</v>
      </c>
      <c r="E2245" s="130">
        <f>E2242/D2242-1</f>
        <v>0.33333333333333326</v>
      </c>
    </row>
    <row r="2246" spans="1:11" ht="15.75" thickBot="1" x14ac:dyDescent="0.3">
      <c r="A2246" s="803" t="s">
        <v>188</v>
      </c>
      <c r="B2246" s="804"/>
      <c r="C2246" s="804"/>
      <c r="D2246" s="804"/>
      <c r="E2246" s="805"/>
    </row>
    <row r="2247" spans="1:11" x14ac:dyDescent="0.25">
      <c r="A2247" s="801"/>
      <c r="B2247" s="128">
        <v>2020</v>
      </c>
      <c r="C2247" s="128">
        <v>2021</v>
      </c>
      <c r="D2247" s="128">
        <v>2022</v>
      </c>
      <c r="E2247" s="128">
        <v>2023</v>
      </c>
    </row>
    <row r="2248" spans="1:11" ht="15.75" thickBot="1" x14ac:dyDescent="0.3">
      <c r="A2248" s="802"/>
      <c r="B2248" s="129" t="s">
        <v>26</v>
      </c>
      <c r="C2248" s="129" t="s">
        <v>26</v>
      </c>
      <c r="D2248" s="129" t="s">
        <v>26</v>
      </c>
      <c r="E2248" s="129" t="s">
        <v>26</v>
      </c>
    </row>
    <row r="2249" spans="1:11" ht="15.75" thickBot="1" x14ac:dyDescent="0.3">
      <c r="A2249" s="131" t="s">
        <v>114</v>
      </c>
      <c r="B2249" s="132">
        <f>B2250+B2251+B2252+B2253</f>
        <v>0</v>
      </c>
      <c r="C2249" s="132">
        <f>C2250+C2251+C2252+C2253</f>
        <v>0</v>
      </c>
      <c r="D2249" s="132">
        <f>D2250+D2251+D2252+D2253</f>
        <v>0</v>
      </c>
      <c r="E2249" s="132">
        <f>E2250+E2251+E2252+E2253</f>
        <v>0</v>
      </c>
    </row>
    <row r="2250" spans="1:11" ht="15.75" thickBot="1" x14ac:dyDescent="0.3">
      <c r="A2250" s="118" t="s">
        <v>61</v>
      </c>
      <c r="B2250" s="132"/>
      <c r="C2250" s="132"/>
      <c r="D2250" s="132"/>
      <c r="E2250" s="132"/>
    </row>
    <row r="2251" spans="1:11" ht="15.75" thickBot="1" x14ac:dyDescent="0.3">
      <c r="A2251" s="118" t="s">
        <v>115</v>
      </c>
      <c r="B2251" s="132"/>
      <c r="C2251" s="132"/>
      <c r="D2251" s="132"/>
      <c r="E2251" s="132"/>
    </row>
    <row r="2252" spans="1:11" ht="15.75" thickBot="1" x14ac:dyDescent="0.3">
      <c r="A2252" s="118" t="s">
        <v>116</v>
      </c>
      <c r="B2252" s="132"/>
      <c r="C2252" s="132"/>
      <c r="D2252" s="132"/>
      <c r="E2252" s="132"/>
    </row>
    <row r="2253" spans="1:11" ht="15.75" thickBot="1" x14ac:dyDescent="0.3">
      <c r="A2253" s="118" t="s">
        <v>117</v>
      </c>
      <c r="B2253" s="132"/>
      <c r="C2253" s="132"/>
      <c r="D2253" s="132"/>
      <c r="E2253" s="132"/>
    </row>
    <row r="2254" spans="1:11" ht="15.75" thickBot="1" x14ac:dyDescent="0.3">
      <c r="A2254" s="131" t="s">
        <v>118</v>
      </c>
      <c r="B2254" s="122">
        <f>B2255+B2256+B2257+B2258</f>
        <v>0</v>
      </c>
      <c r="C2254" s="122">
        <f>C2255+C2256+C2257+C2258</f>
        <v>0</v>
      </c>
      <c r="D2254" s="122">
        <f>D2255+D2256+D2257+D2258</f>
        <v>150000</v>
      </c>
      <c r="E2254" s="122">
        <f>E2255+E2256+E2257+E2258</f>
        <v>200000</v>
      </c>
    </row>
    <row r="2255" spans="1:11" ht="15.75" thickBot="1" x14ac:dyDescent="0.3">
      <c r="A2255" s="118" t="s">
        <v>61</v>
      </c>
      <c r="B2255" s="122"/>
      <c r="C2255" s="122"/>
      <c r="D2255" s="122">
        <f>+D2241</f>
        <v>150000</v>
      </c>
      <c r="E2255" s="122">
        <f>+E2241</f>
        <v>200000</v>
      </c>
    </row>
    <row r="2256" spans="1:11" ht="15.75" customHeight="1" thickBot="1" x14ac:dyDescent="0.3">
      <c r="A2256" s="118" t="s">
        <v>115</v>
      </c>
      <c r="B2256" s="122"/>
      <c r="C2256" s="122"/>
      <c r="D2256" s="122"/>
      <c r="E2256" s="122"/>
    </row>
    <row r="2257" spans="1:7" ht="15.75" customHeight="1" thickBot="1" x14ac:dyDescent="0.3">
      <c r="A2257" s="118" t="s">
        <v>116</v>
      </c>
      <c r="B2257" s="122"/>
      <c r="C2257" s="122"/>
      <c r="D2257" s="122"/>
      <c r="E2257" s="122"/>
    </row>
    <row r="2258" spans="1:7" ht="15.75" thickBot="1" x14ac:dyDescent="0.3">
      <c r="A2258" s="118" t="s">
        <v>117</v>
      </c>
      <c r="B2258" s="122"/>
      <c r="C2258" s="122"/>
      <c r="D2258" s="122"/>
      <c r="E2258" s="122"/>
    </row>
    <row r="2259" spans="1:7" ht="15.75" thickBot="1" x14ac:dyDescent="0.3">
      <c r="A2259" s="121" t="s">
        <v>469</v>
      </c>
      <c r="B2259" s="122">
        <f>B2249+B2254</f>
        <v>0</v>
      </c>
      <c r="C2259" s="122">
        <f>C2249+C2254</f>
        <v>0</v>
      </c>
      <c r="D2259" s="122">
        <f>D2249+D2254</f>
        <v>150000</v>
      </c>
      <c r="E2259" s="122">
        <f>E2249+E2254</f>
        <v>200000</v>
      </c>
    </row>
    <row r="2260" spans="1:7" ht="15.75" thickBot="1" x14ac:dyDescent="0.3">
      <c r="A2260" s="141" t="s">
        <v>393</v>
      </c>
      <c r="B2260" s="815" t="s">
        <v>394</v>
      </c>
      <c r="C2260" s="816"/>
      <c r="D2260" s="816"/>
      <c r="E2260" s="817"/>
    </row>
    <row r="2261" spans="1:7" ht="15.75" thickBot="1" x14ac:dyDescent="0.3">
      <c r="A2261" s="768" t="s">
        <v>94</v>
      </c>
      <c r="B2261" s="769"/>
      <c r="C2261" s="769"/>
      <c r="D2261" s="769"/>
      <c r="E2261" s="612"/>
    </row>
    <row r="2262" spans="1:7" ht="45.75" thickBot="1" x14ac:dyDescent="0.3">
      <c r="A2262" s="104" t="s">
        <v>395</v>
      </c>
      <c r="B2262" s="130">
        <v>0.25</v>
      </c>
      <c r="C2262" s="130">
        <v>0.28299999999999997</v>
      </c>
      <c r="D2262" s="130">
        <v>0.316</v>
      </c>
      <c r="E2262" s="130">
        <v>0.35</v>
      </c>
    </row>
    <row r="2263" spans="1:7" ht="15.75" thickBot="1" x14ac:dyDescent="0.3">
      <c r="A2263" s="806" t="s">
        <v>148</v>
      </c>
      <c r="B2263" s="807"/>
      <c r="C2263" s="807"/>
      <c r="D2263" s="807"/>
      <c r="E2263" s="808"/>
    </row>
    <row r="2264" spans="1:7" ht="15.75" thickBot="1" x14ac:dyDescent="0.3">
      <c r="A2264" s="806" t="s">
        <v>149</v>
      </c>
      <c r="B2264" s="807"/>
      <c r="C2264" s="807"/>
      <c r="D2264" s="807"/>
      <c r="E2264" s="808"/>
    </row>
    <row r="2265" spans="1:7" ht="15.75" thickBot="1" x14ac:dyDescent="0.3">
      <c r="A2265" s="112" t="s">
        <v>106</v>
      </c>
      <c r="B2265" s="809" t="s">
        <v>396</v>
      </c>
      <c r="C2265" s="810"/>
      <c r="D2265" s="811"/>
      <c r="E2265" s="812"/>
    </row>
    <row r="2266" spans="1:7" ht="34.5" thickBot="1" x14ac:dyDescent="0.3">
      <c r="A2266" s="112" t="s">
        <v>107</v>
      </c>
      <c r="B2266" s="154" t="s">
        <v>399</v>
      </c>
      <c r="C2266" s="154" t="s">
        <v>151</v>
      </c>
      <c r="D2266" s="813" t="s">
        <v>400</v>
      </c>
      <c r="E2266" s="814"/>
    </row>
    <row r="2267" spans="1:7" ht="36.6" customHeight="1" thickBot="1" x14ac:dyDescent="0.3">
      <c r="A2267" s="104" t="s">
        <v>48</v>
      </c>
      <c r="B2267" s="768" t="s">
        <v>401</v>
      </c>
      <c r="C2267" s="769"/>
      <c r="D2267" s="769"/>
      <c r="E2267" s="612"/>
    </row>
    <row r="2268" spans="1:7" ht="15.75" thickBot="1" x14ac:dyDescent="0.3">
      <c r="A2268" s="104" t="s">
        <v>50</v>
      </c>
      <c r="B2268" s="798" t="s">
        <v>206</v>
      </c>
      <c r="C2268" s="799"/>
      <c r="D2268" s="799"/>
      <c r="E2268" s="800"/>
      <c r="G2268" s="2"/>
    </row>
    <row r="2269" spans="1:7" x14ac:dyDescent="0.25">
      <c r="A2269" s="801"/>
      <c r="B2269" s="128">
        <v>2020</v>
      </c>
      <c r="C2269" s="128">
        <v>2021</v>
      </c>
      <c r="D2269" s="128">
        <v>2022</v>
      </c>
      <c r="E2269" s="128">
        <v>2023</v>
      </c>
      <c r="G2269" s="2"/>
    </row>
    <row r="2270" spans="1:7" ht="15.75" thickBot="1" x14ac:dyDescent="0.3">
      <c r="A2270" s="802"/>
      <c r="B2270" s="129" t="s">
        <v>26</v>
      </c>
      <c r="C2270" s="129" t="s">
        <v>26</v>
      </c>
      <c r="D2270" s="129" t="s">
        <v>26</v>
      </c>
      <c r="E2270" s="129" t="s">
        <v>26</v>
      </c>
      <c r="G2270" s="2"/>
    </row>
    <row r="2271" spans="1:7" ht="15.75" thickBot="1" x14ac:dyDescent="0.3">
      <c r="A2271" s="104" t="s">
        <v>52</v>
      </c>
      <c r="B2271" s="392">
        <v>10</v>
      </c>
      <c r="C2271" s="392"/>
      <c r="D2271" s="104"/>
      <c r="E2271" s="104"/>
      <c r="G2271" s="2"/>
    </row>
    <row r="2272" spans="1:7" ht="15.75" thickBot="1" x14ac:dyDescent="0.3">
      <c r="A2272" s="104" t="s">
        <v>53</v>
      </c>
      <c r="B2272" s="134">
        <v>22086.15</v>
      </c>
      <c r="C2272" s="134"/>
      <c r="D2272" s="134">
        <f>D2290</f>
        <v>0</v>
      </c>
      <c r="E2272" s="134">
        <f>E2290</f>
        <v>0</v>
      </c>
      <c r="G2272" s="468"/>
    </row>
    <row r="2273" spans="1:7" ht="15.75" thickBot="1" x14ac:dyDescent="0.3">
      <c r="A2273" s="104" t="s">
        <v>54</v>
      </c>
      <c r="B2273" s="134">
        <f>B2272/B2271</f>
        <v>2208.6150000000002</v>
      </c>
      <c r="C2273" s="134" t="e">
        <f>C2272/C2271</f>
        <v>#DIV/0!</v>
      </c>
      <c r="D2273" s="134" t="e">
        <f>D2272/D2271</f>
        <v>#DIV/0!</v>
      </c>
      <c r="E2273" s="134" t="e">
        <f>E2272/E2271</f>
        <v>#DIV/0!</v>
      </c>
      <c r="G2273" s="451"/>
    </row>
    <row r="2274" spans="1:7" ht="15.75" thickBot="1" x14ac:dyDescent="0.3">
      <c r="A2274" s="104" t="s">
        <v>55</v>
      </c>
      <c r="B2274" s="130" t="e">
        <f>B2271/A2271-1</f>
        <v>#VALUE!</v>
      </c>
      <c r="C2274" s="130">
        <f t="shared" ref="C2274:D2276" si="86">C2271/B2271-1</f>
        <v>-1</v>
      </c>
      <c r="D2274" s="130" t="e">
        <f t="shared" si="86"/>
        <v>#DIV/0!</v>
      </c>
      <c r="E2274" s="130" t="e">
        <f>E2271/D2271-1</f>
        <v>#DIV/0!</v>
      </c>
      <c r="G2274" s="2"/>
    </row>
    <row r="2275" spans="1:7" ht="15.75" thickBot="1" x14ac:dyDescent="0.3">
      <c r="A2275" s="104" t="s">
        <v>57</v>
      </c>
      <c r="B2275" s="130" t="e">
        <f>B2272/A2272-1</f>
        <v>#VALUE!</v>
      </c>
      <c r="C2275" s="130">
        <f t="shared" si="86"/>
        <v>-1</v>
      </c>
      <c r="D2275" s="130" t="e">
        <f t="shared" si="86"/>
        <v>#DIV/0!</v>
      </c>
      <c r="E2275" s="130" t="e">
        <f>E2272/D2272-1</f>
        <v>#DIV/0!</v>
      </c>
      <c r="G2275" s="2"/>
    </row>
    <row r="2276" spans="1:7" ht="15.75" thickBot="1" x14ac:dyDescent="0.3">
      <c r="A2276" s="104" t="s">
        <v>58</v>
      </c>
      <c r="B2276" s="130" t="e">
        <f>B2273/A2273-1</f>
        <v>#VALUE!</v>
      </c>
      <c r="C2276" s="130" t="e">
        <f t="shared" si="86"/>
        <v>#DIV/0!</v>
      </c>
      <c r="D2276" s="130" t="e">
        <f t="shared" si="86"/>
        <v>#DIV/0!</v>
      </c>
      <c r="E2276" s="130" t="e">
        <f>E2273/D2273-1</f>
        <v>#DIV/0!</v>
      </c>
      <c r="G2276" s="2"/>
    </row>
    <row r="2277" spans="1:7" ht="15.75" thickBot="1" x14ac:dyDescent="0.3">
      <c r="A2277" s="803" t="s">
        <v>146</v>
      </c>
      <c r="B2277" s="804"/>
      <c r="C2277" s="804"/>
      <c r="D2277" s="804"/>
      <c r="E2277" s="805"/>
      <c r="G2277" s="2"/>
    </row>
    <row r="2278" spans="1:7" x14ac:dyDescent="0.25">
      <c r="A2278" s="801"/>
      <c r="B2278" s="128">
        <v>2020</v>
      </c>
      <c r="C2278" s="128">
        <v>2021</v>
      </c>
      <c r="D2278" s="128">
        <v>2022</v>
      </c>
      <c r="E2278" s="128">
        <v>2023</v>
      </c>
    </row>
    <row r="2279" spans="1:7" ht="15.75" thickBot="1" x14ac:dyDescent="0.3">
      <c r="A2279" s="802"/>
      <c r="B2279" s="129" t="s">
        <v>26</v>
      </c>
      <c r="C2279" s="129" t="s">
        <v>26</v>
      </c>
      <c r="D2279" s="129" t="s">
        <v>26</v>
      </c>
      <c r="E2279" s="129" t="s">
        <v>26</v>
      </c>
    </row>
    <row r="2280" spans="1:7" ht="15.75" thickBot="1" x14ac:dyDescent="0.3">
      <c r="A2280" s="131" t="s">
        <v>114</v>
      </c>
      <c r="B2280" s="132">
        <f>B2281+B2282+B2283+B2284</f>
        <v>0</v>
      </c>
      <c r="C2280" s="132">
        <f>C2281+C2282+C2283+C2284</f>
        <v>0</v>
      </c>
      <c r="D2280" s="132">
        <f>D2281+D2282+D2283+D2284</f>
        <v>0</v>
      </c>
      <c r="E2280" s="132">
        <f>E2281+E2282+E2283+E2284</f>
        <v>0</v>
      </c>
    </row>
    <row r="2281" spans="1:7" ht="15.75" thickBot="1" x14ac:dyDescent="0.3">
      <c r="A2281" s="118" t="s">
        <v>61</v>
      </c>
      <c r="B2281" s="132"/>
      <c r="C2281" s="132"/>
      <c r="D2281" s="132"/>
      <c r="E2281" s="132"/>
    </row>
    <row r="2282" spans="1:7" ht="15.75" customHeight="1" thickBot="1" x14ac:dyDescent="0.3">
      <c r="A2282" s="118" t="s">
        <v>115</v>
      </c>
      <c r="B2282" s="132"/>
      <c r="C2282" s="132"/>
      <c r="D2282" s="132"/>
      <c r="E2282" s="132"/>
    </row>
    <row r="2283" spans="1:7" ht="15.75" thickBot="1" x14ac:dyDescent="0.3">
      <c r="A2283" s="118" t="s">
        <v>116</v>
      </c>
      <c r="B2283" s="132"/>
      <c r="C2283" s="132"/>
      <c r="D2283" s="132"/>
      <c r="E2283" s="132"/>
    </row>
    <row r="2284" spans="1:7" ht="15.75" thickBot="1" x14ac:dyDescent="0.3">
      <c r="A2284" s="118" t="s">
        <v>117</v>
      </c>
      <c r="B2284" s="132"/>
      <c r="C2284" s="132"/>
      <c r="D2284" s="132"/>
      <c r="E2284" s="132"/>
    </row>
    <row r="2285" spans="1:7" ht="15.75" thickBot="1" x14ac:dyDescent="0.3">
      <c r="A2285" s="131" t="s">
        <v>118</v>
      </c>
      <c r="B2285" s="122">
        <f>B2286+B2287+B2288+B2289</f>
        <v>22086.15</v>
      </c>
      <c r="C2285" s="122">
        <f>C2286+C2287+C2288+C2289</f>
        <v>0</v>
      </c>
      <c r="D2285" s="122">
        <f>D2286+D2287+D2288+D2289</f>
        <v>0</v>
      </c>
      <c r="E2285" s="122">
        <f>E2286+E2287+E2288+E2289</f>
        <v>0</v>
      </c>
    </row>
    <row r="2286" spans="1:7" ht="15.75" thickBot="1" x14ac:dyDescent="0.3">
      <c r="A2286" s="118" t="s">
        <v>61</v>
      </c>
      <c r="B2286" s="132">
        <f>+B2272</f>
        <v>22086.15</v>
      </c>
      <c r="C2286" s="132">
        <f>+C2272</f>
        <v>0</v>
      </c>
      <c r="D2286" s="132"/>
      <c r="E2286" s="132"/>
    </row>
    <row r="2287" spans="1:7" ht="15.75" thickBot="1" x14ac:dyDescent="0.3">
      <c r="A2287" s="118" t="s">
        <v>115</v>
      </c>
      <c r="B2287" s="132"/>
      <c r="C2287" s="132"/>
      <c r="D2287" s="132"/>
      <c r="E2287" s="132"/>
    </row>
    <row r="2288" spans="1:7" ht="15.75" thickBot="1" x14ac:dyDescent="0.3">
      <c r="A2288" s="118" t="s">
        <v>116</v>
      </c>
      <c r="B2288" s="132"/>
      <c r="C2288" s="132"/>
      <c r="D2288" s="132"/>
      <c r="E2288" s="132"/>
    </row>
    <row r="2289" spans="1:7" ht="15.75" thickBot="1" x14ac:dyDescent="0.3">
      <c r="A2289" s="118" t="s">
        <v>117</v>
      </c>
      <c r="B2289" s="132"/>
      <c r="C2289" s="132"/>
      <c r="D2289" s="132"/>
      <c r="E2289" s="132"/>
    </row>
    <row r="2290" spans="1:7" ht="15.75" thickBot="1" x14ac:dyDescent="0.3">
      <c r="A2290" s="121" t="s">
        <v>69</v>
      </c>
      <c r="B2290" s="122">
        <f>B2280+B2285</f>
        <v>22086.15</v>
      </c>
      <c r="C2290" s="122">
        <f>C2280+C2285</f>
        <v>0</v>
      </c>
      <c r="D2290" s="122">
        <f>D2280+D2285</f>
        <v>0</v>
      </c>
      <c r="E2290" s="122">
        <f>E2280+E2285</f>
        <v>0</v>
      </c>
    </row>
    <row r="2291" spans="1:7" ht="26.45" customHeight="1" thickBot="1" x14ac:dyDescent="0.3">
      <c r="A2291" s="112" t="s">
        <v>71</v>
      </c>
      <c r="B2291" s="154" t="s">
        <v>404</v>
      </c>
      <c r="C2291" s="154" t="s">
        <v>151</v>
      </c>
      <c r="D2291" s="813" t="s">
        <v>356</v>
      </c>
      <c r="E2291" s="814"/>
      <c r="G2291" s="2"/>
    </row>
    <row r="2292" spans="1:7" ht="37.9" customHeight="1" thickBot="1" x14ac:dyDescent="0.3">
      <c r="A2292" s="104" t="s">
        <v>48</v>
      </c>
      <c r="B2292" s="768" t="s">
        <v>405</v>
      </c>
      <c r="C2292" s="769"/>
      <c r="D2292" s="769"/>
      <c r="E2292" s="612"/>
      <c r="G2292" s="2"/>
    </row>
    <row r="2293" spans="1:7" ht="15.75" thickBot="1" x14ac:dyDescent="0.3">
      <c r="A2293" s="104" t="s">
        <v>50</v>
      </c>
      <c r="B2293" s="798" t="s">
        <v>206</v>
      </c>
      <c r="C2293" s="799"/>
      <c r="D2293" s="799"/>
      <c r="E2293" s="800"/>
      <c r="G2293" s="2"/>
    </row>
    <row r="2294" spans="1:7" x14ac:dyDescent="0.25">
      <c r="A2294" s="801"/>
      <c r="B2294" s="128">
        <v>2020</v>
      </c>
      <c r="C2294" s="128">
        <v>2021</v>
      </c>
      <c r="D2294" s="128">
        <v>2022</v>
      </c>
      <c r="E2294" s="128">
        <v>2023</v>
      </c>
      <c r="G2294" s="2"/>
    </row>
    <row r="2295" spans="1:7" ht="15.75" thickBot="1" x14ac:dyDescent="0.3">
      <c r="A2295" s="802"/>
      <c r="B2295" s="129" t="s">
        <v>26</v>
      </c>
      <c r="C2295" s="129" t="s">
        <v>26</v>
      </c>
      <c r="D2295" s="129" t="s">
        <v>26</v>
      </c>
      <c r="E2295" s="129" t="s">
        <v>26</v>
      </c>
      <c r="G2295" s="2"/>
    </row>
    <row r="2296" spans="1:7" ht="15.75" thickBot="1" x14ac:dyDescent="0.3">
      <c r="A2296" s="104" t="s">
        <v>52</v>
      </c>
      <c r="B2296" s="392">
        <v>0.2</v>
      </c>
      <c r="C2296" s="104"/>
      <c r="D2296" s="104"/>
      <c r="E2296" s="104"/>
      <c r="G2296" s="2"/>
    </row>
    <row r="2297" spans="1:7" ht="15.75" thickBot="1" x14ac:dyDescent="0.3">
      <c r="A2297" s="139" t="s">
        <v>53</v>
      </c>
      <c r="B2297" s="136">
        <v>39633.207619937799</v>
      </c>
      <c r="C2297" s="136">
        <v>10000</v>
      </c>
      <c r="D2297" s="136"/>
      <c r="E2297" s="134">
        <f>E2315</f>
        <v>0</v>
      </c>
      <c r="G2297" s="469"/>
    </row>
    <row r="2298" spans="1:7" ht="15.75" thickBot="1" x14ac:dyDescent="0.3">
      <c r="A2298" s="139" t="s">
        <v>54</v>
      </c>
      <c r="B2298" s="136">
        <f>B2297/B2296</f>
        <v>198166.03809968897</v>
      </c>
      <c r="C2298" s="136" t="e">
        <f>C2297/C2296</f>
        <v>#DIV/0!</v>
      </c>
      <c r="D2298" s="136" t="e">
        <f>D2297/D2296</f>
        <v>#DIV/0!</v>
      </c>
      <c r="E2298" s="134" t="e">
        <f>E2297/E2296</f>
        <v>#DIV/0!</v>
      </c>
      <c r="G2298" s="451"/>
    </row>
    <row r="2299" spans="1:7" ht="15.75" thickBot="1" x14ac:dyDescent="0.3">
      <c r="A2299" s="104" t="s">
        <v>55</v>
      </c>
      <c r="B2299" s="130" t="e">
        <f t="shared" ref="B2299:E2301" si="87">B2296/A2296-1</f>
        <v>#VALUE!</v>
      </c>
      <c r="C2299" s="130">
        <f t="shared" si="87"/>
        <v>-1</v>
      </c>
      <c r="D2299" s="130" t="e">
        <f t="shared" si="87"/>
        <v>#DIV/0!</v>
      </c>
      <c r="E2299" s="130" t="e">
        <f t="shared" si="87"/>
        <v>#DIV/0!</v>
      </c>
      <c r="G2299" s="2"/>
    </row>
    <row r="2300" spans="1:7" ht="15.75" thickBot="1" x14ac:dyDescent="0.3">
      <c r="A2300" s="104" t="s">
        <v>57</v>
      </c>
      <c r="B2300" s="130" t="e">
        <f t="shared" si="87"/>
        <v>#VALUE!</v>
      </c>
      <c r="C2300" s="130">
        <f t="shared" si="87"/>
        <v>-0.74768633172730081</v>
      </c>
      <c r="D2300" s="130">
        <f t="shared" si="87"/>
        <v>-1</v>
      </c>
      <c r="E2300" s="130" t="e">
        <f t="shared" si="87"/>
        <v>#DIV/0!</v>
      </c>
      <c r="G2300" s="2"/>
    </row>
    <row r="2301" spans="1:7" ht="15.75" thickBot="1" x14ac:dyDescent="0.3">
      <c r="A2301" s="104" t="s">
        <v>58</v>
      </c>
      <c r="B2301" s="130" t="e">
        <f t="shared" si="87"/>
        <v>#VALUE!</v>
      </c>
      <c r="C2301" s="130" t="e">
        <f t="shared" si="87"/>
        <v>#DIV/0!</v>
      </c>
      <c r="D2301" s="130" t="e">
        <f t="shared" si="87"/>
        <v>#DIV/0!</v>
      </c>
      <c r="E2301" s="130" t="e">
        <f t="shared" si="87"/>
        <v>#DIV/0!</v>
      </c>
      <c r="G2301" s="2"/>
    </row>
    <row r="2302" spans="1:7" ht="15.75" thickBot="1" x14ac:dyDescent="0.3">
      <c r="A2302" s="803" t="s">
        <v>153</v>
      </c>
      <c r="B2302" s="804"/>
      <c r="C2302" s="804"/>
      <c r="D2302" s="804"/>
      <c r="E2302" s="805"/>
      <c r="G2302" s="2"/>
    </row>
    <row r="2303" spans="1:7" x14ac:dyDescent="0.25">
      <c r="A2303" s="801"/>
      <c r="B2303" s="128">
        <v>2020</v>
      </c>
      <c r="C2303" s="128">
        <v>2021</v>
      </c>
      <c r="D2303" s="128">
        <v>2022</v>
      </c>
      <c r="E2303" s="128">
        <v>2023</v>
      </c>
      <c r="G2303" s="2"/>
    </row>
    <row r="2304" spans="1:7" ht="15.75" thickBot="1" x14ac:dyDescent="0.3">
      <c r="A2304" s="802"/>
      <c r="B2304" s="129" t="s">
        <v>26</v>
      </c>
      <c r="C2304" s="129" t="s">
        <v>26</v>
      </c>
      <c r="D2304" s="129" t="s">
        <v>26</v>
      </c>
      <c r="E2304" s="129" t="s">
        <v>26</v>
      </c>
    </row>
    <row r="2305" spans="1:5" ht="15.75" thickBot="1" x14ac:dyDescent="0.3">
      <c r="A2305" s="131" t="s">
        <v>114</v>
      </c>
      <c r="B2305" s="132">
        <f>B2306+B2307+B2308+B2309</f>
        <v>0</v>
      </c>
      <c r="C2305" s="132">
        <f>C2306+C2307+C2308+C2309</f>
        <v>0</v>
      </c>
      <c r="D2305" s="132">
        <f>D2306+D2307+D2308+D2309</f>
        <v>0</v>
      </c>
      <c r="E2305" s="132">
        <f>E2306+E2307+E2308+E2309</f>
        <v>0</v>
      </c>
    </row>
    <row r="2306" spans="1:5" ht="15.75" thickBot="1" x14ac:dyDescent="0.3">
      <c r="A2306" s="118" t="s">
        <v>61</v>
      </c>
      <c r="B2306" s="132"/>
      <c r="C2306" s="132"/>
      <c r="D2306" s="132"/>
      <c r="E2306" s="132"/>
    </row>
    <row r="2307" spans="1:5" ht="15.75" thickBot="1" x14ac:dyDescent="0.3">
      <c r="A2307" s="118" t="s">
        <v>115</v>
      </c>
      <c r="B2307" s="132"/>
      <c r="C2307" s="132"/>
      <c r="D2307" s="132"/>
      <c r="E2307" s="132"/>
    </row>
    <row r="2308" spans="1:5" ht="15.75" thickBot="1" x14ac:dyDescent="0.3">
      <c r="A2308" s="118" t="s">
        <v>116</v>
      </c>
      <c r="B2308" s="132"/>
      <c r="C2308" s="132"/>
      <c r="D2308" s="132"/>
      <c r="E2308" s="132"/>
    </row>
    <row r="2309" spans="1:5" ht="15.75" thickBot="1" x14ac:dyDescent="0.3">
      <c r="A2309" s="118" t="s">
        <v>117</v>
      </c>
      <c r="B2309" s="132"/>
      <c r="C2309" s="132"/>
      <c r="D2309" s="132"/>
      <c r="E2309" s="132"/>
    </row>
    <row r="2310" spans="1:5" ht="15.75" thickBot="1" x14ac:dyDescent="0.3">
      <c r="A2310" s="131" t="s">
        <v>118</v>
      </c>
      <c r="B2310" s="122">
        <f>B2311+B2312+B2313+B2314</f>
        <v>39633.207619937799</v>
      </c>
      <c r="C2310" s="122">
        <f>C2311+C2312+C2313+C2314</f>
        <v>10000</v>
      </c>
      <c r="D2310" s="122">
        <f>D2311+D2312+D2313+D2314</f>
        <v>0</v>
      </c>
      <c r="E2310" s="122">
        <f>E2311+E2312+E2313+E2314</f>
        <v>0</v>
      </c>
    </row>
    <row r="2311" spans="1:5" ht="15.75" thickBot="1" x14ac:dyDescent="0.3">
      <c r="A2311" s="118" t="s">
        <v>61</v>
      </c>
      <c r="B2311" s="132">
        <f>+B2297</f>
        <v>39633.207619937799</v>
      </c>
      <c r="C2311" s="132">
        <f>+C2297</f>
        <v>10000</v>
      </c>
      <c r="D2311" s="132">
        <f>+D2297</f>
        <v>0</v>
      </c>
      <c r="E2311" s="132"/>
    </row>
    <row r="2312" spans="1:5" ht="15.75" thickBot="1" x14ac:dyDescent="0.3">
      <c r="A2312" s="118" t="s">
        <v>115</v>
      </c>
      <c r="B2312" s="132"/>
      <c r="C2312" s="132"/>
      <c r="D2312" s="132"/>
      <c r="E2312" s="132"/>
    </row>
    <row r="2313" spans="1:5" ht="15.75" thickBot="1" x14ac:dyDescent="0.3">
      <c r="A2313" s="118" t="s">
        <v>116</v>
      </c>
      <c r="B2313" s="132"/>
      <c r="C2313" s="132"/>
      <c r="D2313" s="132"/>
      <c r="E2313" s="132"/>
    </row>
    <row r="2314" spans="1:5" ht="15.75" thickBot="1" x14ac:dyDescent="0.3">
      <c r="A2314" s="118" t="s">
        <v>117</v>
      </c>
      <c r="B2314" s="132"/>
      <c r="C2314" s="132"/>
      <c r="D2314" s="132"/>
      <c r="E2314" s="132"/>
    </row>
    <row r="2315" spans="1:5" ht="15.75" thickBot="1" x14ac:dyDescent="0.3">
      <c r="A2315" s="121" t="s">
        <v>77</v>
      </c>
      <c r="B2315" s="122">
        <f>B2305+B2310</f>
        <v>39633.207619937799</v>
      </c>
      <c r="C2315" s="122">
        <f>C2305+C2310</f>
        <v>10000</v>
      </c>
      <c r="D2315" s="122">
        <f>D2305+D2310</f>
        <v>0</v>
      </c>
      <c r="E2315" s="122">
        <f>E2305+E2310</f>
        <v>0</v>
      </c>
    </row>
    <row r="2316" spans="1:5" ht="34.5" thickBot="1" x14ac:dyDescent="0.3">
      <c r="A2316" s="112" t="s">
        <v>78</v>
      </c>
      <c r="B2316" s="154" t="s">
        <v>972</v>
      </c>
      <c r="C2316" s="154" t="s">
        <v>151</v>
      </c>
      <c r="D2316" s="813" t="s">
        <v>973</v>
      </c>
      <c r="E2316" s="814"/>
    </row>
    <row r="2317" spans="1:5" ht="27" customHeight="1" thickBot="1" x14ac:dyDescent="0.3">
      <c r="A2317" s="104" t="s">
        <v>48</v>
      </c>
      <c r="B2317" s="768" t="s">
        <v>974</v>
      </c>
      <c r="C2317" s="769"/>
      <c r="D2317" s="769"/>
      <c r="E2317" s="612"/>
    </row>
    <row r="2318" spans="1:5" ht="15.75" thickBot="1" x14ac:dyDescent="0.3">
      <c r="A2318" s="104" t="s">
        <v>50</v>
      </c>
      <c r="B2318" s="798" t="s">
        <v>206</v>
      </c>
      <c r="C2318" s="799"/>
      <c r="D2318" s="799"/>
      <c r="E2318" s="800"/>
    </row>
    <row r="2319" spans="1:5" x14ac:dyDescent="0.25">
      <c r="A2319" s="801"/>
      <c r="B2319" s="128">
        <v>2020</v>
      </c>
      <c r="C2319" s="128">
        <v>2021</v>
      </c>
      <c r="D2319" s="128">
        <v>2022</v>
      </c>
      <c r="E2319" s="128">
        <v>2023</v>
      </c>
    </row>
    <row r="2320" spans="1:5" ht="15.75" thickBot="1" x14ac:dyDescent="0.3">
      <c r="A2320" s="802"/>
      <c r="B2320" s="129" t="s">
        <v>26</v>
      </c>
      <c r="C2320" s="129" t="s">
        <v>26</v>
      </c>
      <c r="D2320" s="129" t="s">
        <v>26</v>
      </c>
      <c r="E2320" s="129" t="s">
        <v>26</v>
      </c>
    </row>
    <row r="2321" spans="1:5" ht="15.75" thickBot="1" x14ac:dyDescent="0.3">
      <c r="A2321" s="104" t="s">
        <v>52</v>
      </c>
      <c r="B2321" s="392">
        <v>0.2</v>
      </c>
      <c r="C2321" s="392">
        <v>0</v>
      </c>
      <c r="D2321" s="392"/>
      <c r="E2321" s="104"/>
    </row>
    <row r="2322" spans="1:5" ht="15.75" thickBot="1" x14ac:dyDescent="0.3">
      <c r="A2322" s="139" t="s">
        <v>53</v>
      </c>
      <c r="B2322" s="136">
        <v>90000</v>
      </c>
      <c r="C2322" s="136">
        <v>30000</v>
      </c>
      <c r="D2322" s="136"/>
      <c r="E2322" s="134">
        <f>E2340</f>
        <v>0</v>
      </c>
    </row>
    <row r="2323" spans="1:5" ht="15.75" thickBot="1" x14ac:dyDescent="0.3">
      <c r="A2323" s="104" t="s">
        <v>54</v>
      </c>
      <c r="B2323" s="134">
        <f>B2322/B2321</f>
        <v>450000</v>
      </c>
      <c r="C2323" s="134" t="e">
        <f>C2322/C2321</f>
        <v>#DIV/0!</v>
      </c>
      <c r="D2323" s="134" t="e">
        <f>D2322/D2321</f>
        <v>#DIV/0!</v>
      </c>
      <c r="E2323" s="134" t="e">
        <f>E2322/E2321</f>
        <v>#DIV/0!</v>
      </c>
    </row>
    <row r="2324" spans="1:5" ht="15.75" thickBot="1" x14ac:dyDescent="0.3">
      <c r="A2324" s="104" t="s">
        <v>55</v>
      </c>
      <c r="B2324" s="130" t="e">
        <f t="shared" ref="B2324:E2326" si="88">B2321/A2321-1</f>
        <v>#VALUE!</v>
      </c>
      <c r="C2324" s="130">
        <f t="shared" si="88"/>
        <v>-1</v>
      </c>
      <c r="D2324" s="130" t="e">
        <f t="shared" si="88"/>
        <v>#DIV/0!</v>
      </c>
      <c r="E2324" s="130" t="e">
        <f t="shared" si="88"/>
        <v>#DIV/0!</v>
      </c>
    </row>
    <row r="2325" spans="1:5" ht="15.75" thickBot="1" x14ac:dyDescent="0.3">
      <c r="A2325" s="104" t="s">
        <v>57</v>
      </c>
      <c r="B2325" s="130" t="e">
        <f t="shared" si="88"/>
        <v>#VALUE!</v>
      </c>
      <c r="C2325" s="130">
        <f t="shared" si="88"/>
        <v>-0.66666666666666674</v>
      </c>
      <c r="D2325" s="130">
        <f t="shared" si="88"/>
        <v>-1</v>
      </c>
      <c r="E2325" s="130" t="e">
        <f t="shared" si="88"/>
        <v>#DIV/0!</v>
      </c>
    </row>
    <row r="2326" spans="1:5" ht="15.75" thickBot="1" x14ac:dyDescent="0.3">
      <c r="A2326" s="104" t="s">
        <v>58</v>
      </c>
      <c r="B2326" s="130" t="e">
        <f t="shared" si="88"/>
        <v>#VALUE!</v>
      </c>
      <c r="C2326" s="130" t="e">
        <f t="shared" si="88"/>
        <v>#DIV/0!</v>
      </c>
      <c r="D2326" s="130" t="e">
        <f t="shared" si="88"/>
        <v>#DIV/0!</v>
      </c>
      <c r="E2326" s="130" t="e">
        <f t="shared" si="88"/>
        <v>#DIV/0!</v>
      </c>
    </row>
    <row r="2327" spans="1:5" ht="15.75" thickBot="1" x14ac:dyDescent="0.3">
      <c r="A2327" s="803" t="s">
        <v>156</v>
      </c>
      <c r="B2327" s="804"/>
      <c r="C2327" s="804"/>
      <c r="D2327" s="804"/>
      <c r="E2327" s="805"/>
    </row>
    <row r="2328" spans="1:5" x14ac:dyDescent="0.25">
      <c r="A2328" s="801"/>
      <c r="B2328" s="128">
        <v>2020</v>
      </c>
      <c r="C2328" s="128">
        <v>2021</v>
      </c>
      <c r="D2328" s="128">
        <v>2022</v>
      </c>
      <c r="E2328" s="128">
        <v>2023</v>
      </c>
    </row>
    <row r="2329" spans="1:5" ht="15.75" thickBot="1" x14ac:dyDescent="0.3">
      <c r="A2329" s="802"/>
      <c r="B2329" s="129" t="s">
        <v>26</v>
      </c>
      <c r="C2329" s="129" t="s">
        <v>26</v>
      </c>
      <c r="D2329" s="129" t="s">
        <v>26</v>
      </c>
      <c r="E2329" s="129" t="s">
        <v>26</v>
      </c>
    </row>
    <row r="2330" spans="1:5" ht="15.75" thickBot="1" x14ac:dyDescent="0.3">
      <c r="A2330" s="131" t="s">
        <v>114</v>
      </c>
      <c r="B2330" s="132">
        <f>B2331+B2332+B2333+B2334</f>
        <v>0</v>
      </c>
      <c r="C2330" s="132">
        <f>C2331+C2332+C2333+C2334</f>
        <v>0</v>
      </c>
      <c r="D2330" s="132">
        <f>D2331+D2332+D2333+D2334</f>
        <v>0</v>
      </c>
      <c r="E2330" s="132">
        <f>E2331+E2332+E2333+E2334</f>
        <v>0</v>
      </c>
    </row>
    <row r="2331" spans="1:5" ht="15.75" thickBot="1" x14ac:dyDescent="0.3">
      <c r="A2331" s="118" t="s">
        <v>61</v>
      </c>
      <c r="B2331" s="132"/>
      <c r="C2331" s="132"/>
      <c r="D2331" s="132"/>
      <c r="E2331" s="132"/>
    </row>
    <row r="2332" spans="1:5" ht="15.75" thickBot="1" x14ac:dyDescent="0.3">
      <c r="A2332" s="118" t="s">
        <v>115</v>
      </c>
      <c r="B2332" s="132"/>
      <c r="C2332" s="132"/>
      <c r="D2332" s="132"/>
      <c r="E2332" s="132"/>
    </row>
    <row r="2333" spans="1:5" ht="15.75" thickBot="1" x14ac:dyDescent="0.3">
      <c r="A2333" s="118" t="s">
        <v>116</v>
      </c>
      <c r="B2333" s="132"/>
      <c r="C2333" s="132"/>
      <c r="D2333" s="132"/>
      <c r="E2333" s="132"/>
    </row>
    <row r="2334" spans="1:5" ht="15.75" thickBot="1" x14ac:dyDescent="0.3">
      <c r="A2334" s="118" t="s">
        <v>117</v>
      </c>
      <c r="B2334" s="132"/>
      <c r="C2334" s="132"/>
      <c r="D2334" s="132"/>
      <c r="E2334" s="132"/>
    </row>
    <row r="2335" spans="1:5" ht="15.75" thickBot="1" x14ac:dyDescent="0.3">
      <c r="A2335" s="131" t="s">
        <v>118</v>
      </c>
      <c r="B2335" s="122">
        <f>B2336+B2337+B2338+B2339</f>
        <v>90000</v>
      </c>
      <c r="C2335" s="122">
        <f>C2336+C2337+C2338+C2339</f>
        <v>30000</v>
      </c>
      <c r="D2335" s="122">
        <f>D2336+D2337+D2338+D2339</f>
        <v>0</v>
      </c>
      <c r="E2335" s="122">
        <f>E2336+E2337+E2338+E2339</f>
        <v>0</v>
      </c>
    </row>
    <row r="2336" spans="1:5" ht="15.75" thickBot="1" x14ac:dyDescent="0.3">
      <c r="A2336" s="118" t="s">
        <v>61</v>
      </c>
      <c r="B2336" s="132">
        <f>+B2322</f>
        <v>90000</v>
      </c>
      <c r="C2336" s="132">
        <f>+C2322</f>
        <v>30000</v>
      </c>
      <c r="D2336" s="132">
        <f>+D2322</f>
        <v>0</v>
      </c>
      <c r="E2336" s="132"/>
    </row>
    <row r="2337" spans="1:5" ht="15.75" thickBot="1" x14ac:dyDescent="0.3">
      <c r="A2337" s="118" t="s">
        <v>115</v>
      </c>
      <c r="B2337" s="132"/>
      <c r="C2337" s="132"/>
      <c r="D2337" s="132"/>
      <c r="E2337" s="132"/>
    </row>
    <row r="2338" spans="1:5" ht="15.75" thickBot="1" x14ac:dyDescent="0.3">
      <c r="A2338" s="118" t="s">
        <v>116</v>
      </c>
      <c r="B2338" s="132"/>
      <c r="C2338" s="132"/>
      <c r="D2338" s="132"/>
      <c r="E2338" s="132"/>
    </row>
    <row r="2339" spans="1:5" ht="15.75" thickBot="1" x14ac:dyDescent="0.3">
      <c r="A2339" s="118" t="s">
        <v>117</v>
      </c>
      <c r="B2339" s="132"/>
      <c r="C2339" s="132"/>
      <c r="D2339" s="132"/>
      <c r="E2339" s="132"/>
    </row>
    <row r="2340" spans="1:5" ht="15.75" thickBot="1" x14ac:dyDescent="0.3">
      <c r="A2340" s="121" t="s">
        <v>84</v>
      </c>
      <c r="B2340" s="122">
        <f>B2330+B2335</f>
        <v>90000</v>
      </c>
      <c r="C2340" s="122">
        <f>C2330+C2335</f>
        <v>30000</v>
      </c>
      <c r="D2340" s="122">
        <f>D2330+D2335</f>
        <v>0</v>
      </c>
      <c r="E2340" s="122">
        <f>E2330+E2335</f>
        <v>0</v>
      </c>
    </row>
    <row r="2341" spans="1:5" ht="34.5" thickBot="1" x14ac:dyDescent="0.3">
      <c r="A2341" s="112" t="s">
        <v>85</v>
      </c>
      <c r="B2341" s="154" t="s">
        <v>409</v>
      </c>
      <c r="C2341" s="154" t="s">
        <v>151</v>
      </c>
      <c r="D2341" s="813" t="s">
        <v>975</v>
      </c>
      <c r="E2341" s="814"/>
    </row>
    <row r="2342" spans="1:5" ht="34.15" customHeight="1" thickBot="1" x14ac:dyDescent="0.3">
      <c r="A2342" s="104" t="s">
        <v>48</v>
      </c>
      <c r="B2342" s="768" t="s">
        <v>410</v>
      </c>
      <c r="C2342" s="769"/>
      <c r="D2342" s="769"/>
      <c r="E2342" s="612"/>
    </row>
    <row r="2343" spans="1:5" ht="15.75" thickBot="1" x14ac:dyDescent="0.3">
      <c r="A2343" s="104" t="s">
        <v>50</v>
      </c>
      <c r="B2343" s="798" t="s">
        <v>206</v>
      </c>
      <c r="C2343" s="799"/>
      <c r="D2343" s="799"/>
      <c r="E2343" s="800"/>
    </row>
    <row r="2344" spans="1:5" x14ac:dyDescent="0.25">
      <c r="A2344" s="801"/>
      <c r="B2344" s="128">
        <v>2020</v>
      </c>
      <c r="C2344" s="128">
        <v>2021</v>
      </c>
      <c r="D2344" s="128">
        <v>2022</v>
      </c>
      <c r="E2344" s="128">
        <v>2023</v>
      </c>
    </row>
    <row r="2345" spans="1:5" ht="15.75" thickBot="1" x14ac:dyDescent="0.3">
      <c r="A2345" s="802"/>
      <c r="B2345" s="129" t="s">
        <v>26</v>
      </c>
      <c r="C2345" s="129" t="s">
        <v>26</v>
      </c>
      <c r="D2345" s="129" t="s">
        <v>26</v>
      </c>
      <c r="E2345" s="129" t="s">
        <v>26</v>
      </c>
    </row>
    <row r="2346" spans="1:5" ht="15.75" thickBot="1" x14ac:dyDescent="0.3">
      <c r="A2346" s="104" t="s">
        <v>52</v>
      </c>
      <c r="B2346" s="392">
        <v>0.6</v>
      </c>
      <c r="C2346" s="392">
        <v>0</v>
      </c>
      <c r="D2346" s="392"/>
      <c r="E2346" s="104"/>
    </row>
    <row r="2347" spans="1:5" ht="15.75" thickBot="1" x14ac:dyDescent="0.3">
      <c r="A2347" s="139" t="s">
        <v>53</v>
      </c>
      <c r="B2347" s="136">
        <v>52332</v>
      </c>
      <c r="C2347" s="136">
        <v>10000</v>
      </c>
      <c r="D2347" s="136"/>
      <c r="E2347" s="136">
        <f>E2365</f>
        <v>0</v>
      </c>
    </row>
    <row r="2348" spans="1:5" ht="15.75" thickBot="1" x14ac:dyDescent="0.3">
      <c r="A2348" s="104" t="s">
        <v>54</v>
      </c>
      <c r="B2348" s="134">
        <f>B2347/B2346</f>
        <v>87220</v>
      </c>
      <c r="C2348" s="134" t="e">
        <f>C2347/C2346</f>
        <v>#DIV/0!</v>
      </c>
      <c r="D2348" s="134" t="e">
        <f>D2347/D2346</f>
        <v>#DIV/0!</v>
      </c>
      <c r="E2348" s="134" t="e">
        <f>E2347/E2346</f>
        <v>#DIV/0!</v>
      </c>
    </row>
    <row r="2349" spans="1:5" ht="15.75" thickBot="1" x14ac:dyDescent="0.3">
      <c r="A2349" s="104" t="s">
        <v>55</v>
      </c>
      <c r="B2349" s="130" t="e">
        <f t="shared" ref="B2349:E2351" si="89">B2346/A2346-1</f>
        <v>#VALUE!</v>
      </c>
      <c r="C2349" s="130">
        <f t="shared" si="89"/>
        <v>-1</v>
      </c>
      <c r="D2349" s="130" t="e">
        <f t="shared" si="89"/>
        <v>#DIV/0!</v>
      </c>
      <c r="E2349" s="130" t="e">
        <f t="shared" si="89"/>
        <v>#DIV/0!</v>
      </c>
    </row>
    <row r="2350" spans="1:5" ht="15.75" thickBot="1" x14ac:dyDescent="0.3">
      <c r="A2350" s="104" t="s">
        <v>57</v>
      </c>
      <c r="B2350" s="130" t="e">
        <f t="shared" si="89"/>
        <v>#VALUE!</v>
      </c>
      <c r="C2350" s="130">
        <f t="shared" si="89"/>
        <v>-0.80891232897653442</v>
      </c>
      <c r="D2350" s="130">
        <f t="shared" si="89"/>
        <v>-1</v>
      </c>
      <c r="E2350" s="130" t="e">
        <f t="shared" si="89"/>
        <v>#DIV/0!</v>
      </c>
    </row>
    <row r="2351" spans="1:5" ht="15.75" thickBot="1" x14ac:dyDescent="0.3">
      <c r="A2351" s="104" t="s">
        <v>58</v>
      </c>
      <c r="B2351" s="130" t="e">
        <f t="shared" si="89"/>
        <v>#VALUE!</v>
      </c>
      <c r="C2351" s="130" t="e">
        <f t="shared" si="89"/>
        <v>#DIV/0!</v>
      </c>
      <c r="D2351" s="130" t="e">
        <f t="shared" si="89"/>
        <v>#DIV/0!</v>
      </c>
      <c r="E2351" s="130" t="e">
        <f t="shared" si="89"/>
        <v>#DIV/0!</v>
      </c>
    </row>
    <row r="2352" spans="1:5" ht="15.75" customHeight="1" thickBot="1" x14ac:dyDescent="0.3">
      <c r="A2352" s="803" t="s">
        <v>160</v>
      </c>
      <c r="B2352" s="804"/>
      <c r="C2352" s="804"/>
      <c r="D2352" s="804"/>
      <c r="E2352" s="805"/>
    </row>
    <row r="2353" spans="1:5" x14ac:dyDescent="0.25">
      <c r="A2353" s="801"/>
      <c r="B2353" s="128">
        <v>2020</v>
      </c>
      <c r="C2353" s="128">
        <v>2021</v>
      </c>
      <c r="D2353" s="128">
        <v>2022</v>
      </c>
      <c r="E2353" s="128">
        <v>2023</v>
      </c>
    </row>
    <row r="2354" spans="1:5" ht="15.75" thickBot="1" x14ac:dyDescent="0.3">
      <c r="A2354" s="802"/>
      <c r="B2354" s="129" t="s">
        <v>26</v>
      </c>
      <c r="C2354" s="129" t="s">
        <v>26</v>
      </c>
      <c r="D2354" s="129" t="s">
        <v>26</v>
      </c>
      <c r="E2354" s="129" t="s">
        <v>26</v>
      </c>
    </row>
    <row r="2355" spans="1:5" ht="15.75" thickBot="1" x14ac:dyDescent="0.3">
      <c r="A2355" s="131" t="s">
        <v>114</v>
      </c>
      <c r="B2355" s="132">
        <f>B2356+B2357+B2358+B2359</f>
        <v>0</v>
      </c>
      <c r="C2355" s="132">
        <f>C2356+C2357+C2358+C2359</f>
        <v>0</v>
      </c>
      <c r="D2355" s="132">
        <f>D2356+D2357+D2358+D2359</f>
        <v>0</v>
      </c>
      <c r="E2355" s="132">
        <f>E2356+E2357+E2358+E2359</f>
        <v>0</v>
      </c>
    </row>
    <row r="2356" spans="1:5" ht="15.75" thickBot="1" x14ac:dyDescent="0.3">
      <c r="A2356" s="118" t="s">
        <v>61</v>
      </c>
      <c r="B2356" s="132"/>
      <c r="C2356" s="132"/>
      <c r="D2356" s="132"/>
      <c r="E2356" s="132"/>
    </row>
    <row r="2357" spans="1:5" ht="15.75" thickBot="1" x14ac:dyDescent="0.3">
      <c r="A2357" s="118" t="s">
        <v>115</v>
      </c>
      <c r="B2357" s="132"/>
      <c r="C2357" s="132"/>
      <c r="D2357" s="132"/>
      <c r="E2357" s="132"/>
    </row>
    <row r="2358" spans="1:5" ht="15.75" thickBot="1" x14ac:dyDescent="0.3">
      <c r="A2358" s="118" t="s">
        <v>116</v>
      </c>
      <c r="B2358" s="132"/>
      <c r="C2358" s="132"/>
      <c r="D2358" s="132"/>
      <c r="E2358" s="132"/>
    </row>
    <row r="2359" spans="1:5" ht="15.75" thickBot="1" x14ac:dyDescent="0.3">
      <c r="A2359" s="118" t="s">
        <v>117</v>
      </c>
      <c r="B2359" s="132"/>
      <c r="C2359" s="132"/>
      <c r="D2359" s="132"/>
      <c r="E2359" s="132"/>
    </row>
    <row r="2360" spans="1:5" ht="15.75" thickBot="1" x14ac:dyDescent="0.3">
      <c r="A2360" s="131" t="s">
        <v>118</v>
      </c>
      <c r="B2360" s="122">
        <f>B2361+B2362+B2363+B2364</f>
        <v>52332</v>
      </c>
      <c r="C2360" s="122">
        <f>C2361+C2362+C2363+C2364</f>
        <v>10000</v>
      </c>
      <c r="D2360" s="122">
        <f>D2361+D2362+D2363+D2364</f>
        <v>0</v>
      </c>
      <c r="E2360" s="122">
        <f>E2361+E2362+E2363+E2364</f>
        <v>0</v>
      </c>
    </row>
    <row r="2361" spans="1:5" ht="15.75" thickBot="1" x14ac:dyDescent="0.3">
      <c r="A2361" s="118" t="s">
        <v>61</v>
      </c>
      <c r="B2361" s="132">
        <f>+B2347</f>
        <v>52332</v>
      </c>
      <c r="C2361" s="132">
        <f>+C2347</f>
        <v>10000</v>
      </c>
      <c r="D2361" s="132">
        <f>+D2347</f>
        <v>0</v>
      </c>
      <c r="E2361" s="132"/>
    </row>
    <row r="2362" spans="1:5" ht="15.75" customHeight="1" thickBot="1" x14ac:dyDescent="0.3">
      <c r="A2362" s="118" t="s">
        <v>115</v>
      </c>
      <c r="B2362" s="132"/>
      <c r="C2362" s="132"/>
      <c r="D2362" s="132"/>
      <c r="E2362" s="132"/>
    </row>
    <row r="2363" spans="1:5" ht="15.75" thickBot="1" x14ac:dyDescent="0.3">
      <c r="A2363" s="118" t="s">
        <v>116</v>
      </c>
      <c r="B2363" s="132"/>
      <c r="C2363" s="132"/>
      <c r="D2363" s="132"/>
      <c r="E2363" s="132"/>
    </row>
    <row r="2364" spans="1:5" ht="15.75" thickBot="1" x14ac:dyDescent="0.3">
      <c r="A2364" s="118" t="s">
        <v>117</v>
      </c>
      <c r="B2364" s="132"/>
      <c r="C2364" s="132"/>
      <c r="D2364" s="132"/>
      <c r="E2364" s="132"/>
    </row>
    <row r="2365" spans="1:5" ht="15.75" thickBot="1" x14ac:dyDescent="0.3">
      <c r="A2365" s="121" t="s">
        <v>91</v>
      </c>
      <c r="B2365" s="122">
        <f>B2355+B2360</f>
        <v>52332</v>
      </c>
      <c r="C2365" s="122">
        <f>C2355+C2360</f>
        <v>10000</v>
      </c>
      <c r="D2365" s="122">
        <f>D2355+D2360</f>
        <v>0</v>
      </c>
      <c r="E2365" s="122">
        <f>E2355+E2360</f>
        <v>0</v>
      </c>
    </row>
    <row r="2366" spans="1:5" ht="34.5" thickBot="1" x14ac:dyDescent="0.3">
      <c r="A2366" s="112" t="s">
        <v>402</v>
      </c>
      <c r="B2366" s="154" t="s">
        <v>976</v>
      </c>
      <c r="C2366" s="154" t="s">
        <v>151</v>
      </c>
      <c r="D2366" s="813" t="s">
        <v>977</v>
      </c>
      <c r="E2366" s="814"/>
    </row>
    <row r="2367" spans="1:5" ht="24" customHeight="1" thickBot="1" x14ac:dyDescent="0.3">
      <c r="A2367" s="104" t="s">
        <v>48</v>
      </c>
      <c r="B2367" s="768" t="s">
        <v>978</v>
      </c>
      <c r="C2367" s="769"/>
      <c r="D2367" s="769"/>
      <c r="E2367" s="612"/>
    </row>
    <row r="2368" spans="1:5" ht="15.75" thickBot="1" x14ac:dyDescent="0.3">
      <c r="A2368" s="104" t="s">
        <v>50</v>
      </c>
      <c r="B2368" s="798" t="s">
        <v>206</v>
      </c>
      <c r="C2368" s="799"/>
      <c r="D2368" s="799"/>
      <c r="E2368" s="800"/>
    </row>
    <row r="2369" spans="1:5" x14ac:dyDescent="0.25">
      <c r="A2369" s="801"/>
      <c r="B2369" s="128">
        <v>2020</v>
      </c>
      <c r="C2369" s="128">
        <v>2021</v>
      </c>
      <c r="D2369" s="128">
        <v>2022</v>
      </c>
      <c r="E2369" s="128">
        <v>2023</v>
      </c>
    </row>
    <row r="2370" spans="1:5" ht="15.75" thickBot="1" x14ac:dyDescent="0.3">
      <c r="A2370" s="802"/>
      <c r="B2370" s="129" t="s">
        <v>26</v>
      </c>
      <c r="C2370" s="129" t="s">
        <v>26</v>
      </c>
      <c r="D2370" s="129" t="s">
        <v>26</v>
      </c>
      <c r="E2370" s="129" t="s">
        <v>26</v>
      </c>
    </row>
    <row r="2371" spans="1:5" ht="15.75" thickBot="1" x14ac:dyDescent="0.3">
      <c r="A2371" s="104" t="s">
        <v>52</v>
      </c>
      <c r="B2371" s="392">
        <v>0.5</v>
      </c>
      <c r="C2371" s="392">
        <v>0.5</v>
      </c>
      <c r="D2371" s="392"/>
      <c r="E2371" s="104"/>
    </row>
    <row r="2372" spans="1:5" ht="15.75" thickBot="1" x14ac:dyDescent="0.3">
      <c r="A2372" s="104" t="s">
        <v>53</v>
      </c>
      <c r="B2372" s="136">
        <v>30000</v>
      </c>
      <c r="C2372" s="136">
        <v>31509.764999999999</v>
      </c>
      <c r="D2372" s="136"/>
      <c r="E2372" s="134">
        <f>E2390</f>
        <v>0</v>
      </c>
    </row>
    <row r="2373" spans="1:5" ht="15.75" thickBot="1" x14ac:dyDescent="0.3">
      <c r="A2373" s="104" t="s">
        <v>54</v>
      </c>
      <c r="B2373" s="134">
        <f>B2372/B2371</f>
        <v>60000</v>
      </c>
      <c r="C2373" s="134">
        <f>C2372/C2371</f>
        <v>63019.53</v>
      </c>
      <c r="D2373" s="134" t="e">
        <f>D2372/D2371</f>
        <v>#DIV/0!</v>
      </c>
      <c r="E2373" s="134" t="e">
        <f>E2372/E2371</f>
        <v>#DIV/0!</v>
      </c>
    </row>
    <row r="2374" spans="1:5" ht="15.75" thickBot="1" x14ac:dyDescent="0.3">
      <c r="A2374" s="104" t="s">
        <v>55</v>
      </c>
      <c r="B2374" s="130" t="e">
        <f t="shared" ref="B2374:E2376" si="90">B2371/A2371-1</f>
        <v>#VALUE!</v>
      </c>
      <c r="C2374" s="130">
        <f t="shared" si="90"/>
        <v>0</v>
      </c>
      <c r="D2374" s="130">
        <f t="shared" si="90"/>
        <v>-1</v>
      </c>
      <c r="E2374" s="130" t="e">
        <f t="shared" si="90"/>
        <v>#DIV/0!</v>
      </c>
    </row>
    <row r="2375" spans="1:5" ht="15.75" thickBot="1" x14ac:dyDescent="0.3">
      <c r="A2375" s="104" t="s">
        <v>57</v>
      </c>
      <c r="B2375" s="130" t="e">
        <f t="shared" si="90"/>
        <v>#VALUE!</v>
      </c>
      <c r="C2375" s="130">
        <f t="shared" si="90"/>
        <v>5.0325500000000023E-2</v>
      </c>
      <c r="D2375" s="130">
        <f t="shared" si="90"/>
        <v>-1</v>
      </c>
      <c r="E2375" s="130" t="e">
        <f t="shared" si="90"/>
        <v>#DIV/0!</v>
      </c>
    </row>
    <row r="2376" spans="1:5" ht="15.75" thickBot="1" x14ac:dyDescent="0.3">
      <c r="A2376" s="104" t="s">
        <v>58</v>
      </c>
      <c r="B2376" s="130" t="e">
        <f t="shared" si="90"/>
        <v>#VALUE!</v>
      </c>
      <c r="C2376" s="130">
        <f t="shared" si="90"/>
        <v>5.0325500000000023E-2</v>
      </c>
      <c r="D2376" s="130" t="e">
        <f t="shared" si="90"/>
        <v>#DIV/0!</v>
      </c>
      <c r="E2376" s="130" t="e">
        <f t="shared" si="90"/>
        <v>#DIV/0!</v>
      </c>
    </row>
    <row r="2377" spans="1:5" ht="15.75" thickBot="1" x14ac:dyDescent="0.3">
      <c r="A2377" s="803" t="s">
        <v>182</v>
      </c>
      <c r="B2377" s="804"/>
      <c r="C2377" s="804"/>
      <c r="D2377" s="804"/>
      <c r="E2377" s="805"/>
    </row>
    <row r="2378" spans="1:5" x14ac:dyDescent="0.25">
      <c r="A2378" s="801"/>
      <c r="B2378" s="128">
        <v>2020</v>
      </c>
      <c r="C2378" s="128">
        <v>2021</v>
      </c>
      <c r="D2378" s="128">
        <v>2022</v>
      </c>
      <c r="E2378" s="128">
        <v>2023</v>
      </c>
    </row>
    <row r="2379" spans="1:5" ht="15.75" thickBot="1" x14ac:dyDescent="0.3">
      <c r="A2379" s="802"/>
      <c r="B2379" s="129" t="s">
        <v>26</v>
      </c>
      <c r="C2379" s="129" t="s">
        <v>26</v>
      </c>
      <c r="D2379" s="129" t="s">
        <v>26</v>
      </c>
      <c r="E2379" s="129" t="s">
        <v>26</v>
      </c>
    </row>
    <row r="2380" spans="1:5" ht="15.75" thickBot="1" x14ac:dyDescent="0.3">
      <c r="A2380" s="131" t="s">
        <v>114</v>
      </c>
      <c r="B2380" s="132">
        <f>B2381+B2382+B2383+B2384</f>
        <v>0</v>
      </c>
      <c r="C2380" s="132">
        <f>C2381+C2382+C2383+C2384</f>
        <v>0</v>
      </c>
      <c r="D2380" s="132">
        <f>D2381+D2382+D2383+D2384</f>
        <v>0</v>
      </c>
      <c r="E2380" s="132">
        <f>E2381+E2382+E2383+E2384</f>
        <v>0</v>
      </c>
    </row>
    <row r="2381" spans="1:5" ht="15.75" thickBot="1" x14ac:dyDescent="0.3">
      <c r="A2381" s="118" t="s">
        <v>61</v>
      </c>
      <c r="B2381" s="132"/>
      <c r="C2381" s="132"/>
      <c r="D2381" s="132"/>
      <c r="E2381" s="132"/>
    </row>
    <row r="2382" spans="1:5" ht="15.75" thickBot="1" x14ac:dyDescent="0.3">
      <c r="A2382" s="118" t="s">
        <v>115</v>
      </c>
      <c r="B2382" s="132"/>
      <c r="C2382" s="132"/>
      <c r="D2382" s="132"/>
      <c r="E2382" s="132"/>
    </row>
    <row r="2383" spans="1:5" ht="15.75" thickBot="1" x14ac:dyDescent="0.3">
      <c r="A2383" s="118" t="s">
        <v>116</v>
      </c>
      <c r="B2383" s="132"/>
      <c r="C2383" s="132"/>
      <c r="D2383" s="132"/>
      <c r="E2383" s="132"/>
    </row>
    <row r="2384" spans="1:5" ht="15.75" thickBot="1" x14ac:dyDescent="0.3">
      <c r="A2384" s="118" t="s">
        <v>117</v>
      </c>
      <c r="B2384" s="132"/>
      <c r="C2384" s="132"/>
      <c r="D2384" s="132"/>
      <c r="E2384" s="132"/>
    </row>
    <row r="2385" spans="1:7" ht="15.75" thickBot="1" x14ac:dyDescent="0.3">
      <c r="A2385" s="131" t="s">
        <v>118</v>
      </c>
      <c r="B2385" s="122">
        <f>B2386+B2387+B2388+B2389</f>
        <v>30000</v>
      </c>
      <c r="C2385" s="122">
        <f>C2386+C2387+C2388+C2389</f>
        <v>31509.764999999999</v>
      </c>
      <c r="D2385" s="122">
        <f>D2386+D2387+D2388+D2389</f>
        <v>0</v>
      </c>
      <c r="E2385" s="122">
        <f>E2386+E2387+E2388+E2389</f>
        <v>0</v>
      </c>
    </row>
    <row r="2386" spans="1:7" ht="15.75" thickBot="1" x14ac:dyDescent="0.3">
      <c r="A2386" s="118" t="s">
        <v>61</v>
      </c>
      <c r="B2386" s="132">
        <f>+B2372</f>
        <v>30000</v>
      </c>
      <c r="C2386" s="132">
        <f>+C2372</f>
        <v>31509.764999999999</v>
      </c>
      <c r="D2386" s="132">
        <f>+D2372</f>
        <v>0</v>
      </c>
      <c r="E2386" s="132"/>
    </row>
    <row r="2387" spans="1:7" ht="15.75" thickBot="1" x14ac:dyDescent="0.3">
      <c r="A2387" s="118" t="s">
        <v>115</v>
      </c>
      <c r="B2387" s="132"/>
      <c r="C2387" s="132"/>
      <c r="D2387" s="132"/>
      <c r="E2387" s="132"/>
    </row>
    <row r="2388" spans="1:7" ht="15.75" thickBot="1" x14ac:dyDescent="0.3">
      <c r="A2388" s="118" t="s">
        <v>116</v>
      </c>
      <c r="B2388" s="132"/>
      <c r="C2388" s="132"/>
      <c r="D2388" s="132"/>
      <c r="E2388" s="132"/>
    </row>
    <row r="2389" spans="1:7" ht="15.75" thickBot="1" x14ac:dyDescent="0.3">
      <c r="A2389" s="118" t="s">
        <v>117</v>
      </c>
      <c r="B2389" s="132"/>
      <c r="C2389" s="132"/>
      <c r="D2389" s="132"/>
      <c r="E2389" s="132"/>
    </row>
    <row r="2390" spans="1:7" ht="15.75" thickBot="1" x14ac:dyDescent="0.3">
      <c r="A2390" s="121" t="s">
        <v>450</v>
      </c>
      <c r="B2390" s="122">
        <f>B2380+B2385</f>
        <v>30000</v>
      </c>
      <c r="C2390" s="122">
        <f>C2380+C2385</f>
        <v>31509.764999999999</v>
      </c>
      <c r="D2390" s="122">
        <f>D2380+D2385</f>
        <v>0</v>
      </c>
      <c r="E2390" s="122">
        <f>E2380+E2385</f>
        <v>0</v>
      </c>
    </row>
    <row r="2391" spans="1:7" ht="34.5" thickBot="1" x14ac:dyDescent="0.3">
      <c r="A2391" s="112" t="s">
        <v>184</v>
      </c>
      <c r="B2391" s="154" t="s">
        <v>979</v>
      </c>
      <c r="C2391" s="154" t="s">
        <v>151</v>
      </c>
      <c r="D2391" s="813" t="s">
        <v>980</v>
      </c>
      <c r="E2391" s="814"/>
    </row>
    <row r="2392" spans="1:7" ht="21" customHeight="1" thickBot="1" x14ac:dyDescent="0.3">
      <c r="A2392" s="104" t="s">
        <v>48</v>
      </c>
      <c r="B2392" s="768" t="s">
        <v>978</v>
      </c>
      <c r="C2392" s="769"/>
      <c r="D2392" s="769"/>
      <c r="E2392" s="612"/>
    </row>
    <row r="2393" spans="1:7" ht="15.75" thickBot="1" x14ac:dyDescent="0.3">
      <c r="A2393" s="104" t="s">
        <v>50</v>
      </c>
      <c r="B2393" s="798" t="s">
        <v>206</v>
      </c>
      <c r="C2393" s="799"/>
      <c r="D2393" s="799"/>
      <c r="E2393" s="800"/>
    </row>
    <row r="2394" spans="1:7" x14ac:dyDescent="0.25">
      <c r="A2394" s="801"/>
      <c r="B2394" s="128">
        <v>2020</v>
      </c>
      <c r="C2394" s="128">
        <v>2021</v>
      </c>
      <c r="D2394" s="128">
        <v>2022</v>
      </c>
      <c r="E2394" s="128">
        <v>2023</v>
      </c>
      <c r="G2394" s="2"/>
    </row>
    <row r="2395" spans="1:7" ht="15.75" thickBot="1" x14ac:dyDescent="0.3">
      <c r="A2395" s="802"/>
      <c r="B2395" s="129" t="s">
        <v>26</v>
      </c>
      <c r="C2395" s="129" t="s">
        <v>26</v>
      </c>
      <c r="D2395" s="129" t="s">
        <v>26</v>
      </c>
      <c r="E2395" s="129" t="s">
        <v>26</v>
      </c>
      <c r="G2395" s="2"/>
    </row>
    <row r="2396" spans="1:7" ht="15.75" thickBot="1" x14ac:dyDescent="0.3">
      <c r="A2396" s="104" t="s">
        <v>52</v>
      </c>
      <c r="B2396" s="392">
        <v>0.6</v>
      </c>
      <c r="C2396" s="392">
        <v>0.7</v>
      </c>
      <c r="D2396" s="392"/>
      <c r="E2396" s="104"/>
      <c r="G2396" s="2"/>
    </row>
    <row r="2397" spans="1:7" ht="15.75" thickBot="1" x14ac:dyDescent="0.3">
      <c r="A2397" s="104" t="s">
        <v>53</v>
      </c>
      <c r="B2397" s="136">
        <v>20000</v>
      </c>
      <c r="C2397" s="136">
        <v>25303.277999999998</v>
      </c>
      <c r="D2397" s="136"/>
      <c r="E2397" s="134">
        <f>E2415</f>
        <v>0</v>
      </c>
      <c r="G2397" s="2"/>
    </row>
    <row r="2398" spans="1:7" ht="15.75" thickBot="1" x14ac:dyDescent="0.3">
      <c r="A2398" s="104" t="s">
        <v>54</v>
      </c>
      <c r="B2398" s="134">
        <f>B2397/B2396</f>
        <v>33333.333333333336</v>
      </c>
      <c r="C2398" s="134">
        <f>C2397/C2396</f>
        <v>36147.54</v>
      </c>
      <c r="D2398" s="134" t="e">
        <f>D2397/D2396</f>
        <v>#DIV/0!</v>
      </c>
      <c r="E2398" s="134" t="e">
        <f>E2397/E2396</f>
        <v>#DIV/0!</v>
      </c>
      <c r="G2398" s="451"/>
    </row>
    <row r="2399" spans="1:7" ht="15.75" thickBot="1" x14ac:dyDescent="0.3">
      <c r="A2399" s="104" t="s">
        <v>55</v>
      </c>
      <c r="B2399" s="130" t="e">
        <f t="shared" ref="B2399:E2401" si="91">B2396/A2396-1</f>
        <v>#VALUE!</v>
      </c>
      <c r="C2399" s="130">
        <f t="shared" si="91"/>
        <v>0.16666666666666674</v>
      </c>
      <c r="D2399" s="130">
        <f t="shared" si="91"/>
        <v>-1</v>
      </c>
      <c r="E2399" s="130" t="e">
        <f t="shared" si="91"/>
        <v>#DIV/0!</v>
      </c>
      <c r="G2399" s="2"/>
    </row>
    <row r="2400" spans="1:7" ht="15.75" thickBot="1" x14ac:dyDescent="0.3">
      <c r="A2400" s="104" t="s">
        <v>57</v>
      </c>
      <c r="B2400" s="130" t="e">
        <f t="shared" si="91"/>
        <v>#VALUE!</v>
      </c>
      <c r="C2400" s="130">
        <f t="shared" si="91"/>
        <v>0.2651638999999999</v>
      </c>
      <c r="D2400" s="130">
        <f t="shared" si="91"/>
        <v>-1</v>
      </c>
      <c r="E2400" s="130" t="e">
        <f t="shared" si="91"/>
        <v>#DIV/0!</v>
      </c>
      <c r="G2400" s="2"/>
    </row>
    <row r="2401" spans="1:7" ht="15.75" thickBot="1" x14ac:dyDescent="0.3">
      <c r="A2401" s="104" t="s">
        <v>58</v>
      </c>
      <c r="B2401" s="130" t="e">
        <f t="shared" si="91"/>
        <v>#VALUE!</v>
      </c>
      <c r="C2401" s="130">
        <f t="shared" si="91"/>
        <v>8.4426200000000007E-2</v>
      </c>
      <c r="D2401" s="130" t="e">
        <f t="shared" si="91"/>
        <v>#DIV/0!</v>
      </c>
      <c r="E2401" s="130" t="e">
        <f t="shared" si="91"/>
        <v>#DIV/0!</v>
      </c>
      <c r="G2401" s="2"/>
    </row>
    <row r="2402" spans="1:7" ht="15.75" thickBot="1" x14ac:dyDescent="0.3">
      <c r="A2402" s="803" t="s">
        <v>188</v>
      </c>
      <c r="B2402" s="804"/>
      <c r="C2402" s="804"/>
      <c r="D2402" s="804"/>
      <c r="E2402" s="805"/>
      <c r="G2402" s="2"/>
    </row>
    <row r="2403" spans="1:7" x14ac:dyDescent="0.25">
      <c r="A2403" s="801"/>
      <c r="B2403" s="128">
        <v>2020</v>
      </c>
      <c r="C2403" s="128">
        <v>2021</v>
      </c>
      <c r="D2403" s="128">
        <v>2022</v>
      </c>
      <c r="E2403" s="128">
        <v>2023</v>
      </c>
      <c r="G2403" s="2"/>
    </row>
    <row r="2404" spans="1:7" ht="15.75" thickBot="1" x14ac:dyDescent="0.3">
      <c r="A2404" s="802"/>
      <c r="B2404" s="129" t="s">
        <v>26</v>
      </c>
      <c r="C2404" s="129" t="s">
        <v>26</v>
      </c>
      <c r="D2404" s="129" t="s">
        <v>26</v>
      </c>
      <c r="E2404" s="129" t="s">
        <v>26</v>
      </c>
      <c r="G2404" s="2"/>
    </row>
    <row r="2405" spans="1:7" ht="15.75" thickBot="1" x14ac:dyDescent="0.3">
      <c r="A2405" s="131" t="s">
        <v>114</v>
      </c>
      <c r="B2405" s="132">
        <f>B2406+B2407+B2408+B2409</f>
        <v>0</v>
      </c>
      <c r="C2405" s="132">
        <f>C2406+C2407+C2408+C2409</f>
        <v>0</v>
      </c>
      <c r="D2405" s="132">
        <f>D2406+D2407+D2408+D2409</f>
        <v>0</v>
      </c>
      <c r="E2405" s="132">
        <f>E2406+E2407+E2408+E2409</f>
        <v>0</v>
      </c>
      <c r="G2405" s="2"/>
    </row>
    <row r="2406" spans="1:7" ht="15.75" thickBot="1" x14ac:dyDescent="0.3">
      <c r="A2406" s="118" t="s">
        <v>61</v>
      </c>
      <c r="B2406" s="132"/>
      <c r="C2406" s="132"/>
      <c r="D2406" s="132"/>
      <c r="E2406" s="132"/>
    </row>
    <row r="2407" spans="1:7" ht="15.75" thickBot="1" x14ac:dyDescent="0.3">
      <c r="A2407" s="118" t="s">
        <v>115</v>
      </c>
      <c r="B2407" s="132"/>
      <c r="C2407" s="132"/>
      <c r="D2407" s="132"/>
      <c r="E2407" s="132"/>
    </row>
    <row r="2408" spans="1:7" ht="15.75" thickBot="1" x14ac:dyDescent="0.3">
      <c r="A2408" s="118" t="s">
        <v>116</v>
      </c>
      <c r="B2408" s="132"/>
      <c r="C2408" s="132"/>
      <c r="D2408" s="132"/>
      <c r="E2408" s="132"/>
    </row>
    <row r="2409" spans="1:7" ht="15.75" thickBot="1" x14ac:dyDescent="0.3">
      <c r="A2409" s="118" t="s">
        <v>117</v>
      </c>
      <c r="B2409" s="132"/>
      <c r="C2409" s="132"/>
      <c r="D2409" s="132"/>
      <c r="E2409" s="132"/>
    </row>
    <row r="2410" spans="1:7" ht="15.75" thickBot="1" x14ac:dyDescent="0.3">
      <c r="A2410" s="131" t="s">
        <v>118</v>
      </c>
      <c r="B2410" s="122">
        <f>B2411+B2412+B2413+B2414</f>
        <v>20000</v>
      </c>
      <c r="C2410" s="122">
        <f>C2411+C2412+C2413+C2414</f>
        <v>25303.277999999998</v>
      </c>
      <c r="D2410" s="122">
        <f>D2411+D2412+D2413+D2414</f>
        <v>0</v>
      </c>
      <c r="E2410" s="122">
        <f>E2411+E2412+E2413+E2414</f>
        <v>0</v>
      </c>
    </row>
    <row r="2411" spans="1:7" ht="15.75" thickBot="1" x14ac:dyDescent="0.3">
      <c r="A2411" s="118" t="s">
        <v>61</v>
      </c>
      <c r="B2411" s="132">
        <f>+B2397</f>
        <v>20000</v>
      </c>
      <c r="C2411" s="132">
        <f>+C2397</f>
        <v>25303.277999999998</v>
      </c>
      <c r="D2411" s="132">
        <f>+D2397</f>
        <v>0</v>
      </c>
      <c r="E2411" s="132"/>
    </row>
    <row r="2412" spans="1:7" ht="15.75" thickBot="1" x14ac:dyDescent="0.3">
      <c r="A2412" s="118" t="s">
        <v>115</v>
      </c>
      <c r="B2412" s="132"/>
      <c r="C2412" s="132"/>
      <c r="D2412" s="132"/>
      <c r="E2412" s="132"/>
    </row>
    <row r="2413" spans="1:7" ht="15.75" thickBot="1" x14ac:dyDescent="0.3">
      <c r="A2413" s="118" t="s">
        <v>116</v>
      </c>
      <c r="B2413" s="132"/>
      <c r="C2413" s="132"/>
      <c r="D2413" s="132"/>
      <c r="E2413" s="132"/>
    </row>
    <row r="2414" spans="1:7" ht="15.75" thickBot="1" x14ac:dyDescent="0.3">
      <c r="A2414" s="118" t="s">
        <v>117</v>
      </c>
      <c r="B2414" s="132"/>
      <c r="C2414" s="132"/>
      <c r="D2414" s="132"/>
      <c r="E2414" s="132"/>
    </row>
    <row r="2415" spans="1:7" ht="15.75" thickBot="1" x14ac:dyDescent="0.3">
      <c r="A2415" s="121" t="s">
        <v>469</v>
      </c>
      <c r="B2415" s="122">
        <f>B2405+B2410</f>
        <v>20000</v>
      </c>
      <c r="C2415" s="122">
        <f>C2405+C2410</f>
        <v>25303.277999999998</v>
      </c>
      <c r="D2415" s="122">
        <f>D2405+D2410</f>
        <v>0</v>
      </c>
      <c r="E2415" s="122">
        <f>E2405+E2410</f>
        <v>0</v>
      </c>
    </row>
    <row r="2416" spans="1:7" ht="34.5" thickBot="1" x14ac:dyDescent="0.3">
      <c r="A2416" s="112" t="s">
        <v>190</v>
      </c>
      <c r="B2416" s="154" t="s">
        <v>981</v>
      </c>
      <c r="C2416" s="154" t="s">
        <v>151</v>
      </c>
      <c r="D2416" s="813" t="s">
        <v>982</v>
      </c>
      <c r="E2416" s="814"/>
    </row>
    <row r="2417" spans="1:7" ht="28.15" customHeight="1" thickBot="1" x14ac:dyDescent="0.3">
      <c r="A2417" s="104" t="s">
        <v>48</v>
      </c>
      <c r="B2417" s="768" t="s">
        <v>983</v>
      </c>
      <c r="C2417" s="769"/>
      <c r="D2417" s="769"/>
      <c r="E2417" s="612"/>
    </row>
    <row r="2418" spans="1:7" ht="15.75" thickBot="1" x14ac:dyDescent="0.3">
      <c r="A2418" s="104" t="s">
        <v>50</v>
      </c>
      <c r="B2418" s="798" t="s">
        <v>206</v>
      </c>
      <c r="C2418" s="799"/>
      <c r="D2418" s="799"/>
      <c r="E2418" s="800"/>
      <c r="G2418" s="2"/>
    </row>
    <row r="2419" spans="1:7" x14ac:dyDescent="0.25">
      <c r="A2419" s="801"/>
      <c r="B2419" s="128">
        <v>2020</v>
      </c>
      <c r="C2419" s="128">
        <v>2021</v>
      </c>
      <c r="D2419" s="128">
        <v>2022</v>
      </c>
      <c r="E2419" s="128">
        <v>2023</v>
      </c>
      <c r="G2419" s="2"/>
    </row>
    <row r="2420" spans="1:7" ht="15.75" thickBot="1" x14ac:dyDescent="0.3">
      <c r="A2420" s="802"/>
      <c r="B2420" s="129" t="s">
        <v>26</v>
      </c>
      <c r="C2420" s="129" t="s">
        <v>26</v>
      </c>
      <c r="D2420" s="129" t="s">
        <v>26</v>
      </c>
      <c r="E2420" s="129" t="s">
        <v>26</v>
      </c>
      <c r="G2420" s="2"/>
    </row>
    <row r="2421" spans="1:7" ht="15.75" thickBot="1" x14ac:dyDescent="0.3">
      <c r="A2421" s="104" t="s">
        <v>52</v>
      </c>
      <c r="B2421" s="392">
        <v>0.6</v>
      </c>
      <c r="C2421" s="392"/>
      <c r="D2421" s="392">
        <v>0</v>
      </c>
      <c r="E2421" s="104"/>
      <c r="G2421" s="2"/>
    </row>
    <row r="2422" spans="1:7" ht="15.75" thickBot="1" x14ac:dyDescent="0.3">
      <c r="A2422" s="104" t="s">
        <v>53</v>
      </c>
      <c r="B2422" s="136">
        <v>15122.647999999999</v>
      </c>
      <c r="C2422" s="136"/>
      <c r="D2422" s="136">
        <v>0</v>
      </c>
      <c r="E2422" s="134">
        <f>E2440</f>
        <v>0</v>
      </c>
      <c r="G2422" s="2"/>
    </row>
    <row r="2423" spans="1:7" ht="15.75" thickBot="1" x14ac:dyDescent="0.3">
      <c r="A2423" s="104" t="s">
        <v>54</v>
      </c>
      <c r="B2423" s="134">
        <f>B2422/B2421</f>
        <v>25204.413333333334</v>
      </c>
      <c r="C2423" s="134" t="e">
        <f>C2422/C2421</f>
        <v>#DIV/0!</v>
      </c>
      <c r="D2423" s="134" t="e">
        <f>D2422/D2421</f>
        <v>#DIV/0!</v>
      </c>
      <c r="E2423" s="134" t="e">
        <f>E2422/E2421</f>
        <v>#DIV/0!</v>
      </c>
      <c r="G2423" s="451"/>
    </row>
    <row r="2424" spans="1:7" ht="15.75" thickBot="1" x14ac:dyDescent="0.3">
      <c r="A2424" s="104" t="s">
        <v>55</v>
      </c>
      <c r="B2424" s="130" t="e">
        <f t="shared" ref="B2424:E2426" si="92">B2421/A2421-1</f>
        <v>#VALUE!</v>
      </c>
      <c r="C2424" s="130">
        <f t="shared" si="92"/>
        <v>-1</v>
      </c>
      <c r="D2424" s="130" t="e">
        <f t="shared" si="92"/>
        <v>#DIV/0!</v>
      </c>
      <c r="E2424" s="130" t="e">
        <f t="shared" si="92"/>
        <v>#DIV/0!</v>
      </c>
      <c r="G2424" s="2"/>
    </row>
    <row r="2425" spans="1:7" ht="15.75" thickBot="1" x14ac:dyDescent="0.3">
      <c r="A2425" s="104" t="s">
        <v>57</v>
      </c>
      <c r="B2425" s="130" t="e">
        <f t="shared" si="92"/>
        <v>#VALUE!</v>
      </c>
      <c r="C2425" s="130">
        <f t="shared" si="92"/>
        <v>-1</v>
      </c>
      <c r="D2425" s="130" t="e">
        <f t="shared" si="92"/>
        <v>#DIV/0!</v>
      </c>
      <c r="E2425" s="130" t="e">
        <f t="shared" si="92"/>
        <v>#DIV/0!</v>
      </c>
      <c r="G2425" s="2"/>
    </row>
    <row r="2426" spans="1:7" ht="15.75" thickBot="1" x14ac:dyDescent="0.3">
      <c r="A2426" s="104" t="s">
        <v>58</v>
      </c>
      <c r="B2426" s="130" t="e">
        <f t="shared" si="92"/>
        <v>#VALUE!</v>
      </c>
      <c r="C2426" s="130" t="e">
        <f t="shared" si="92"/>
        <v>#DIV/0!</v>
      </c>
      <c r="D2426" s="130" t="e">
        <f t="shared" si="92"/>
        <v>#DIV/0!</v>
      </c>
      <c r="E2426" s="130" t="e">
        <f t="shared" si="92"/>
        <v>#DIV/0!</v>
      </c>
      <c r="G2426" s="2"/>
    </row>
    <row r="2427" spans="1:7" ht="15.75" thickBot="1" x14ac:dyDescent="0.3">
      <c r="A2427" s="803" t="s">
        <v>194</v>
      </c>
      <c r="B2427" s="804"/>
      <c r="C2427" s="804"/>
      <c r="D2427" s="804"/>
      <c r="E2427" s="805"/>
      <c r="G2427" s="2"/>
    </row>
    <row r="2428" spans="1:7" x14ac:dyDescent="0.25">
      <c r="A2428" s="801"/>
      <c r="B2428" s="128">
        <v>2020</v>
      </c>
      <c r="C2428" s="128">
        <v>2021</v>
      </c>
      <c r="D2428" s="128">
        <v>2022</v>
      </c>
      <c r="E2428" s="128">
        <v>2023</v>
      </c>
      <c r="G2428" s="2"/>
    </row>
    <row r="2429" spans="1:7" ht="15.75" thickBot="1" x14ac:dyDescent="0.3">
      <c r="A2429" s="802"/>
      <c r="B2429" s="129" t="s">
        <v>26</v>
      </c>
      <c r="C2429" s="129" t="s">
        <v>26</v>
      </c>
      <c r="D2429" s="129" t="s">
        <v>26</v>
      </c>
      <c r="E2429" s="129" t="s">
        <v>26</v>
      </c>
    </row>
    <row r="2430" spans="1:7" ht="15.75" thickBot="1" x14ac:dyDescent="0.3">
      <c r="A2430" s="131" t="s">
        <v>114</v>
      </c>
      <c r="B2430" s="132">
        <f>B2431+B2432+B2433+B2434</f>
        <v>0</v>
      </c>
      <c r="C2430" s="132">
        <f>C2431+C2432+C2433+C2434</f>
        <v>0</v>
      </c>
      <c r="D2430" s="132">
        <f>D2431+D2432+D2433+D2434</f>
        <v>0</v>
      </c>
      <c r="E2430" s="132">
        <f>E2431+E2432+E2433+E2434</f>
        <v>0</v>
      </c>
    </row>
    <row r="2431" spans="1:7" ht="15.75" thickBot="1" x14ac:dyDescent="0.3">
      <c r="A2431" s="118" t="s">
        <v>61</v>
      </c>
      <c r="B2431" s="132"/>
      <c r="C2431" s="132"/>
      <c r="D2431" s="132"/>
      <c r="E2431" s="132"/>
    </row>
    <row r="2432" spans="1:7" ht="15.75" thickBot="1" x14ac:dyDescent="0.3">
      <c r="A2432" s="118" t="s">
        <v>115</v>
      </c>
      <c r="B2432" s="132"/>
      <c r="C2432" s="132"/>
      <c r="D2432" s="132"/>
      <c r="E2432" s="132"/>
    </row>
    <row r="2433" spans="1:7" ht="15.75" thickBot="1" x14ac:dyDescent="0.3">
      <c r="A2433" s="118" t="s">
        <v>116</v>
      </c>
      <c r="B2433" s="132"/>
      <c r="C2433" s="132"/>
      <c r="D2433" s="132"/>
      <c r="E2433" s="132"/>
    </row>
    <row r="2434" spans="1:7" ht="15.75" thickBot="1" x14ac:dyDescent="0.3">
      <c r="A2434" s="118" t="s">
        <v>117</v>
      </c>
      <c r="B2434" s="132"/>
      <c r="C2434" s="132"/>
      <c r="D2434" s="132"/>
      <c r="E2434" s="132"/>
    </row>
    <row r="2435" spans="1:7" ht="15.75" thickBot="1" x14ac:dyDescent="0.3">
      <c r="A2435" s="131" t="s">
        <v>118</v>
      </c>
      <c r="B2435" s="122">
        <f>B2436+B2437+B2438+B2439</f>
        <v>15122.647999999999</v>
      </c>
      <c r="C2435" s="122">
        <f>C2436+C2437+C2438+C2439</f>
        <v>0</v>
      </c>
      <c r="D2435" s="122">
        <f>D2436+D2437+D2438+D2439</f>
        <v>0</v>
      </c>
      <c r="E2435" s="122">
        <f>E2436+E2437+E2438+E2439</f>
        <v>0</v>
      </c>
    </row>
    <row r="2436" spans="1:7" ht="15.75" thickBot="1" x14ac:dyDescent="0.3">
      <c r="A2436" s="118" t="s">
        <v>61</v>
      </c>
      <c r="B2436" s="132">
        <f>+B2422</f>
        <v>15122.647999999999</v>
      </c>
      <c r="C2436" s="132">
        <f>+C2422</f>
        <v>0</v>
      </c>
      <c r="D2436" s="132">
        <f>+D2422</f>
        <v>0</v>
      </c>
      <c r="E2436" s="132"/>
    </row>
    <row r="2437" spans="1:7" ht="15.75" thickBot="1" x14ac:dyDescent="0.3">
      <c r="A2437" s="118" t="s">
        <v>115</v>
      </c>
      <c r="B2437" s="132"/>
      <c r="C2437" s="132"/>
      <c r="D2437" s="132"/>
      <c r="E2437" s="132"/>
    </row>
    <row r="2438" spans="1:7" ht="15.75" thickBot="1" x14ac:dyDescent="0.3">
      <c r="A2438" s="118" t="s">
        <v>116</v>
      </c>
      <c r="B2438" s="132"/>
      <c r="C2438" s="132"/>
      <c r="D2438" s="132"/>
      <c r="E2438" s="132"/>
    </row>
    <row r="2439" spans="1:7" ht="15.75" thickBot="1" x14ac:dyDescent="0.3">
      <c r="A2439" s="118" t="s">
        <v>117</v>
      </c>
      <c r="B2439" s="132"/>
      <c r="C2439" s="132"/>
      <c r="D2439" s="132"/>
      <c r="E2439" s="132"/>
    </row>
    <row r="2440" spans="1:7" ht="15.75" thickBot="1" x14ac:dyDescent="0.3">
      <c r="A2440" s="121" t="s">
        <v>473</v>
      </c>
      <c r="B2440" s="122">
        <f>B2430+B2435</f>
        <v>15122.647999999999</v>
      </c>
      <c r="C2440" s="122">
        <f>C2430+C2435</f>
        <v>0</v>
      </c>
      <c r="D2440" s="122">
        <f>D2430+D2435</f>
        <v>0</v>
      </c>
      <c r="E2440" s="122">
        <f>E2430+E2435</f>
        <v>0</v>
      </c>
    </row>
    <row r="2441" spans="1:7" ht="34.5" thickBot="1" x14ac:dyDescent="0.3">
      <c r="A2441" s="112" t="s">
        <v>196</v>
      </c>
      <c r="B2441" s="154" t="s">
        <v>984</v>
      </c>
      <c r="C2441" s="154" t="s">
        <v>151</v>
      </c>
      <c r="D2441" s="813" t="s">
        <v>985</v>
      </c>
      <c r="E2441" s="814"/>
    </row>
    <row r="2442" spans="1:7" ht="31.9" customHeight="1" thickBot="1" x14ac:dyDescent="0.3">
      <c r="A2442" s="104" t="s">
        <v>48</v>
      </c>
      <c r="B2442" s="768" t="s">
        <v>986</v>
      </c>
      <c r="C2442" s="769"/>
      <c r="D2442" s="769"/>
      <c r="E2442" s="612"/>
    </row>
    <row r="2443" spans="1:7" ht="15.75" thickBot="1" x14ac:dyDescent="0.3">
      <c r="A2443" s="104" t="s">
        <v>50</v>
      </c>
      <c r="B2443" s="798" t="s">
        <v>206</v>
      </c>
      <c r="C2443" s="799"/>
      <c r="D2443" s="799"/>
      <c r="E2443" s="800"/>
    </row>
    <row r="2444" spans="1:7" x14ac:dyDescent="0.25">
      <c r="A2444" s="801"/>
      <c r="B2444" s="128">
        <v>2020</v>
      </c>
      <c r="C2444" s="128">
        <v>2021</v>
      </c>
      <c r="D2444" s="128">
        <v>2022</v>
      </c>
      <c r="E2444" s="128">
        <v>2023</v>
      </c>
    </row>
    <row r="2445" spans="1:7" ht="15.75" thickBot="1" x14ac:dyDescent="0.3">
      <c r="A2445" s="802"/>
      <c r="B2445" s="129" t="s">
        <v>26</v>
      </c>
      <c r="C2445" s="129" t="s">
        <v>26</v>
      </c>
      <c r="D2445" s="129" t="s">
        <v>26</v>
      </c>
      <c r="E2445" s="129" t="s">
        <v>26</v>
      </c>
      <c r="G2445" s="2"/>
    </row>
    <row r="2446" spans="1:7" ht="15.75" thickBot="1" x14ac:dyDescent="0.3">
      <c r="A2446" s="139" t="s">
        <v>52</v>
      </c>
      <c r="B2446" s="138">
        <v>0.8</v>
      </c>
      <c r="C2446" s="138">
        <v>0</v>
      </c>
      <c r="D2446" s="138"/>
      <c r="E2446" s="139"/>
      <c r="G2446" s="2"/>
    </row>
    <row r="2447" spans="1:7" ht="15.75" thickBot="1" x14ac:dyDescent="0.3">
      <c r="A2447" s="139" t="s">
        <v>53</v>
      </c>
      <c r="B2447" s="136">
        <v>50794.328999999998</v>
      </c>
      <c r="C2447" s="136">
        <v>10000</v>
      </c>
      <c r="D2447" s="136"/>
      <c r="E2447" s="136">
        <f>E2465</f>
        <v>0</v>
      </c>
      <c r="G2447" s="468"/>
    </row>
    <row r="2448" spans="1:7" ht="15.75" thickBot="1" x14ac:dyDescent="0.3">
      <c r="A2448" s="104" t="s">
        <v>54</v>
      </c>
      <c r="B2448" s="134">
        <f>B2447/B2446</f>
        <v>63492.911249999997</v>
      </c>
      <c r="C2448" s="134" t="e">
        <f>C2447/C2446</f>
        <v>#DIV/0!</v>
      </c>
      <c r="D2448" s="134" t="e">
        <f>D2447/D2446</f>
        <v>#DIV/0!</v>
      </c>
      <c r="E2448" s="134" t="e">
        <f>E2447/E2446</f>
        <v>#DIV/0!</v>
      </c>
      <c r="G2448" s="451"/>
    </row>
    <row r="2449" spans="1:7" ht="15.75" thickBot="1" x14ac:dyDescent="0.3">
      <c r="A2449" s="104" t="s">
        <v>55</v>
      </c>
      <c r="B2449" s="130" t="e">
        <f t="shared" ref="B2449:E2451" si="93">B2446/A2446-1</f>
        <v>#VALUE!</v>
      </c>
      <c r="C2449" s="130">
        <f t="shared" si="93"/>
        <v>-1</v>
      </c>
      <c r="D2449" s="130" t="e">
        <f t="shared" si="93"/>
        <v>#DIV/0!</v>
      </c>
      <c r="E2449" s="130" t="e">
        <f t="shared" si="93"/>
        <v>#DIV/0!</v>
      </c>
      <c r="G2449" s="2"/>
    </row>
    <row r="2450" spans="1:7" ht="15.75" thickBot="1" x14ac:dyDescent="0.3">
      <c r="A2450" s="104" t="s">
        <v>57</v>
      </c>
      <c r="B2450" s="130" t="e">
        <f t="shared" si="93"/>
        <v>#VALUE!</v>
      </c>
      <c r="C2450" s="130">
        <f t="shared" si="93"/>
        <v>-0.80312762867681542</v>
      </c>
      <c r="D2450" s="130">
        <f t="shared" si="93"/>
        <v>-1</v>
      </c>
      <c r="E2450" s="130" t="e">
        <f t="shared" si="93"/>
        <v>#DIV/0!</v>
      </c>
      <c r="G2450" s="2"/>
    </row>
    <row r="2451" spans="1:7" ht="15.75" thickBot="1" x14ac:dyDescent="0.3">
      <c r="A2451" s="104" t="s">
        <v>58</v>
      </c>
      <c r="B2451" s="130" t="e">
        <f t="shared" si="93"/>
        <v>#VALUE!</v>
      </c>
      <c r="C2451" s="130" t="e">
        <f t="shared" si="93"/>
        <v>#DIV/0!</v>
      </c>
      <c r="D2451" s="130" t="e">
        <f t="shared" si="93"/>
        <v>#DIV/0!</v>
      </c>
      <c r="E2451" s="130" t="e">
        <f t="shared" si="93"/>
        <v>#DIV/0!</v>
      </c>
      <c r="G2451" s="2"/>
    </row>
    <row r="2452" spans="1:7" ht="15.75" thickBot="1" x14ac:dyDescent="0.3">
      <c r="A2452" s="803" t="s">
        <v>200</v>
      </c>
      <c r="B2452" s="804"/>
      <c r="C2452" s="804"/>
      <c r="D2452" s="804"/>
      <c r="E2452" s="805"/>
      <c r="G2452" s="2"/>
    </row>
    <row r="2453" spans="1:7" x14ac:dyDescent="0.25">
      <c r="A2453" s="801"/>
      <c r="B2453" s="128">
        <v>2020</v>
      </c>
      <c r="C2453" s="128">
        <v>2021</v>
      </c>
      <c r="D2453" s="128">
        <v>2022</v>
      </c>
      <c r="E2453" s="128">
        <v>2023</v>
      </c>
      <c r="G2453" s="2"/>
    </row>
    <row r="2454" spans="1:7" ht="15.75" thickBot="1" x14ac:dyDescent="0.3">
      <c r="A2454" s="802"/>
      <c r="B2454" s="129" t="s">
        <v>26</v>
      </c>
      <c r="C2454" s="129" t="s">
        <v>26</v>
      </c>
      <c r="D2454" s="129" t="s">
        <v>26</v>
      </c>
      <c r="E2454" s="129" t="s">
        <v>26</v>
      </c>
      <c r="G2454" s="2"/>
    </row>
    <row r="2455" spans="1:7" ht="15.75" thickBot="1" x14ac:dyDescent="0.3">
      <c r="A2455" s="131" t="s">
        <v>114</v>
      </c>
      <c r="B2455" s="132">
        <f>B2456+B2457+B2458+B2459</f>
        <v>0</v>
      </c>
      <c r="C2455" s="132">
        <f>C2456+C2457+C2458+C2459</f>
        <v>0</v>
      </c>
      <c r="D2455" s="132">
        <f>D2456+D2457+D2458+D2459</f>
        <v>0</v>
      </c>
      <c r="E2455" s="132">
        <f>E2456+E2457+E2458+E2459</f>
        <v>0</v>
      </c>
      <c r="G2455" s="2"/>
    </row>
    <row r="2456" spans="1:7" ht="15.75" thickBot="1" x14ac:dyDescent="0.3">
      <c r="A2456" s="118" t="s">
        <v>61</v>
      </c>
      <c r="B2456" s="132"/>
      <c r="C2456" s="132"/>
      <c r="D2456" s="132"/>
      <c r="E2456" s="132"/>
      <c r="G2456" s="2"/>
    </row>
    <row r="2457" spans="1:7" ht="15.75" thickBot="1" x14ac:dyDescent="0.3">
      <c r="A2457" s="118" t="s">
        <v>115</v>
      </c>
      <c r="B2457" s="132"/>
      <c r="C2457" s="132"/>
      <c r="D2457" s="132"/>
      <c r="E2457" s="132"/>
      <c r="G2457" s="2"/>
    </row>
    <row r="2458" spans="1:7" ht="15.75" thickBot="1" x14ac:dyDescent="0.3">
      <c r="A2458" s="118" t="s">
        <v>116</v>
      </c>
      <c r="B2458" s="132"/>
      <c r="C2458" s="132"/>
      <c r="D2458" s="132"/>
      <c r="E2458" s="132"/>
    </row>
    <row r="2459" spans="1:7" ht="15.75" thickBot="1" x14ac:dyDescent="0.3">
      <c r="A2459" s="118" t="s">
        <v>117</v>
      </c>
      <c r="B2459" s="132"/>
      <c r="C2459" s="132"/>
      <c r="D2459" s="132"/>
      <c r="E2459" s="132"/>
    </row>
    <row r="2460" spans="1:7" ht="15.75" thickBot="1" x14ac:dyDescent="0.3">
      <c r="A2460" s="131" t="s">
        <v>118</v>
      </c>
      <c r="B2460" s="122">
        <f>B2461+B2462+B2463+B2464</f>
        <v>50794.328999999998</v>
      </c>
      <c r="C2460" s="122">
        <f>C2461+C2462+C2463+C2464</f>
        <v>10000</v>
      </c>
      <c r="D2460" s="122">
        <f>D2461+D2462+D2463+D2464</f>
        <v>0</v>
      </c>
      <c r="E2460" s="122">
        <f>E2461+E2462+E2463+E2464</f>
        <v>0</v>
      </c>
    </row>
    <row r="2461" spans="1:7" ht="15.75" thickBot="1" x14ac:dyDescent="0.3">
      <c r="A2461" s="118" t="s">
        <v>61</v>
      </c>
      <c r="B2461" s="132">
        <f>+B2447</f>
        <v>50794.328999999998</v>
      </c>
      <c r="C2461" s="132">
        <f>+C2447</f>
        <v>10000</v>
      </c>
      <c r="D2461" s="132">
        <f>+D2447</f>
        <v>0</v>
      </c>
      <c r="E2461" s="132"/>
    </row>
    <row r="2462" spans="1:7" ht="15.75" thickBot="1" x14ac:dyDescent="0.3">
      <c r="A2462" s="118" t="s">
        <v>115</v>
      </c>
      <c r="B2462" s="132"/>
      <c r="C2462" s="132"/>
      <c r="D2462" s="132"/>
      <c r="E2462" s="132"/>
    </row>
    <row r="2463" spans="1:7" ht="15.75" thickBot="1" x14ac:dyDescent="0.3">
      <c r="A2463" s="118" t="s">
        <v>116</v>
      </c>
      <c r="B2463" s="132"/>
      <c r="C2463" s="132"/>
      <c r="D2463" s="132"/>
      <c r="E2463" s="132"/>
    </row>
    <row r="2464" spans="1:7" ht="15.75" thickBot="1" x14ac:dyDescent="0.3">
      <c r="A2464" s="118" t="s">
        <v>117</v>
      </c>
      <c r="B2464" s="132"/>
      <c r="C2464" s="132"/>
      <c r="D2464" s="132"/>
      <c r="E2464" s="132"/>
    </row>
    <row r="2465" spans="1:7" ht="15.75" thickBot="1" x14ac:dyDescent="0.3">
      <c r="A2465" s="121" t="s">
        <v>478</v>
      </c>
      <c r="B2465" s="122">
        <f>B2455+B2460</f>
        <v>50794.328999999998</v>
      </c>
      <c r="C2465" s="122">
        <f>C2455+C2460</f>
        <v>10000</v>
      </c>
      <c r="D2465" s="122">
        <f>D2455+D2460</f>
        <v>0</v>
      </c>
      <c r="E2465" s="122">
        <f>E2455+E2460</f>
        <v>0</v>
      </c>
    </row>
    <row r="2466" spans="1:7" ht="34.5" thickBot="1" x14ac:dyDescent="0.3">
      <c r="A2466" s="112" t="s">
        <v>202</v>
      </c>
      <c r="B2466" s="154" t="s">
        <v>987</v>
      </c>
      <c r="C2466" s="154" t="s">
        <v>151</v>
      </c>
      <c r="D2466" s="813" t="s">
        <v>988</v>
      </c>
      <c r="E2466" s="814"/>
    </row>
    <row r="2467" spans="1:7" ht="37.9" customHeight="1" thickBot="1" x14ac:dyDescent="0.3">
      <c r="A2467" s="104" t="s">
        <v>48</v>
      </c>
      <c r="B2467" s="768" t="s">
        <v>989</v>
      </c>
      <c r="C2467" s="769"/>
      <c r="D2467" s="769"/>
      <c r="E2467" s="612"/>
    </row>
    <row r="2468" spans="1:7" ht="15.75" thickBot="1" x14ac:dyDescent="0.3">
      <c r="A2468" s="104" t="s">
        <v>50</v>
      </c>
      <c r="B2468" s="798" t="s">
        <v>206</v>
      </c>
      <c r="C2468" s="799"/>
      <c r="D2468" s="799"/>
      <c r="E2468" s="800"/>
    </row>
    <row r="2469" spans="1:7" x14ac:dyDescent="0.25">
      <c r="A2469" s="801"/>
      <c r="B2469" s="128">
        <v>2020</v>
      </c>
      <c r="C2469" s="128">
        <v>2021</v>
      </c>
      <c r="D2469" s="128">
        <v>2022</v>
      </c>
      <c r="E2469" s="128">
        <v>2023</v>
      </c>
    </row>
    <row r="2470" spans="1:7" ht="15.75" thickBot="1" x14ac:dyDescent="0.3">
      <c r="A2470" s="802"/>
      <c r="B2470" s="129" t="s">
        <v>26</v>
      </c>
      <c r="C2470" s="129" t="s">
        <v>26</v>
      </c>
      <c r="D2470" s="129" t="s">
        <v>26</v>
      </c>
      <c r="E2470" s="129" t="s">
        <v>26</v>
      </c>
      <c r="G2470" s="2"/>
    </row>
    <row r="2471" spans="1:7" ht="15.75" thickBot="1" x14ac:dyDescent="0.3">
      <c r="A2471" s="104" t="s">
        <v>52</v>
      </c>
      <c r="B2471" s="392">
        <v>0.3</v>
      </c>
      <c r="C2471" s="392"/>
      <c r="D2471" s="392">
        <v>0</v>
      </c>
      <c r="E2471" s="104"/>
      <c r="G2471" s="2"/>
    </row>
    <row r="2472" spans="1:7" ht="15.75" thickBot="1" x14ac:dyDescent="0.3">
      <c r="A2472" s="104" t="s">
        <v>53</v>
      </c>
      <c r="B2472" s="136">
        <v>35727.311999999998</v>
      </c>
      <c r="C2472" s="136"/>
      <c r="D2472" s="136">
        <v>0</v>
      </c>
      <c r="E2472" s="134">
        <f>E2490</f>
        <v>0</v>
      </c>
      <c r="G2472" s="470"/>
    </row>
    <row r="2473" spans="1:7" ht="15.75" thickBot="1" x14ac:dyDescent="0.3">
      <c r="A2473" s="104" t="s">
        <v>54</v>
      </c>
      <c r="B2473" s="134">
        <f>B2472/B2471</f>
        <v>119091.04</v>
      </c>
      <c r="C2473" s="134" t="e">
        <f>C2472/C2471</f>
        <v>#DIV/0!</v>
      </c>
      <c r="D2473" s="134" t="e">
        <f>D2472/D2471</f>
        <v>#DIV/0!</v>
      </c>
      <c r="E2473" s="134" t="e">
        <f>E2472/E2471</f>
        <v>#DIV/0!</v>
      </c>
      <c r="G2473" s="451"/>
    </row>
    <row r="2474" spans="1:7" ht="15.75" thickBot="1" x14ac:dyDescent="0.3">
      <c r="A2474" s="104" t="s">
        <v>55</v>
      </c>
      <c r="B2474" s="130" t="e">
        <f t="shared" ref="B2474:E2476" si="94">B2471/A2471-1</f>
        <v>#VALUE!</v>
      </c>
      <c r="C2474" s="130">
        <f t="shared" si="94"/>
        <v>-1</v>
      </c>
      <c r="D2474" s="130" t="e">
        <f t="shared" si="94"/>
        <v>#DIV/0!</v>
      </c>
      <c r="E2474" s="130" t="e">
        <f t="shared" si="94"/>
        <v>#DIV/0!</v>
      </c>
      <c r="G2474" s="2"/>
    </row>
    <row r="2475" spans="1:7" ht="15.75" thickBot="1" x14ac:dyDescent="0.3">
      <c r="A2475" s="104" t="s">
        <v>57</v>
      </c>
      <c r="B2475" s="130" t="e">
        <f t="shared" si="94"/>
        <v>#VALUE!</v>
      </c>
      <c r="C2475" s="130">
        <f t="shared" si="94"/>
        <v>-1</v>
      </c>
      <c r="D2475" s="130" t="e">
        <f t="shared" si="94"/>
        <v>#DIV/0!</v>
      </c>
      <c r="E2475" s="130" t="e">
        <f t="shared" si="94"/>
        <v>#DIV/0!</v>
      </c>
      <c r="G2475" s="2"/>
    </row>
    <row r="2476" spans="1:7" ht="15.75" thickBot="1" x14ac:dyDescent="0.3">
      <c r="A2476" s="104" t="s">
        <v>58</v>
      </c>
      <c r="B2476" s="130" t="e">
        <f t="shared" si="94"/>
        <v>#VALUE!</v>
      </c>
      <c r="C2476" s="130" t="e">
        <f t="shared" si="94"/>
        <v>#DIV/0!</v>
      </c>
      <c r="D2476" s="130" t="e">
        <f t="shared" si="94"/>
        <v>#DIV/0!</v>
      </c>
      <c r="E2476" s="130" t="e">
        <f t="shared" si="94"/>
        <v>#DIV/0!</v>
      </c>
    </row>
    <row r="2477" spans="1:7" ht="15.75" thickBot="1" x14ac:dyDescent="0.3">
      <c r="A2477" s="803" t="s">
        <v>207</v>
      </c>
      <c r="B2477" s="804"/>
      <c r="C2477" s="804"/>
      <c r="D2477" s="804"/>
      <c r="E2477" s="805"/>
    </row>
    <row r="2478" spans="1:7" x14ac:dyDescent="0.25">
      <c r="A2478" s="801"/>
      <c r="B2478" s="128">
        <v>2020</v>
      </c>
      <c r="C2478" s="128">
        <v>2021</v>
      </c>
      <c r="D2478" s="128">
        <v>2022</v>
      </c>
      <c r="E2478" s="128">
        <v>2023</v>
      </c>
    </row>
    <row r="2479" spans="1:7" ht="15.75" thickBot="1" x14ac:dyDescent="0.3">
      <c r="A2479" s="802"/>
      <c r="B2479" s="129" t="s">
        <v>26</v>
      </c>
      <c r="C2479" s="129" t="s">
        <v>26</v>
      </c>
      <c r="D2479" s="129" t="s">
        <v>26</v>
      </c>
      <c r="E2479" s="129" t="s">
        <v>26</v>
      </c>
    </row>
    <row r="2480" spans="1:7" ht="15.75" thickBot="1" x14ac:dyDescent="0.3">
      <c r="A2480" s="131" t="s">
        <v>114</v>
      </c>
      <c r="B2480" s="132">
        <f>B2481+B2482+B2483+B2484</f>
        <v>0</v>
      </c>
      <c r="C2480" s="132">
        <f>C2481+C2482+C2483+C2484</f>
        <v>0</v>
      </c>
      <c r="D2480" s="132">
        <f>D2481+D2482+D2483+D2484</f>
        <v>0</v>
      </c>
      <c r="E2480" s="132">
        <f>E2481+E2482+E2483+E2484</f>
        <v>0</v>
      </c>
    </row>
    <row r="2481" spans="1:5" ht="15.75" thickBot="1" x14ac:dyDescent="0.3">
      <c r="A2481" s="118" t="s">
        <v>61</v>
      </c>
      <c r="B2481" s="132"/>
      <c r="C2481" s="132"/>
      <c r="D2481" s="132"/>
      <c r="E2481" s="132"/>
    </row>
    <row r="2482" spans="1:5" ht="15.75" thickBot="1" x14ac:dyDescent="0.3">
      <c r="A2482" s="118" t="s">
        <v>115</v>
      </c>
      <c r="B2482" s="132"/>
      <c r="C2482" s="132"/>
      <c r="D2482" s="132"/>
      <c r="E2482" s="132"/>
    </row>
    <row r="2483" spans="1:5" ht="15.75" thickBot="1" x14ac:dyDescent="0.3">
      <c r="A2483" s="118" t="s">
        <v>116</v>
      </c>
      <c r="B2483" s="132"/>
      <c r="C2483" s="132"/>
      <c r="D2483" s="132"/>
      <c r="E2483" s="132"/>
    </row>
    <row r="2484" spans="1:5" ht="15.75" thickBot="1" x14ac:dyDescent="0.3">
      <c r="A2484" s="118" t="s">
        <v>117</v>
      </c>
      <c r="B2484" s="132"/>
      <c r="C2484" s="132"/>
      <c r="D2484" s="132"/>
      <c r="E2484" s="132"/>
    </row>
    <row r="2485" spans="1:5" ht="15.75" thickBot="1" x14ac:dyDescent="0.3">
      <c r="A2485" s="131" t="s">
        <v>118</v>
      </c>
      <c r="B2485" s="122">
        <f>B2486+B2487+B2488+B2489</f>
        <v>35727.311999999998</v>
      </c>
      <c r="C2485" s="122">
        <f>C2486+C2487+C2488+C2489</f>
        <v>0</v>
      </c>
      <c r="D2485" s="122">
        <f>D2486+D2487+D2488+D2489</f>
        <v>0</v>
      </c>
      <c r="E2485" s="122">
        <f>E2486+E2487+E2488+E2489</f>
        <v>0</v>
      </c>
    </row>
    <row r="2486" spans="1:5" ht="15.75" thickBot="1" x14ac:dyDescent="0.3">
      <c r="A2486" s="118" t="s">
        <v>61</v>
      </c>
      <c r="B2486" s="132">
        <f>+B2472</f>
        <v>35727.311999999998</v>
      </c>
      <c r="C2486" s="132">
        <f>+C2472</f>
        <v>0</v>
      </c>
      <c r="D2486" s="132">
        <f>+D2472</f>
        <v>0</v>
      </c>
      <c r="E2486" s="132"/>
    </row>
    <row r="2487" spans="1:5" ht="15.75" thickBot="1" x14ac:dyDescent="0.3">
      <c r="A2487" s="118" t="s">
        <v>115</v>
      </c>
      <c r="B2487" s="132"/>
      <c r="C2487" s="132"/>
      <c r="D2487" s="132"/>
      <c r="E2487" s="132"/>
    </row>
    <row r="2488" spans="1:5" ht="15.75" thickBot="1" x14ac:dyDescent="0.3">
      <c r="A2488" s="118" t="s">
        <v>116</v>
      </c>
      <c r="B2488" s="132"/>
      <c r="C2488" s="132"/>
      <c r="D2488" s="132"/>
      <c r="E2488" s="132"/>
    </row>
    <row r="2489" spans="1:5" ht="15.75" thickBot="1" x14ac:dyDescent="0.3">
      <c r="A2489" s="118" t="s">
        <v>117</v>
      </c>
      <c r="B2489" s="132"/>
      <c r="C2489" s="132"/>
      <c r="D2489" s="132"/>
      <c r="E2489" s="132"/>
    </row>
    <row r="2490" spans="1:5" ht="15.75" thickBot="1" x14ac:dyDescent="0.3">
      <c r="A2490" s="121" t="s">
        <v>480</v>
      </c>
      <c r="B2490" s="122">
        <f>B2480+B2485</f>
        <v>35727.311999999998</v>
      </c>
      <c r="C2490" s="122">
        <f>C2480+C2485</f>
        <v>0</v>
      </c>
      <c r="D2490" s="122">
        <f>D2480+D2485</f>
        <v>0</v>
      </c>
      <c r="E2490" s="122">
        <f>E2480+E2485</f>
        <v>0</v>
      </c>
    </row>
    <row r="2491" spans="1:5" ht="34.5" thickBot="1" x14ac:dyDescent="0.3">
      <c r="A2491" s="112" t="s">
        <v>209</v>
      </c>
      <c r="B2491" s="154" t="s">
        <v>990</v>
      </c>
      <c r="C2491" s="154" t="s">
        <v>151</v>
      </c>
      <c r="D2491" s="813" t="s">
        <v>991</v>
      </c>
      <c r="E2491" s="814"/>
    </row>
    <row r="2492" spans="1:5" ht="30.6" customHeight="1" thickBot="1" x14ac:dyDescent="0.3">
      <c r="A2492" s="104" t="s">
        <v>48</v>
      </c>
      <c r="B2492" s="768" t="s">
        <v>992</v>
      </c>
      <c r="C2492" s="769"/>
      <c r="D2492" s="769"/>
      <c r="E2492" s="612"/>
    </row>
    <row r="2493" spans="1:5" ht="15.75" thickBot="1" x14ac:dyDescent="0.3">
      <c r="A2493" s="104" t="s">
        <v>50</v>
      </c>
      <c r="B2493" s="798" t="s">
        <v>206</v>
      </c>
      <c r="C2493" s="799"/>
      <c r="D2493" s="799"/>
      <c r="E2493" s="800"/>
    </row>
    <row r="2494" spans="1:5" x14ac:dyDescent="0.25">
      <c r="A2494" s="801"/>
      <c r="B2494" s="128">
        <v>2020</v>
      </c>
      <c r="C2494" s="128">
        <v>2021</v>
      </c>
      <c r="D2494" s="128">
        <v>2022</v>
      </c>
      <c r="E2494" s="128">
        <v>2023</v>
      </c>
    </row>
    <row r="2495" spans="1:5" ht="15.75" thickBot="1" x14ac:dyDescent="0.3">
      <c r="A2495" s="802"/>
      <c r="B2495" s="129" t="s">
        <v>26</v>
      </c>
      <c r="C2495" s="129" t="s">
        <v>26</v>
      </c>
      <c r="D2495" s="129" t="s">
        <v>26</v>
      </c>
      <c r="E2495" s="129" t="s">
        <v>26</v>
      </c>
    </row>
    <row r="2496" spans="1:5" ht="15.75" thickBot="1" x14ac:dyDescent="0.3">
      <c r="A2496" s="104" t="s">
        <v>52</v>
      </c>
      <c r="B2496" s="392">
        <v>0.6</v>
      </c>
      <c r="C2496" s="392"/>
      <c r="D2496" s="392">
        <v>0</v>
      </c>
      <c r="E2496" s="104"/>
    </row>
    <row r="2497" spans="1:5" ht="15.75" thickBot="1" x14ac:dyDescent="0.3">
      <c r="A2497" s="104" t="s">
        <v>53</v>
      </c>
      <c r="B2497" s="136">
        <v>54776.053999999996</v>
      </c>
      <c r="C2497" s="136"/>
      <c r="D2497" s="136">
        <v>0</v>
      </c>
      <c r="E2497" s="134">
        <f>E2515</f>
        <v>0</v>
      </c>
    </row>
    <row r="2498" spans="1:5" ht="15.75" thickBot="1" x14ac:dyDescent="0.3">
      <c r="A2498" s="104" t="s">
        <v>54</v>
      </c>
      <c r="B2498" s="134">
        <f>B2497/B2496</f>
        <v>91293.423333333325</v>
      </c>
      <c r="C2498" s="134" t="e">
        <f>C2497/C2496</f>
        <v>#DIV/0!</v>
      </c>
      <c r="D2498" s="134" t="e">
        <f>D2497/D2496</f>
        <v>#DIV/0!</v>
      </c>
      <c r="E2498" s="134" t="e">
        <f>E2497/E2496</f>
        <v>#DIV/0!</v>
      </c>
    </row>
    <row r="2499" spans="1:5" ht="15.75" thickBot="1" x14ac:dyDescent="0.3">
      <c r="A2499" s="104" t="s">
        <v>55</v>
      </c>
      <c r="B2499" s="130" t="e">
        <f t="shared" ref="B2499:E2501" si="95">B2496/A2496-1</f>
        <v>#VALUE!</v>
      </c>
      <c r="C2499" s="130">
        <f t="shared" si="95"/>
        <v>-1</v>
      </c>
      <c r="D2499" s="130" t="e">
        <f t="shared" si="95"/>
        <v>#DIV/0!</v>
      </c>
      <c r="E2499" s="130" t="e">
        <f t="shared" si="95"/>
        <v>#DIV/0!</v>
      </c>
    </row>
    <row r="2500" spans="1:5" ht="15.75" thickBot="1" x14ac:dyDescent="0.3">
      <c r="A2500" s="104" t="s">
        <v>57</v>
      </c>
      <c r="B2500" s="130" t="e">
        <f t="shared" si="95"/>
        <v>#VALUE!</v>
      </c>
      <c r="C2500" s="130">
        <f t="shared" si="95"/>
        <v>-1</v>
      </c>
      <c r="D2500" s="130" t="e">
        <f t="shared" si="95"/>
        <v>#DIV/0!</v>
      </c>
      <c r="E2500" s="130" t="e">
        <f t="shared" si="95"/>
        <v>#DIV/0!</v>
      </c>
    </row>
    <row r="2501" spans="1:5" ht="15.75" thickBot="1" x14ac:dyDescent="0.3">
      <c r="A2501" s="104" t="s">
        <v>58</v>
      </c>
      <c r="B2501" s="130" t="e">
        <f t="shared" si="95"/>
        <v>#VALUE!</v>
      </c>
      <c r="C2501" s="130" t="e">
        <f t="shared" si="95"/>
        <v>#DIV/0!</v>
      </c>
      <c r="D2501" s="130" t="e">
        <f t="shared" si="95"/>
        <v>#DIV/0!</v>
      </c>
      <c r="E2501" s="130" t="e">
        <f t="shared" si="95"/>
        <v>#DIV/0!</v>
      </c>
    </row>
    <row r="2502" spans="1:5" ht="15.75" thickBot="1" x14ac:dyDescent="0.3">
      <c r="A2502" s="803" t="s">
        <v>214</v>
      </c>
      <c r="B2502" s="804"/>
      <c r="C2502" s="804"/>
      <c r="D2502" s="804"/>
      <c r="E2502" s="805"/>
    </row>
    <row r="2503" spans="1:5" x14ac:dyDescent="0.25">
      <c r="A2503" s="801"/>
      <c r="B2503" s="128">
        <v>2020</v>
      </c>
      <c r="C2503" s="128">
        <v>2021</v>
      </c>
      <c r="D2503" s="128">
        <v>2022</v>
      </c>
      <c r="E2503" s="128">
        <v>2023</v>
      </c>
    </row>
    <row r="2504" spans="1:5" ht="15.75" thickBot="1" x14ac:dyDescent="0.3">
      <c r="A2504" s="802"/>
      <c r="B2504" s="129" t="s">
        <v>26</v>
      </c>
      <c r="C2504" s="129" t="s">
        <v>26</v>
      </c>
      <c r="D2504" s="129" t="s">
        <v>26</v>
      </c>
      <c r="E2504" s="129" t="s">
        <v>26</v>
      </c>
    </row>
    <row r="2505" spans="1:5" ht="15.75" thickBot="1" x14ac:dyDescent="0.3">
      <c r="A2505" s="131" t="s">
        <v>114</v>
      </c>
      <c r="B2505" s="132">
        <f>B2506+B2507+B2508+B2509</f>
        <v>0</v>
      </c>
      <c r="C2505" s="132">
        <f>C2506+C2507+C2508+C2509</f>
        <v>0</v>
      </c>
      <c r="D2505" s="132">
        <f>D2506+D2507+D2508+D2509</f>
        <v>0</v>
      </c>
      <c r="E2505" s="132">
        <f>E2506+E2507+E2508+E2509</f>
        <v>0</v>
      </c>
    </row>
    <row r="2506" spans="1:5" ht="15.75" thickBot="1" x14ac:dyDescent="0.3">
      <c r="A2506" s="118" t="s">
        <v>61</v>
      </c>
      <c r="B2506" s="132"/>
      <c r="C2506" s="132"/>
      <c r="D2506" s="132"/>
      <c r="E2506" s="132"/>
    </row>
    <row r="2507" spans="1:5" ht="15.75" thickBot="1" x14ac:dyDescent="0.3">
      <c r="A2507" s="118" t="s">
        <v>115</v>
      </c>
      <c r="B2507" s="132"/>
      <c r="C2507" s="132"/>
      <c r="D2507" s="132"/>
      <c r="E2507" s="132"/>
    </row>
    <row r="2508" spans="1:5" ht="15.75" thickBot="1" x14ac:dyDescent="0.3">
      <c r="A2508" s="118" t="s">
        <v>116</v>
      </c>
      <c r="B2508" s="132"/>
      <c r="C2508" s="132"/>
      <c r="D2508" s="132"/>
      <c r="E2508" s="132"/>
    </row>
    <row r="2509" spans="1:5" ht="15.75" thickBot="1" x14ac:dyDescent="0.3">
      <c r="A2509" s="118" t="s">
        <v>117</v>
      </c>
      <c r="B2509" s="132"/>
      <c r="C2509" s="132"/>
      <c r="D2509" s="132"/>
      <c r="E2509" s="132"/>
    </row>
    <row r="2510" spans="1:5" ht="15.75" thickBot="1" x14ac:dyDescent="0.3">
      <c r="A2510" s="131" t="s">
        <v>118</v>
      </c>
      <c r="B2510" s="122">
        <f>B2511+B2512+B2513+B2514</f>
        <v>54776.053999999996</v>
      </c>
      <c r="C2510" s="122">
        <f>C2511+C2512+C2513+C2514</f>
        <v>0</v>
      </c>
      <c r="D2510" s="122">
        <f>D2511+D2512+D2513+D2514</f>
        <v>0</v>
      </c>
      <c r="E2510" s="122">
        <f>E2511+E2512+E2513+E2514</f>
        <v>0</v>
      </c>
    </row>
    <row r="2511" spans="1:5" ht="15.75" thickBot="1" x14ac:dyDescent="0.3">
      <c r="A2511" s="118" t="s">
        <v>61</v>
      </c>
      <c r="B2511" s="132">
        <f>+B2497</f>
        <v>54776.053999999996</v>
      </c>
      <c r="C2511" s="132">
        <f>+C2497</f>
        <v>0</v>
      </c>
      <c r="D2511" s="132">
        <f>+D2497</f>
        <v>0</v>
      </c>
      <c r="E2511" s="132"/>
    </row>
    <row r="2512" spans="1:5" ht="15.75" thickBot="1" x14ac:dyDescent="0.3">
      <c r="A2512" s="118" t="s">
        <v>115</v>
      </c>
      <c r="B2512" s="132"/>
      <c r="C2512" s="132"/>
      <c r="D2512" s="132"/>
      <c r="E2512" s="132"/>
    </row>
    <row r="2513" spans="1:5" ht="15.75" thickBot="1" x14ac:dyDescent="0.3">
      <c r="A2513" s="118" t="s">
        <v>116</v>
      </c>
      <c r="B2513" s="132"/>
      <c r="C2513" s="132"/>
      <c r="D2513" s="132"/>
      <c r="E2513" s="132"/>
    </row>
    <row r="2514" spans="1:5" ht="15.75" thickBot="1" x14ac:dyDescent="0.3">
      <c r="A2514" s="118" t="s">
        <v>117</v>
      </c>
      <c r="B2514" s="132"/>
      <c r="C2514" s="132"/>
      <c r="D2514" s="132"/>
      <c r="E2514" s="132"/>
    </row>
    <row r="2515" spans="1:5" ht="15.75" thickBot="1" x14ac:dyDescent="0.3">
      <c r="A2515" s="121" t="s">
        <v>403</v>
      </c>
      <c r="B2515" s="122">
        <f>B2505+B2510</f>
        <v>54776.053999999996</v>
      </c>
      <c r="C2515" s="122">
        <f>C2505+C2510</f>
        <v>0</v>
      </c>
      <c r="D2515" s="122">
        <f>D2505+D2510</f>
        <v>0</v>
      </c>
      <c r="E2515" s="122">
        <f>E2505+E2510</f>
        <v>0</v>
      </c>
    </row>
    <row r="2516" spans="1:5" ht="34.5" thickBot="1" x14ac:dyDescent="0.3">
      <c r="A2516" s="112" t="s">
        <v>216</v>
      </c>
      <c r="B2516" s="154" t="s">
        <v>993</v>
      </c>
      <c r="C2516" s="154" t="s">
        <v>151</v>
      </c>
      <c r="D2516" s="813" t="s">
        <v>994</v>
      </c>
      <c r="E2516" s="814"/>
    </row>
    <row r="2517" spans="1:5" ht="34.15" customHeight="1" thickBot="1" x14ac:dyDescent="0.3">
      <c r="A2517" s="104" t="s">
        <v>48</v>
      </c>
      <c r="B2517" s="768" t="s">
        <v>995</v>
      </c>
      <c r="C2517" s="769"/>
      <c r="D2517" s="769"/>
      <c r="E2517" s="612"/>
    </row>
    <row r="2518" spans="1:5" ht="15.75" thickBot="1" x14ac:dyDescent="0.3">
      <c r="A2518" s="104" t="s">
        <v>50</v>
      </c>
      <c r="B2518" s="798" t="s">
        <v>206</v>
      </c>
      <c r="C2518" s="799"/>
      <c r="D2518" s="799"/>
      <c r="E2518" s="800"/>
    </row>
    <row r="2519" spans="1:5" x14ac:dyDescent="0.25">
      <c r="A2519" s="801"/>
      <c r="B2519" s="128">
        <v>2020</v>
      </c>
      <c r="C2519" s="128">
        <v>2021</v>
      </c>
      <c r="D2519" s="128">
        <v>2022</v>
      </c>
      <c r="E2519" s="128">
        <v>2023</v>
      </c>
    </row>
    <row r="2520" spans="1:5" ht="15.75" thickBot="1" x14ac:dyDescent="0.3">
      <c r="A2520" s="802"/>
      <c r="B2520" s="129" t="s">
        <v>26</v>
      </c>
      <c r="C2520" s="129" t="s">
        <v>26</v>
      </c>
      <c r="D2520" s="129" t="s">
        <v>26</v>
      </c>
      <c r="E2520" s="129" t="s">
        <v>26</v>
      </c>
    </row>
    <row r="2521" spans="1:5" ht="15.75" thickBot="1" x14ac:dyDescent="0.3">
      <c r="A2521" s="139" t="s">
        <v>52</v>
      </c>
      <c r="B2521" s="138">
        <v>0.85</v>
      </c>
      <c r="C2521" s="138">
        <v>0</v>
      </c>
      <c r="D2521" s="138"/>
      <c r="E2521" s="104"/>
    </row>
    <row r="2522" spans="1:5" ht="15.75" thickBot="1" x14ac:dyDescent="0.3">
      <c r="A2522" s="139" t="s">
        <v>53</v>
      </c>
      <c r="B2522" s="136">
        <v>42591</v>
      </c>
      <c r="C2522" s="136">
        <v>10000</v>
      </c>
      <c r="D2522" s="136"/>
      <c r="E2522" s="134">
        <f>E2540</f>
        <v>0</v>
      </c>
    </row>
    <row r="2523" spans="1:5" ht="15.75" thickBot="1" x14ac:dyDescent="0.3">
      <c r="A2523" s="104" t="s">
        <v>54</v>
      </c>
      <c r="B2523" s="134">
        <f>B2522/B2521</f>
        <v>50107.058823529413</v>
      </c>
      <c r="C2523" s="134" t="e">
        <f>C2522/C2521</f>
        <v>#DIV/0!</v>
      </c>
      <c r="D2523" s="134" t="e">
        <f>D2522/D2521</f>
        <v>#DIV/0!</v>
      </c>
      <c r="E2523" s="134" t="e">
        <f>E2522/E2521</f>
        <v>#DIV/0!</v>
      </c>
    </row>
    <row r="2524" spans="1:5" ht="15.75" thickBot="1" x14ac:dyDescent="0.3">
      <c r="A2524" s="104" t="s">
        <v>55</v>
      </c>
      <c r="B2524" s="130" t="e">
        <f t="shared" ref="B2524:E2526" si="96">B2521/A2521-1</f>
        <v>#VALUE!</v>
      </c>
      <c r="C2524" s="130">
        <f t="shared" si="96"/>
        <v>-1</v>
      </c>
      <c r="D2524" s="130" t="e">
        <f t="shared" si="96"/>
        <v>#DIV/0!</v>
      </c>
      <c r="E2524" s="130" t="e">
        <f t="shared" si="96"/>
        <v>#DIV/0!</v>
      </c>
    </row>
    <row r="2525" spans="1:5" ht="15.75" thickBot="1" x14ac:dyDescent="0.3">
      <c r="A2525" s="104" t="s">
        <v>57</v>
      </c>
      <c r="B2525" s="130" t="e">
        <f t="shared" si="96"/>
        <v>#VALUE!</v>
      </c>
      <c r="C2525" s="130">
        <f t="shared" si="96"/>
        <v>-0.76520861214810643</v>
      </c>
      <c r="D2525" s="130">
        <f t="shared" si="96"/>
        <v>-1</v>
      </c>
      <c r="E2525" s="130" t="e">
        <f t="shared" si="96"/>
        <v>#DIV/0!</v>
      </c>
    </row>
    <row r="2526" spans="1:5" ht="15.75" thickBot="1" x14ac:dyDescent="0.3">
      <c r="A2526" s="104" t="s">
        <v>58</v>
      </c>
      <c r="B2526" s="130" t="e">
        <f t="shared" si="96"/>
        <v>#VALUE!</v>
      </c>
      <c r="C2526" s="130" t="e">
        <f t="shared" si="96"/>
        <v>#DIV/0!</v>
      </c>
      <c r="D2526" s="130" t="e">
        <f t="shared" si="96"/>
        <v>#DIV/0!</v>
      </c>
      <c r="E2526" s="130" t="e">
        <f t="shared" si="96"/>
        <v>#DIV/0!</v>
      </c>
    </row>
    <row r="2527" spans="1:5" ht="15.75" thickBot="1" x14ac:dyDescent="0.3">
      <c r="A2527" s="803" t="s">
        <v>220</v>
      </c>
      <c r="B2527" s="804"/>
      <c r="C2527" s="804"/>
      <c r="D2527" s="804"/>
      <c r="E2527" s="805"/>
    </row>
    <row r="2528" spans="1:5" x14ac:dyDescent="0.25">
      <c r="A2528" s="801"/>
      <c r="B2528" s="128">
        <v>2020</v>
      </c>
      <c r="C2528" s="128">
        <v>2021</v>
      </c>
      <c r="D2528" s="128">
        <v>2022</v>
      </c>
      <c r="E2528" s="128">
        <v>2023</v>
      </c>
    </row>
    <row r="2529" spans="1:5" ht="15.75" thickBot="1" x14ac:dyDescent="0.3">
      <c r="A2529" s="802"/>
      <c r="B2529" s="129" t="s">
        <v>26</v>
      </c>
      <c r="C2529" s="129" t="s">
        <v>26</v>
      </c>
      <c r="D2529" s="129" t="s">
        <v>26</v>
      </c>
      <c r="E2529" s="129" t="s">
        <v>26</v>
      </c>
    </row>
    <row r="2530" spans="1:5" ht="15.75" thickBot="1" x14ac:dyDescent="0.3">
      <c r="A2530" s="131" t="s">
        <v>114</v>
      </c>
      <c r="B2530" s="132">
        <f>B2531+B2532+B2533+B2534</f>
        <v>0</v>
      </c>
      <c r="C2530" s="132">
        <f>C2531+C2532+C2533+C2534</f>
        <v>0</v>
      </c>
      <c r="D2530" s="132">
        <f>D2531+D2532+D2533+D2534</f>
        <v>0</v>
      </c>
      <c r="E2530" s="132">
        <f>E2531+E2532+E2533+E2534</f>
        <v>0</v>
      </c>
    </row>
    <row r="2531" spans="1:5" ht="15.75" thickBot="1" x14ac:dyDescent="0.3">
      <c r="A2531" s="118" t="s">
        <v>61</v>
      </c>
      <c r="B2531" s="132"/>
      <c r="C2531" s="132"/>
      <c r="D2531" s="132"/>
      <c r="E2531" s="132"/>
    </row>
    <row r="2532" spans="1:5" ht="15.75" thickBot="1" x14ac:dyDescent="0.3">
      <c r="A2532" s="118" t="s">
        <v>115</v>
      </c>
      <c r="B2532" s="132"/>
      <c r="C2532" s="132"/>
      <c r="D2532" s="132"/>
      <c r="E2532" s="132"/>
    </row>
    <row r="2533" spans="1:5" ht="15.75" thickBot="1" x14ac:dyDescent="0.3">
      <c r="A2533" s="118" t="s">
        <v>116</v>
      </c>
      <c r="B2533" s="132"/>
      <c r="C2533" s="132"/>
      <c r="D2533" s="132"/>
      <c r="E2533" s="132"/>
    </row>
    <row r="2534" spans="1:5" ht="15.75" thickBot="1" x14ac:dyDescent="0.3">
      <c r="A2534" s="118" t="s">
        <v>117</v>
      </c>
      <c r="B2534" s="132"/>
      <c r="C2534" s="132"/>
      <c r="D2534" s="132"/>
      <c r="E2534" s="132"/>
    </row>
    <row r="2535" spans="1:5" ht="15.75" thickBot="1" x14ac:dyDescent="0.3">
      <c r="A2535" s="131" t="s">
        <v>118</v>
      </c>
      <c r="B2535" s="122">
        <f>B2536+B2537+B2538+B2539</f>
        <v>42591</v>
      </c>
      <c r="C2535" s="122">
        <f>C2536+C2537+C2538+C2539</f>
        <v>10000</v>
      </c>
      <c r="D2535" s="122">
        <f>D2536+D2537+D2538+D2539</f>
        <v>0</v>
      </c>
      <c r="E2535" s="122">
        <f>E2536+E2537+E2538+E2539</f>
        <v>0</v>
      </c>
    </row>
    <row r="2536" spans="1:5" ht="15.75" thickBot="1" x14ac:dyDescent="0.3">
      <c r="A2536" s="118" t="s">
        <v>61</v>
      </c>
      <c r="B2536" s="132">
        <f>+B2522</f>
        <v>42591</v>
      </c>
      <c r="C2536" s="132">
        <f>+C2522</f>
        <v>10000</v>
      </c>
      <c r="D2536" s="132">
        <f>+D2522</f>
        <v>0</v>
      </c>
      <c r="E2536" s="132"/>
    </row>
    <row r="2537" spans="1:5" ht="15.75" thickBot="1" x14ac:dyDescent="0.3">
      <c r="A2537" s="118" t="s">
        <v>115</v>
      </c>
      <c r="B2537" s="132"/>
      <c r="C2537" s="132"/>
      <c r="D2537" s="132"/>
      <c r="E2537" s="132"/>
    </row>
    <row r="2538" spans="1:5" ht="15.75" thickBot="1" x14ac:dyDescent="0.3">
      <c r="A2538" s="118" t="s">
        <v>116</v>
      </c>
      <c r="B2538" s="132"/>
      <c r="C2538" s="132"/>
      <c r="D2538" s="132"/>
      <c r="E2538" s="132"/>
    </row>
    <row r="2539" spans="1:5" ht="15.75" thickBot="1" x14ac:dyDescent="0.3">
      <c r="A2539" s="118" t="s">
        <v>117</v>
      </c>
      <c r="B2539" s="132"/>
      <c r="C2539" s="132"/>
      <c r="D2539" s="132"/>
      <c r="E2539" s="132"/>
    </row>
    <row r="2540" spans="1:5" ht="15.75" thickBot="1" x14ac:dyDescent="0.3">
      <c r="A2540" s="121" t="s">
        <v>406</v>
      </c>
      <c r="B2540" s="122">
        <f>B2530+B2535</f>
        <v>42591</v>
      </c>
      <c r="C2540" s="122">
        <f>C2530+C2535</f>
        <v>10000</v>
      </c>
      <c r="D2540" s="122">
        <f>D2530+D2535</f>
        <v>0</v>
      </c>
      <c r="E2540" s="122">
        <f>E2530+E2535</f>
        <v>0</v>
      </c>
    </row>
    <row r="2541" spans="1:5" ht="34.5" thickBot="1" x14ac:dyDescent="0.3">
      <c r="A2541" s="112" t="s">
        <v>222</v>
      </c>
      <c r="B2541" s="154" t="s">
        <v>996</v>
      </c>
      <c r="C2541" s="154" t="s">
        <v>151</v>
      </c>
      <c r="D2541" s="813" t="s">
        <v>997</v>
      </c>
      <c r="E2541" s="814"/>
    </row>
    <row r="2542" spans="1:5" ht="29.45" customHeight="1" thickBot="1" x14ac:dyDescent="0.3">
      <c r="A2542" s="104" t="s">
        <v>48</v>
      </c>
      <c r="B2542" s="768" t="s">
        <v>998</v>
      </c>
      <c r="C2542" s="769"/>
      <c r="D2542" s="769"/>
      <c r="E2542" s="612"/>
    </row>
    <row r="2543" spans="1:5" ht="15.75" thickBot="1" x14ac:dyDescent="0.3">
      <c r="A2543" s="104" t="s">
        <v>50</v>
      </c>
      <c r="B2543" s="798" t="s">
        <v>206</v>
      </c>
      <c r="C2543" s="799"/>
      <c r="D2543" s="799"/>
      <c r="E2543" s="800"/>
    </row>
    <row r="2544" spans="1:5" x14ac:dyDescent="0.25">
      <c r="A2544" s="801"/>
      <c r="B2544" s="128">
        <v>2020</v>
      </c>
      <c r="C2544" s="128">
        <v>2021</v>
      </c>
      <c r="D2544" s="128">
        <v>2022</v>
      </c>
      <c r="E2544" s="128">
        <v>2023</v>
      </c>
    </row>
    <row r="2545" spans="1:7" ht="15.75" thickBot="1" x14ac:dyDescent="0.3">
      <c r="A2545" s="802"/>
      <c r="B2545" s="129" t="s">
        <v>26</v>
      </c>
      <c r="C2545" s="129" t="s">
        <v>26</v>
      </c>
      <c r="D2545" s="129" t="s">
        <v>26</v>
      </c>
      <c r="E2545" s="129" t="s">
        <v>26</v>
      </c>
    </row>
    <row r="2546" spans="1:7" ht="15.75" thickBot="1" x14ac:dyDescent="0.3">
      <c r="A2546" s="104" t="s">
        <v>52</v>
      </c>
      <c r="B2546" s="392">
        <v>6</v>
      </c>
      <c r="C2546" s="392"/>
      <c r="D2546" s="392">
        <v>0</v>
      </c>
      <c r="E2546" s="104"/>
    </row>
    <row r="2547" spans="1:7" ht="15.75" thickBot="1" x14ac:dyDescent="0.3">
      <c r="A2547" s="104" t="s">
        <v>53</v>
      </c>
      <c r="B2547" s="136">
        <v>22437.813999999998</v>
      </c>
      <c r="C2547" s="136"/>
      <c r="D2547" s="136">
        <v>0</v>
      </c>
      <c r="E2547" s="134">
        <f>E2565</f>
        <v>0</v>
      </c>
      <c r="G2547" s="2"/>
    </row>
    <row r="2548" spans="1:7" ht="15.75" thickBot="1" x14ac:dyDescent="0.3">
      <c r="A2548" s="104" t="s">
        <v>54</v>
      </c>
      <c r="B2548" s="134">
        <f>B2547/B2546</f>
        <v>3739.6356666666666</v>
      </c>
      <c r="C2548" s="134" t="e">
        <f>C2547/C2546</f>
        <v>#DIV/0!</v>
      </c>
      <c r="D2548" s="134" t="e">
        <f>D2547/D2546</f>
        <v>#DIV/0!</v>
      </c>
      <c r="E2548" s="134" t="e">
        <f>E2547/E2546</f>
        <v>#DIV/0!</v>
      </c>
      <c r="G2548" s="451"/>
    </row>
    <row r="2549" spans="1:7" ht="15.75" thickBot="1" x14ac:dyDescent="0.3">
      <c r="A2549" s="104" t="s">
        <v>55</v>
      </c>
      <c r="B2549" s="130" t="e">
        <f t="shared" ref="B2549:E2551" si="97">B2546/A2546-1</f>
        <v>#VALUE!</v>
      </c>
      <c r="C2549" s="130">
        <f t="shared" si="97"/>
        <v>-1</v>
      </c>
      <c r="D2549" s="130" t="e">
        <f t="shared" si="97"/>
        <v>#DIV/0!</v>
      </c>
      <c r="E2549" s="130" t="e">
        <f t="shared" si="97"/>
        <v>#DIV/0!</v>
      </c>
      <c r="G2549" s="2"/>
    </row>
    <row r="2550" spans="1:7" ht="15.75" thickBot="1" x14ac:dyDescent="0.3">
      <c r="A2550" s="104" t="s">
        <v>57</v>
      </c>
      <c r="B2550" s="130" t="e">
        <f t="shared" si="97"/>
        <v>#VALUE!</v>
      </c>
      <c r="C2550" s="130">
        <f t="shared" si="97"/>
        <v>-1</v>
      </c>
      <c r="D2550" s="130" t="e">
        <f t="shared" si="97"/>
        <v>#DIV/0!</v>
      </c>
      <c r="E2550" s="130" t="e">
        <f t="shared" si="97"/>
        <v>#DIV/0!</v>
      </c>
    </row>
    <row r="2551" spans="1:7" ht="15.75" thickBot="1" x14ac:dyDescent="0.3">
      <c r="A2551" s="104" t="s">
        <v>58</v>
      </c>
      <c r="B2551" s="130" t="e">
        <f t="shared" si="97"/>
        <v>#VALUE!</v>
      </c>
      <c r="C2551" s="130" t="e">
        <f t="shared" si="97"/>
        <v>#DIV/0!</v>
      </c>
      <c r="D2551" s="130" t="e">
        <f t="shared" si="97"/>
        <v>#DIV/0!</v>
      </c>
      <c r="E2551" s="130" t="e">
        <f t="shared" si="97"/>
        <v>#DIV/0!</v>
      </c>
    </row>
    <row r="2552" spans="1:7" ht="15.75" thickBot="1" x14ac:dyDescent="0.3">
      <c r="A2552" s="803" t="s">
        <v>226</v>
      </c>
      <c r="B2552" s="804"/>
      <c r="C2552" s="804"/>
      <c r="D2552" s="804"/>
      <c r="E2552" s="805"/>
    </row>
    <row r="2553" spans="1:7" x14ac:dyDescent="0.25">
      <c r="A2553" s="801"/>
      <c r="B2553" s="128">
        <v>2020</v>
      </c>
      <c r="C2553" s="128">
        <v>2021</v>
      </c>
      <c r="D2553" s="128">
        <v>2022</v>
      </c>
      <c r="E2553" s="128">
        <v>2023</v>
      </c>
    </row>
    <row r="2554" spans="1:7" ht="15.75" thickBot="1" x14ac:dyDescent="0.3">
      <c r="A2554" s="802"/>
      <c r="B2554" s="129" t="s">
        <v>26</v>
      </c>
      <c r="C2554" s="129" t="s">
        <v>26</v>
      </c>
      <c r="D2554" s="129" t="s">
        <v>26</v>
      </c>
      <c r="E2554" s="129" t="s">
        <v>26</v>
      </c>
    </row>
    <row r="2555" spans="1:7" ht="15.75" thickBot="1" x14ac:dyDescent="0.3">
      <c r="A2555" s="131" t="s">
        <v>114</v>
      </c>
      <c r="B2555" s="132">
        <f>B2556+B2557+B2558+B2559</f>
        <v>0</v>
      </c>
      <c r="C2555" s="132">
        <f>C2556+C2557+C2558+C2559</f>
        <v>0</v>
      </c>
      <c r="D2555" s="132">
        <f>D2556+D2557+D2558+D2559</f>
        <v>0</v>
      </c>
      <c r="E2555" s="132">
        <f>E2556+E2557+E2558+E2559</f>
        <v>0</v>
      </c>
    </row>
    <row r="2556" spans="1:7" ht="15.75" thickBot="1" x14ac:dyDescent="0.3">
      <c r="A2556" s="118" t="s">
        <v>61</v>
      </c>
      <c r="B2556" s="132"/>
      <c r="C2556" s="132"/>
      <c r="D2556" s="132"/>
      <c r="E2556" s="132"/>
    </row>
    <row r="2557" spans="1:7" ht="15.75" thickBot="1" x14ac:dyDescent="0.3">
      <c r="A2557" s="118" t="s">
        <v>115</v>
      </c>
      <c r="B2557" s="132"/>
      <c r="C2557" s="132"/>
      <c r="D2557" s="132"/>
      <c r="E2557" s="132"/>
    </row>
    <row r="2558" spans="1:7" ht="15.75" thickBot="1" x14ac:dyDescent="0.3">
      <c r="A2558" s="118" t="s">
        <v>116</v>
      </c>
      <c r="B2558" s="132"/>
      <c r="C2558" s="132"/>
      <c r="D2558" s="132"/>
      <c r="E2558" s="132"/>
    </row>
    <row r="2559" spans="1:7" ht="15.75" thickBot="1" x14ac:dyDescent="0.3">
      <c r="A2559" s="118" t="s">
        <v>117</v>
      </c>
      <c r="B2559" s="132"/>
      <c r="C2559" s="132"/>
      <c r="D2559" s="132"/>
      <c r="E2559" s="132"/>
    </row>
    <row r="2560" spans="1:7" ht="15.75" thickBot="1" x14ac:dyDescent="0.3">
      <c r="A2560" s="131" t="s">
        <v>118</v>
      </c>
      <c r="B2560" s="122">
        <f>B2561+B2562+B2563+B2564</f>
        <v>22437.813999999998</v>
      </c>
      <c r="C2560" s="122">
        <f>C2561+C2562+C2563+C2564</f>
        <v>0</v>
      </c>
      <c r="D2560" s="122">
        <f>D2561+D2562+D2563+D2564</f>
        <v>0</v>
      </c>
      <c r="E2560" s="122">
        <f>E2561+E2562+E2563+E2564</f>
        <v>0</v>
      </c>
    </row>
    <row r="2561" spans="1:5" ht="15.75" thickBot="1" x14ac:dyDescent="0.3">
      <c r="A2561" s="118" t="s">
        <v>61</v>
      </c>
      <c r="B2561" s="132">
        <f>+B2547</f>
        <v>22437.813999999998</v>
      </c>
      <c r="C2561" s="132">
        <f>+C2547</f>
        <v>0</v>
      </c>
      <c r="D2561" s="132">
        <f>+D2547</f>
        <v>0</v>
      </c>
      <c r="E2561" s="132"/>
    </row>
    <row r="2562" spans="1:5" ht="15.75" thickBot="1" x14ac:dyDescent="0.3">
      <c r="A2562" s="118" t="s">
        <v>115</v>
      </c>
      <c r="B2562" s="132"/>
      <c r="C2562" s="132"/>
      <c r="D2562" s="132"/>
      <c r="E2562" s="132"/>
    </row>
    <row r="2563" spans="1:5" ht="15.75" thickBot="1" x14ac:dyDescent="0.3">
      <c r="A2563" s="118" t="s">
        <v>116</v>
      </c>
      <c r="B2563" s="132"/>
      <c r="C2563" s="132"/>
      <c r="D2563" s="132"/>
      <c r="E2563" s="132"/>
    </row>
    <row r="2564" spans="1:5" ht="15.75" thickBot="1" x14ac:dyDescent="0.3">
      <c r="A2564" s="118" t="s">
        <v>117</v>
      </c>
      <c r="B2564" s="132"/>
      <c r="C2564" s="132"/>
      <c r="D2564" s="132"/>
      <c r="E2564" s="132"/>
    </row>
    <row r="2565" spans="1:5" ht="15.75" thickBot="1" x14ac:dyDescent="0.3">
      <c r="A2565" s="121" t="s">
        <v>408</v>
      </c>
      <c r="B2565" s="122">
        <f>B2555+B2560</f>
        <v>22437.813999999998</v>
      </c>
      <c r="C2565" s="122">
        <f>C2555+C2560</f>
        <v>0</v>
      </c>
      <c r="D2565" s="122">
        <f>D2555+D2560</f>
        <v>0</v>
      </c>
      <c r="E2565" s="122">
        <f>E2555+E2560</f>
        <v>0</v>
      </c>
    </row>
    <row r="2566" spans="1:5" ht="31.15" customHeight="1" thickBot="1" x14ac:dyDescent="0.3">
      <c r="A2566" s="112" t="s">
        <v>228</v>
      </c>
      <c r="B2566" s="154" t="s">
        <v>999</v>
      </c>
      <c r="C2566" s="154" t="s">
        <v>151</v>
      </c>
      <c r="D2566" s="813" t="s">
        <v>1000</v>
      </c>
      <c r="E2566" s="814"/>
    </row>
    <row r="2567" spans="1:5" ht="33" customHeight="1" thickBot="1" x14ac:dyDescent="0.3">
      <c r="A2567" s="104" t="s">
        <v>48</v>
      </c>
      <c r="B2567" s="768" t="s">
        <v>998</v>
      </c>
      <c r="C2567" s="769"/>
      <c r="D2567" s="769"/>
      <c r="E2567" s="612"/>
    </row>
    <row r="2568" spans="1:5" ht="15.75" thickBot="1" x14ac:dyDescent="0.3">
      <c r="A2568" s="104" t="s">
        <v>50</v>
      </c>
      <c r="B2568" s="798" t="s">
        <v>206</v>
      </c>
      <c r="C2568" s="799"/>
      <c r="D2568" s="799"/>
      <c r="E2568" s="800"/>
    </row>
    <row r="2569" spans="1:5" x14ac:dyDescent="0.25">
      <c r="A2569" s="801"/>
      <c r="B2569" s="128">
        <v>2020</v>
      </c>
      <c r="C2569" s="128">
        <v>2021</v>
      </c>
      <c r="D2569" s="128">
        <v>2022</v>
      </c>
      <c r="E2569" s="128">
        <v>2023</v>
      </c>
    </row>
    <row r="2570" spans="1:5" ht="15.75" thickBot="1" x14ac:dyDescent="0.3">
      <c r="A2570" s="802"/>
      <c r="B2570" s="129" t="s">
        <v>26</v>
      </c>
      <c r="C2570" s="129" t="s">
        <v>26</v>
      </c>
      <c r="D2570" s="129" t="s">
        <v>26</v>
      </c>
      <c r="E2570" s="129" t="s">
        <v>26</v>
      </c>
    </row>
    <row r="2571" spans="1:5" ht="15.75" thickBot="1" x14ac:dyDescent="0.3">
      <c r="A2571" s="104" t="s">
        <v>52</v>
      </c>
      <c r="B2571" s="392">
        <v>3</v>
      </c>
      <c r="C2571" s="392">
        <v>5.5</v>
      </c>
      <c r="D2571" s="392"/>
      <c r="E2571" s="104"/>
    </row>
    <row r="2572" spans="1:5" ht="15.75" thickBot="1" x14ac:dyDescent="0.3">
      <c r="A2572" s="104" t="s">
        <v>53</v>
      </c>
      <c r="B2572" s="136">
        <v>20000</v>
      </c>
      <c r="C2572" s="136">
        <v>37564</v>
      </c>
      <c r="D2572" s="136"/>
      <c r="E2572" s="134">
        <f>E2590</f>
        <v>0</v>
      </c>
    </row>
    <row r="2573" spans="1:5" ht="15.75" thickBot="1" x14ac:dyDescent="0.3">
      <c r="A2573" s="104" t="s">
        <v>54</v>
      </c>
      <c r="B2573" s="134">
        <f>B2572/B2571</f>
        <v>6666.666666666667</v>
      </c>
      <c r="C2573" s="134">
        <f>C2572/C2571</f>
        <v>6829.818181818182</v>
      </c>
      <c r="D2573" s="134" t="e">
        <f>D2572/D2571</f>
        <v>#DIV/0!</v>
      </c>
      <c r="E2573" s="134" t="e">
        <f>E2572/E2571</f>
        <v>#DIV/0!</v>
      </c>
    </row>
    <row r="2574" spans="1:5" ht="15.75" thickBot="1" x14ac:dyDescent="0.3">
      <c r="A2574" s="104" t="s">
        <v>55</v>
      </c>
      <c r="B2574" s="130" t="e">
        <f t="shared" ref="B2574:E2576" si="98">B2571/A2571-1</f>
        <v>#VALUE!</v>
      </c>
      <c r="C2574" s="130">
        <f t="shared" si="98"/>
        <v>0.83333333333333326</v>
      </c>
      <c r="D2574" s="130">
        <f t="shared" si="98"/>
        <v>-1</v>
      </c>
      <c r="E2574" s="130" t="e">
        <f t="shared" si="98"/>
        <v>#DIV/0!</v>
      </c>
    </row>
    <row r="2575" spans="1:5" ht="15.75" thickBot="1" x14ac:dyDescent="0.3">
      <c r="A2575" s="104" t="s">
        <v>57</v>
      </c>
      <c r="B2575" s="130" t="e">
        <f t="shared" si="98"/>
        <v>#VALUE!</v>
      </c>
      <c r="C2575" s="130">
        <f t="shared" si="98"/>
        <v>0.87820000000000009</v>
      </c>
      <c r="D2575" s="130">
        <f t="shared" si="98"/>
        <v>-1</v>
      </c>
      <c r="E2575" s="130" t="e">
        <f t="shared" si="98"/>
        <v>#DIV/0!</v>
      </c>
    </row>
    <row r="2576" spans="1:5" ht="15.75" thickBot="1" x14ac:dyDescent="0.3">
      <c r="A2576" s="104" t="s">
        <v>58</v>
      </c>
      <c r="B2576" s="130" t="e">
        <f t="shared" si="98"/>
        <v>#VALUE!</v>
      </c>
      <c r="C2576" s="130">
        <f t="shared" si="98"/>
        <v>2.4472727272727202E-2</v>
      </c>
      <c r="D2576" s="130" t="e">
        <f t="shared" si="98"/>
        <v>#DIV/0!</v>
      </c>
      <c r="E2576" s="130" t="e">
        <f t="shared" si="98"/>
        <v>#DIV/0!</v>
      </c>
    </row>
    <row r="2577" spans="1:5" ht="15.75" thickBot="1" x14ac:dyDescent="0.3">
      <c r="A2577" s="803" t="s">
        <v>231</v>
      </c>
      <c r="B2577" s="804"/>
      <c r="C2577" s="804"/>
      <c r="D2577" s="804"/>
      <c r="E2577" s="805"/>
    </row>
    <row r="2578" spans="1:5" x14ac:dyDescent="0.25">
      <c r="A2578" s="801"/>
      <c r="B2578" s="128">
        <v>2020</v>
      </c>
      <c r="C2578" s="128">
        <v>2021</v>
      </c>
      <c r="D2578" s="128">
        <v>2022</v>
      </c>
      <c r="E2578" s="128">
        <v>2023</v>
      </c>
    </row>
    <row r="2579" spans="1:5" ht="15.75" thickBot="1" x14ac:dyDescent="0.3">
      <c r="A2579" s="802"/>
      <c r="B2579" s="129" t="s">
        <v>26</v>
      </c>
      <c r="C2579" s="129" t="s">
        <v>26</v>
      </c>
      <c r="D2579" s="129" t="s">
        <v>26</v>
      </c>
      <c r="E2579" s="129" t="s">
        <v>26</v>
      </c>
    </row>
    <row r="2580" spans="1:5" ht="15.75" thickBot="1" x14ac:dyDescent="0.3">
      <c r="A2580" s="131" t="s">
        <v>114</v>
      </c>
      <c r="B2580" s="132">
        <f>B2581+B2582+B2583+B2584</f>
        <v>0</v>
      </c>
      <c r="C2580" s="132">
        <f>C2581+C2582+C2583+C2584</f>
        <v>0</v>
      </c>
      <c r="D2580" s="132">
        <f>D2581+D2582+D2583+D2584</f>
        <v>0</v>
      </c>
      <c r="E2580" s="132">
        <f>E2581+E2582+E2583+E2584</f>
        <v>0</v>
      </c>
    </row>
    <row r="2581" spans="1:5" ht="15.75" thickBot="1" x14ac:dyDescent="0.3">
      <c r="A2581" s="118" t="s">
        <v>61</v>
      </c>
      <c r="B2581" s="132"/>
      <c r="C2581" s="132"/>
      <c r="D2581" s="132"/>
      <c r="E2581" s="132"/>
    </row>
    <row r="2582" spans="1:5" ht="15.75" thickBot="1" x14ac:dyDescent="0.3">
      <c r="A2582" s="118" t="s">
        <v>115</v>
      </c>
      <c r="B2582" s="132"/>
      <c r="C2582" s="132"/>
      <c r="D2582" s="132"/>
      <c r="E2582" s="132"/>
    </row>
    <row r="2583" spans="1:5" ht="15.75" thickBot="1" x14ac:dyDescent="0.3">
      <c r="A2583" s="118" t="s">
        <v>116</v>
      </c>
      <c r="B2583" s="132"/>
      <c r="C2583" s="132"/>
      <c r="D2583" s="132"/>
      <c r="E2583" s="132"/>
    </row>
    <row r="2584" spans="1:5" ht="15.75" thickBot="1" x14ac:dyDescent="0.3">
      <c r="A2584" s="118" t="s">
        <v>117</v>
      </c>
      <c r="B2584" s="132"/>
      <c r="C2584" s="132"/>
      <c r="D2584" s="132"/>
      <c r="E2584" s="132"/>
    </row>
    <row r="2585" spans="1:5" ht="15.75" thickBot="1" x14ac:dyDescent="0.3">
      <c r="A2585" s="131" t="s">
        <v>118</v>
      </c>
      <c r="B2585" s="122">
        <f>B2586+B2587+B2588+B2589</f>
        <v>20000</v>
      </c>
      <c r="C2585" s="122">
        <f>C2586+C2587+C2588+C2589</f>
        <v>37564</v>
      </c>
      <c r="D2585" s="122">
        <f>D2586+D2587+D2588+D2589</f>
        <v>0</v>
      </c>
      <c r="E2585" s="122">
        <f>E2586+E2587+E2588+E2589</f>
        <v>0</v>
      </c>
    </row>
    <row r="2586" spans="1:5" ht="15.75" thickBot="1" x14ac:dyDescent="0.3">
      <c r="A2586" s="118" t="s">
        <v>61</v>
      </c>
      <c r="B2586" s="132">
        <f>+B2572</f>
        <v>20000</v>
      </c>
      <c r="C2586" s="132">
        <f>+C2572</f>
        <v>37564</v>
      </c>
      <c r="D2586" s="132">
        <f>+D2572</f>
        <v>0</v>
      </c>
      <c r="E2586" s="132"/>
    </row>
    <row r="2587" spans="1:5" ht="15.75" thickBot="1" x14ac:dyDescent="0.3">
      <c r="A2587" s="118" t="s">
        <v>115</v>
      </c>
      <c r="B2587" s="132"/>
      <c r="C2587" s="132"/>
      <c r="D2587" s="132"/>
      <c r="E2587" s="132"/>
    </row>
    <row r="2588" spans="1:5" ht="15.75" thickBot="1" x14ac:dyDescent="0.3">
      <c r="A2588" s="118" t="s">
        <v>116</v>
      </c>
      <c r="B2588" s="132"/>
      <c r="C2588" s="132"/>
      <c r="D2588" s="132"/>
      <c r="E2588" s="132"/>
    </row>
    <row r="2589" spans="1:5" ht="15.75" thickBot="1" x14ac:dyDescent="0.3">
      <c r="A2589" s="118" t="s">
        <v>117</v>
      </c>
      <c r="B2589" s="132"/>
      <c r="C2589" s="132"/>
      <c r="D2589" s="132"/>
      <c r="E2589" s="132"/>
    </row>
    <row r="2590" spans="1:5" ht="15.75" thickBot="1" x14ac:dyDescent="0.3">
      <c r="A2590" s="121" t="s">
        <v>411</v>
      </c>
      <c r="B2590" s="122">
        <f>B2580+B2585</f>
        <v>20000</v>
      </c>
      <c r="C2590" s="122">
        <f>C2580+C2585</f>
        <v>37564</v>
      </c>
      <c r="D2590" s="122">
        <f>D2580+D2585</f>
        <v>0</v>
      </c>
      <c r="E2590" s="122">
        <f>E2580+E2585</f>
        <v>0</v>
      </c>
    </row>
    <row r="2591" spans="1:5" ht="34.5" thickBot="1" x14ac:dyDescent="0.3">
      <c r="A2591" s="112" t="s">
        <v>233</v>
      </c>
      <c r="B2591" s="154" t="s">
        <v>1001</v>
      </c>
      <c r="C2591" s="154" t="s">
        <v>151</v>
      </c>
      <c r="D2591" s="813" t="s">
        <v>1002</v>
      </c>
      <c r="E2591" s="814"/>
    </row>
    <row r="2592" spans="1:5" ht="33" customHeight="1" thickBot="1" x14ac:dyDescent="0.3">
      <c r="A2592" s="104" t="s">
        <v>48</v>
      </c>
      <c r="B2592" s="768" t="s">
        <v>1003</v>
      </c>
      <c r="C2592" s="769"/>
      <c r="D2592" s="769"/>
      <c r="E2592" s="612"/>
    </row>
    <row r="2593" spans="1:5" ht="15.75" thickBot="1" x14ac:dyDescent="0.3">
      <c r="A2593" s="104" t="s">
        <v>50</v>
      </c>
      <c r="B2593" s="798" t="s">
        <v>206</v>
      </c>
      <c r="C2593" s="799"/>
      <c r="D2593" s="799"/>
      <c r="E2593" s="800"/>
    </row>
    <row r="2594" spans="1:5" x14ac:dyDescent="0.25">
      <c r="A2594" s="801"/>
      <c r="B2594" s="128">
        <v>2020</v>
      </c>
      <c r="C2594" s="128">
        <v>2021</v>
      </c>
      <c r="D2594" s="128">
        <v>2022</v>
      </c>
      <c r="E2594" s="128">
        <v>2023</v>
      </c>
    </row>
    <row r="2595" spans="1:5" ht="15.75" thickBot="1" x14ac:dyDescent="0.3">
      <c r="A2595" s="802"/>
      <c r="B2595" s="129" t="s">
        <v>26</v>
      </c>
      <c r="C2595" s="129" t="s">
        <v>26</v>
      </c>
      <c r="D2595" s="129" t="s">
        <v>26</v>
      </c>
      <c r="E2595" s="129" t="s">
        <v>26</v>
      </c>
    </row>
    <row r="2596" spans="1:5" ht="15.75" thickBot="1" x14ac:dyDescent="0.3">
      <c r="A2596" s="104" t="s">
        <v>52</v>
      </c>
      <c r="B2596" s="392">
        <v>0.4</v>
      </c>
      <c r="C2596" s="392"/>
      <c r="D2596" s="392"/>
      <c r="E2596" s="104"/>
    </row>
    <row r="2597" spans="1:5" ht="15.75" thickBot="1" x14ac:dyDescent="0.3">
      <c r="A2597" s="104" t="s">
        <v>53</v>
      </c>
      <c r="B2597" s="136">
        <v>5000</v>
      </c>
      <c r="C2597" s="136"/>
      <c r="D2597" s="136"/>
      <c r="E2597" s="134">
        <f>E2615</f>
        <v>0</v>
      </c>
    </row>
    <row r="2598" spans="1:5" ht="15.75" thickBot="1" x14ac:dyDescent="0.3">
      <c r="A2598" s="104" t="s">
        <v>54</v>
      </c>
      <c r="B2598" s="134">
        <f>B2597/B2596</f>
        <v>12500</v>
      </c>
      <c r="C2598" s="134" t="e">
        <f>C2597/C2596</f>
        <v>#DIV/0!</v>
      </c>
      <c r="D2598" s="134" t="e">
        <f>D2597/D2596</f>
        <v>#DIV/0!</v>
      </c>
      <c r="E2598" s="134" t="e">
        <f>E2597/E2596</f>
        <v>#DIV/0!</v>
      </c>
    </row>
    <row r="2599" spans="1:5" ht="15.75" thickBot="1" x14ac:dyDescent="0.3">
      <c r="A2599" s="104" t="s">
        <v>55</v>
      </c>
      <c r="B2599" s="130" t="e">
        <f t="shared" ref="B2599:E2601" si="99">B2596/A2596-1</f>
        <v>#VALUE!</v>
      </c>
      <c r="C2599" s="130">
        <f t="shared" si="99"/>
        <v>-1</v>
      </c>
      <c r="D2599" s="130" t="e">
        <f t="shared" si="99"/>
        <v>#DIV/0!</v>
      </c>
      <c r="E2599" s="130" t="e">
        <f t="shared" si="99"/>
        <v>#DIV/0!</v>
      </c>
    </row>
    <row r="2600" spans="1:5" ht="15.75" thickBot="1" x14ac:dyDescent="0.3">
      <c r="A2600" s="104" t="s">
        <v>57</v>
      </c>
      <c r="B2600" s="130" t="e">
        <f t="shared" si="99"/>
        <v>#VALUE!</v>
      </c>
      <c r="C2600" s="130">
        <f t="shared" si="99"/>
        <v>-1</v>
      </c>
      <c r="D2600" s="130" t="e">
        <f t="shared" si="99"/>
        <v>#DIV/0!</v>
      </c>
      <c r="E2600" s="130" t="e">
        <f t="shared" si="99"/>
        <v>#DIV/0!</v>
      </c>
    </row>
    <row r="2601" spans="1:5" ht="15.75" thickBot="1" x14ac:dyDescent="0.3">
      <c r="A2601" s="104" t="s">
        <v>58</v>
      </c>
      <c r="B2601" s="130" t="e">
        <f t="shared" si="99"/>
        <v>#VALUE!</v>
      </c>
      <c r="C2601" s="130" t="e">
        <f t="shared" si="99"/>
        <v>#DIV/0!</v>
      </c>
      <c r="D2601" s="130" t="e">
        <f t="shared" si="99"/>
        <v>#DIV/0!</v>
      </c>
      <c r="E2601" s="130" t="e">
        <f t="shared" si="99"/>
        <v>#DIV/0!</v>
      </c>
    </row>
    <row r="2602" spans="1:5" ht="15.75" thickBot="1" x14ac:dyDescent="0.3">
      <c r="A2602" s="803" t="s">
        <v>234</v>
      </c>
      <c r="B2602" s="804"/>
      <c r="C2602" s="804"/>
      <c r="D2602" s="804"/>
      <c r="E2602" s="805"/>
    </row>
    <row r="2603" spans="1:5" x14ac:dyDescent="0.25">
      <c r="A2603" s="801"/>
      <c r="B2603" s="128">
        <v>2020</v>
      </c>
      <c r="C2603" s="128">
        <v>2021</v>
      </c>
      <c r="D2603" s="128">
        <v>2022</v>
      </c>
      <c r="E2603" s="128">
        <v>2023</v>
      </c>
    </row>
    <row r="2604" spans="1:5" ht="15.75" thickBot="1" x14ac:dyDescent="0.3">
      <c r="A2604" s="802"/>
      <c r="B2604" s="129" t="s">
        <v>26</v>
      </c>
      <c r="C2604" s="129" t="s">
        <v>26</v>
      </c>
      <c r="D2604" s="129" t="s">
        <v>26</v>
      </c>
      <c r="E2604" s="129" t="s">
        <v>26</v>
      </c>
    </row>
    <row r="2605" spans="1:5" ht="15.75" thickBot="1" x14ac:dyDescent="0.3">
      <c r="A2605" s="131" t="s">
        <v>114</v>
      </c>
      <c r="B2605" s="132">
        <f>B2606+B2607+B2608+B2609</f>
        <v>0</v>
      </c>
      <c r="C2605" s="132">
        <f>C2606+C2607+C2608+C2609</f>
        <v>0</v>
      </c>
      <c r="D2605" s="132">
        <f>D2606+D2607+D2608+D2609</f>
        <v>0</v>
      </c>
      <c r="E2605" s="132">
        <f>E2606+E2607+E2608+E2609</f>
        <v>0</v>
      </c>
    </row>
    <row r="2606" spans="1:5" ht="15.75" thickBot="1" x14ac:dyDescent="0.3">
      <c r="A2606" s="118" t="s">
        <v>61</v>
      </c>
      <c r="B2606" s="132"/>
      <c r="C2606" s="132"/>
      <c r="D2606" s="132"/>
      <c r="E2606" s="132"/>
    </row>
    <row r="2607" spans="1:5" ht="15.75" thickBot="1" x14ac:dyDescent="0.3">
      <c r="A2607" s="118" t="s">
        <v>115</v>
      </c>
      <c r="B2607" s="132"/>
      <c r="C2607" s="132"/>
      <c r="D2607" s="132"/>
      <c r="E2607" s="132"/>
    </row>
    <row r="2608" spans="1:5" ht="15.75" thickBot="1" x14ac:dyDescent="0.3">
      <c r="A2608" s="118" t="s">
        <v>116</v>
      </c>
      <c r="B2608" s="132"/>
      <c r="C2608" s="132"/>
      <c r="D2608" s="132"/>
      <c r="E2608" s="132"/>
    </row>
    <row r="2609" spans="1:5" ht="15.75" thickBot="1" x14ac:dyDescent="0.3">
      <c r="A2609" s="118" t="s">
        <v>117</v>
      </c>
      <c r="B2609" s="132"/>
      <c r="C2609" s="132"/>
      <c r="D2609" s="132"/>
      <c r="E2609" s="132"/>
    </row>
    <row r="2610" spans="1:5" ht="15.75" thickBot="1" x14ac:dyDescent="0.3">
      <c r="A2610" s="131" t="s">
        <v>118</v>
      </c>
      <c r="B2610" s="122">
        <f>B2611+B2612+B2613+B2614</f>
        <v>5000</v>
      </c>
      <c r="C2610" s="122">
        <f>C2611+C2612+C2613+C2614</f>
        <v>0</v>
      </c>
      <c r="D2610" s="122">
        <f>D2611+D2612+D2613+D2614</f>
        <v>0</v>
      </c>
      <c r="E2610" s="122">
        <f>E2611+E2612+E2613+E2614</f>
        <v>0</v>
      </c>
    </row>
    <row r="2611" spans="1:5" ht="15.75" thickBot="1" x14ac:dyDescent="0.3">
      <c r="A2611" s="118" t="s">
        <v>61</v>
      </c>
      <c r="B2611" s="132">
        <f>+B2597</f>
        <v>5000</v>
      </c>
      <c r="C2611" s="132">
        <f>+C2597</f>
        <v>0</v>
      </c>
      <c r="D2611" s="132">
        <f>+D2597</f>
        <v>0</v>
      </c>
      <c r="E2611" s="132"/>
    </row>
    <row r="2612" spans="1:5" ht="15.75" thickBot="1" x14ac:dyDescent="0.3">
      <c r="A2612" s="118" t="s">
        <v>115</v>
      </c>
      <c r="B2612" s="132"/>
      <c r="C2612" s="132"/>
      <c r="D2612" s="132"/>
      <c r="E2612" s="132"/>
    </row>
    <row r="2613" spans="1:5" ht="15.75" thickBot="1" x14ac:dyDescent="0.3">
      <c r="A2613" s="118" t="s">
        <v>116</v>
      </c>
      <c r="B2613" s="132"/>
      <c r="C2613" s="132"/>
      <c r="D2613" s="132"/>
      <c r="E2613" s="132"/>
    </row>
    <row r="2614" spans="1:5" ht="15.75" thickBot="1" x14ac:dyDescent="0.3">
      <c r="A2614" s="118" t="s">
        <v>117</v>
      </c>
      <c r="B2614" s="132"/>
      <c r="C2614" s="132"/>
      <c r="D2614" s="132"/>
      <c r="E2614" s="132"/>
    </row>
    <row r="2615" spans="1:5" ht="15.75" thickBot="1" x14ac:dyDescent="0.3">
      <c r="A2615" s="121" t="s">
        <v>766</v>
      </c>
      <c r="B2615" s="122">
        <f>B2605+B2610</f>
        <v>5000</v>
      </c>
      <c r="C2615" s="122">
        <f>C2605+C2610</f>
        <v>0</v>
      </c>
      <c r="D2615" s="122">
        <f>D2605+D2610</f>
        <v>0</v>
      </c>
      <c r="E2615" s="122">
        <f>E2605+E2610</f>
        <v>0</v>
      </c>
    </row>
    <row r="2616" spans="1:5" ht="34.5" thickBot="1" x14ac:dyDescent="0.3">
      <c r="A2616" s="112" t="s">
        <v>236</v>
      </c>
      <c r="B2616" s="154" t="s">
        <v>407</v>
      </c>
      <c r="C2616" s="154" t="s">
        <v>151</v>
      </c>
      <c r="D2616" s="798"/>
      <c r="E2616" s="800"/>
    </row>
    <row r="2617" spans="1:5" ht="15.75" thickBot="1" x14ac:dyDescent="0.3">
      <c r="A2617" s="104" t="s">
        <v>48</v>
      </c>
      <c r="B2617" s="768" t="s">
        <v>1003</v>
      </c>
      <c r="C2617" s="769"/>
      <c r="D2617" s="769"/>
      <c r="E2617" s="612"/>
    </row>
    <row r="2618" spans="1:5" ht="15.75" thickBot="1" x14ac:dyDescent="0.3">
      <c r="A2618" s="104" t="s">
        <v>50</v>
      </c>
      <c r="B2618" s="798" t="s">
        <v>206</v>
      </c>
      <c r="C2618" s="799"/>
      <c r="D2618" s="799"/>
      <c r="E2618" s="800"/>
    </row>
    <row r="2619" spans="1:5" x14ac:dyDescent="0.25">
      <c r="A2619" s="801"/>
      <c r="B2619" s="128">
        <v>2020</v>
      </c>
      <c r="C2619" s="128">
        <v>2021</v>
      </c>
      <c r="D2619" s="128">
        <v>2022</v>
      </c>
      <c r="E2619" s="128">
        <v>2023</v>
      </c>
    </row>
    <row r="2620" spans="1:5" ht="15.75" thickBot="1" x14ac:dyDescent="0.3">
      <c r="A2620" s="802"/>
      <c r="B2620" s="129" t="s">
        <v>26</v>
      </c>
      <c r="C2620" s="129" t="s">
        <v>26</v>
      </c>
      <c r="D2620" s="129" t="s">
        <v>26</v>
      </c>
      <c r="E2620" s="129" t="s">
        <v>26</v>
      </c>
    </row>
    <row r="2621" spans="1:5" ht="15.75" thickBot="1" x14ac:dyDescent="0.3">
      <c r="A2621" s="104" t="s">
        <v>52</v>
      </c>
      <c r="B2621" s="392"/>
      <c r="C2621" s="392">
        <v>1.2</v>
      </c>
      <c r="D2621" s="392">
        <v>0.3</v>
      </c>
      <c r="E2621" s="104"/>
    </row>
    <row r="2622" spans="1:5" ht="15.75" thickBot="1" x14ac:dyDescent="0.3">
      <c r="A2622" s="104" t="s">
        <v>53</v>
      </c>
      <c r="B2622" s="136"/>
      <c r="C2622" s="136">
        <v>174075</v>
      </c>
      <c r="D2622" s="136">
        <v>18593.233999999997</v>
      </c>
      <c r="E2622" s="134">
        <f>E2640</f>
        <v>0</v>
      </c>
    </row>
    <row r="2623" spans="1:5" ht="15.75" thickBot="1" x14ac:dyDescent="0.3">
      <c r="A2623" s="104" t="s">
        <v>54</v>
      </c>
      <c r="B2623" s="134" t="e">
        <f>B2622/B2621</f>
        <v>#DIV/0!</v>
      </c>
      <c r="C2623" s="134">
        <f>C2622/C2621</f>
        <v>145062.5</v>
      </c>
      <c r="D2623" s="134">
        <f>D2622/D2621</f>
        <v>61977.446666666656</v>
      </c>
      <c r="E2623" s="134" t="e">
        <f>E2622/E2621</f>
        <v>#DIV/0!</v>
      </c>
    </row>
    <row r="2624" spans="1:5" ht="15.75" thickBot="1" x14ac:dyDescent="0.3">
      <c r="A2624" s="104" t="s">
        <v>55</v>
      </c>
      <c r="B2624" s="130" t="e">
        <f t="shared" ref="B2624:E2626" si="100">B2621/A2621-1</f>
        <v>#VALUE!</v>
      </c>
      <c r="C2624" s="130" t="e">
        <f t="shared" si="100"/>
        <v>#DIV/0!</v>
      </c>
      <c r="D2624" s="130">
        <f t="shared" si="100"/>
        <v>-0.75</v>
      </c>
      <c r="E2624" s="130">
        <f t="shared" si="100"/>
        <v>-1</v>
      </c>
    </row>
    <row r="2625" spans="1:5" ht="15.75" thickBot="1" x14ac:dyDescent="0.3">
      <c r="A2625" s="104" t="s">
        <v>57</v>
      </c>
      <c r="B2625" s="130" t="e">
        <f t="shared" si="100"/>
        <v>#VALUE!</v>
      </c>
      <c r="C2625" s="130" t="e">
        <f t="shared" si="100"/>
        <v>#DIV/0!</v>
      </c>
      <c r="D2625" s="130">
        <f t="shared" si="100"/>
        <v>-0.89318837282780417</v>
      </c>
      <c r="E2625" s="130">
        <f t="shared" si="100"/>
        <v>-1</v>
      </c>
    </row>
    <row r="2626" spans="1:5" ht="15.75" thickBot="1" x14ac:dyDescent="0.3">
      <c r="A2626" s="104" t="s">
        <v>58</v>
      </c>
      <c r="B2626" s="130" t="e">
        <f t="shared" si="100"/>
        <v>#DIV/0!</v>
      </c>
      <c r="C2626" s="130" t="e">
        <f t="shared" si="100"/>
        <v>#DIV/0!</v>
      </c>
      <c r="D2626" s="130">
        <f t="shared" si="100"/>
        <v>-0.57275349131121644</v>
      </c>
      <c r="E2626" s="130" t="e">
        <f t="shared" si="100"/>
        <v>#DIV/0!</v>
      </c>
    </row>
    <row r="2627" spans="1:5" ht="15.75" thickBot="1" x14ac:dyDescent="0.3">
      <c r="A2627" s="803" t="s">
        <v>240</v>
      </c>
      <c r="B2627" s="804"/>
      <c r="C2627" s="804"/>
      <c r="D2627" s="804"/>
      <c r="E2627" s="805"/>
    </row>
    <row r="2628" spans="1:5" x14ac:dyDescent="0.25">
      <c r="A2628" s="801"/>
      <c r="B2628" s="128">
        <v>2020</v>
      </c>
      <c r="C2628" s="128">
        <v>2021</v>
      </c>
      <c r="D2628" s="128">
        <v>2022</v>
      </c>
      <c r="E2628" s="128">
        <v>2023</v>
      </c>
    </row>
    <row r="2629" spans="1:5" ht="15.75" thickBot="1" x14ac:dyDescent="0.3">
      <c r="A2629" s="802"/>
      <c r="B2629" s="129" t="s">
        <v>26</v>
      </c>
      <c r="C2629" s="129" t="s">
        <v>26</v>
      </c>
      <c r="D2629" s="129" t="s">
        <v>26</v>
      </c>
      <c r="E2629" s="129" t="s">
        <v>26</v>
      </c>
    </row>
    <row r="2630" spans="1:5" ht="15.75" thickBot="1" x14ac:dyDescent="0.3">
      <c r="A2630" s="131" t="s">
        <v>114</v>
      </c>
      <c r="B2630" s="132">
        <f>B2631+B2632+B2633+B2634</f>
        <v>0</v>
      </c>
      <c r="C2630" s="132">
        <f>C2631+C2632+C2633+C2634</f>
        <v>0</v>
      </c>
      <c r="D2630" s="132">
        <f>D2631+D2632+D2633+D2634</f>
        <v>0</v>
      </c>
      <c r="E2630" s="132">
        <f>E2631+E2632+E2633+E2634</f>
        <v>0</v>
      </c>
    </row>
    <row r="2631" spans="1:5" ht="15.75" thickBot="1" x14ac:dyDescent="0.3">
      <c r="A2631" s="118" t="s">
        <v>61</v>
      </c>
      <c r="B2631" s="132"/>
      <c r="C2631" s="132"/>
      <c r="D2631" s="132"/>
      <c r="E2631" s="132"/>
    </row>
    <row r="2632" spans="1:5" ht="15.75" thickBot="1" x14ac:dyDescent="0.3">
      <c r="A2632" s="118" t="s">
        <v>115</v>
      </c>
      <c r="B2632" s="132"/>
      <c r="C2632" s="132"/>
      <c r="D2632" s="132"/>
      <c r="E2632" s="132"/>
    </row>
    <row r="2633" spans="1:5" ht="15.75" thickBot="1" x14ac:dyDescent="0.3">
      <c r="A2633" s="118" t="s">
        <v>116</v>
      </c>
      <c r="B2633" s="132"/>
      <c r="C2633" s="132"/>
      <c r="D2633" s="132"/>
      <c r="E2633" s="132"/>
    </row>
    <row r="2634" spans="1:5" ht="15.75" thickBot="1" x14ac:dyDescent="0.3">
      <c r="A2634" s="118" t="s">
        <v>117</v>
      </c>
      <c r="B2634" s="132"/>
      <c r="C2634" s="132"/>
      <c r="D2634" s="132"/>
      <c r="E2634" s="132"/>
    </row>
    <row r="2635" spans="1:5" ht="15.75" thickBot="1" x14ac:dyDescent="0.3">
      <c r="A2635" s="131" t="s">
        <v>118</v>
      </c>
      <c r="B2635" s="122">
        <f>B2636+B2637+B2638+B2639</f>
        <v>0</v>
      </c>
      <c r="C2635" s="122">
        <f>C2636+C2637+C2638+C2639</f>
        <v>174075</v>
      </c>
      <c r="D2635" s="122">
        <f>D2636+D2637+D2638+D2639</f>
        <v>18593.233999999997</v>
      </c>
      <c r="E2635" s="122">
        <f>E2636+E2637+E2638+E2639</f>
        <v>0</v>
      </c>
    </row>
    <row r="2636" spans="1:5" ht="15.75" thickBot="1" x14ac:dyDescent="0.3">
      <c r="A2636" s="118" t="s">
        <v>61</v>
      </c>
      <c r="B2636" s="132">
        <f>+B2622</f>
        <v>0</v>
      </c>
      <c r="C2636" s="132">
        <f>+C2622</f>
        <v>174075</v>
      </c>
      <c r="D2636" s="132">
        <f>+D2622</f>
        <v>18593.233999999997</v>
      </c>
      <c r="E2636" s="132"/>
    </row>
    <row r="2637" spans="1:5" ht="15.75" thickBot="1" x14ac:dyDescent="0.3">
      <c r="A2637" s="118" t="s">
        <v>115</v>
      </c>
      <c r="B2637" s="132"/>
      <c r="C2637" s="132"/>
      <c r="D2637" s="132"/>
      <c r="E2637" s="132"/>
    </row>
    <row r="2638" spans="1:5" ht="15.75" thickBot="1" x14ac:dyDescent="0.3">
      <c r="A2638" s="118" t="s">
        <v>116</v>
      </c>
      <c r="B2638" s="132"/>
      <c r="C2638" s="132"/>
      <c r="D2638" s="132"/>
      <c r="E2638" s="132"/>
    </row>
    <row r="2639" spans="1:5" ht="15.75" thickBot="1" x14ac:dyDescent="0.3">
      <c r="A2639" s="118" t="s">
        <v>117</v>
      </c>
      <c r="B2639" s="132"/>
      <c r="C2639" s="132"/>
      <c r="D2639" s="132"/>
      <c r="E2639" s="132"/>
    </row>
    <row r="2640" spans="1:5" ht="15.75" thickBot="1" x14ac:dyDescent="0.3">
      <c r="A2640" s="121" t="s">
        <v>768</v>
      </c>
      <c r="B2640" s="122">
        <f>B2630+B2635</f>
        <v>0</v>
      </c>
      <c r="C2640" s="122">
        <f>C2630+C2635</f>
        <v>174075</v>
      </c>
      <c r="D2640" s="122">
        <f>D2630+D2635</f>
        <v>18593.233999999997</v>
      </c>
      <c r="E2640" s="122">
        <f>E2630+E2635</f>
        <v>0</v>
      </c>
    </row>
    <row r="2641" spans="1:8" ht="34.5" thickBot="1" x14ac:dyDescent="0.3">
      <c r="A2641" s="112" t="s">
        <v>242</v>
      </c>
      <c r="B2641" s="154" t="s">
        <v>1006</v>
      </c>
      <c r="C2641" s="154" t="s">
        <v>151</v>
      </c>
      <c r="D2641" s="798"/>
      <c r="E2641" s="800"/>
    </row>
    <row r="2642" spans="1:8" ht="15.75" customHeight="1" thickBot="1" x14ac:dyDescent="0.3">
      <c r="A2642" s="104" t="s">
        <v>48</v>
      </c>
      <c r="B2642" s="768" t="s">
        <v>412</v>
      </c>
      <c r="C2642" s="769"/>
      <c r="D2642" s="769"/>
      <c r="E2642" s="612"/>
    </row>
    <row r="2643" spans="1:8" ht="15.75" thickBot="1" x14ac:dyDescent="0.3">
      <c r="A2643" s="104" t="s">
        <v>50</v>
      </c>
      <c r="B2643" s="798" t="s">
        <v>206</v>
      </c>
      <c r="C2643" s="799"/>
      <c r="D2643" s="799"/>
      <c r="E2643" s="800"/>
    </row>
    <row r="2644" spans="1:8" ht="15.75" customHeight="1" x14ac:dyDescent="0.25">
      <c r="A2644" s="801"/>
      <c r="B2644" s="128">
        <v>2020</v>
      </c>
      <c r="C2644" s="128">
        <v>2021</v>
      </c>
      <c r="D2644" s="128">
        <v>2022</v>
      </c>
      <c r="E2644" s="128">
        <v>2023</v>
      </c>
      <c r="F2644" s="446"/>
      <c r="G2644" s="461"/>
      <c r="H2644" s="155"/>
    </row>
    <row r="2645" spans="1:8" ht="15.75" thickBot="1" x14ac:dyDescent="0.3">
      <c r="A2645" s="802"/>
      <c r="B2645" s="129" t="s">
        <v>26</v>
      </c>
      <c r="C2645" s="129" t="s">
        <v>26</v>
      </c>
      <c r="D2645" s="129" t="s">
        <v>26</v>
      </c>
      <c r="E2645" s="129" t="s">
        <v>26</v>
      </c>
      <c r="F2645" s="446"/>
      <c r="G2645" s="461"/>
    </row>
    <row r="2646" spans="1:8" ht="15.75" thickBot="1" x14ac:dyDescent="0.3">
      <c r="A2646" s="104" t="s">
        <v>52</v>
      </c>
      <c r="B2646" s="392">
        <v>0</v>
      </c>
      <c r="C2646" s="392"/>
      <c r="D2646" s="392">
        <v>15</v>
      </c>
      <c r="E2646" s="392">
        <v>20</v>
      </c>
      <c r="F2646" s="467"/>
      <c r="G2646" s="318"/>
    </row>
    <row r="2647" spans="1:8" ht="15.75" thickBot="1" x14ac:dyDescent="0.3">
      <c r="A2647" s="104" t="s">
        <v>53</v>
      </c>
      <c r="B2647" s="134"/>
      <c r="C2647" s="136"/>
      <c r="D2647" s="134">
        <v>491407</v>
      </c>
      <c r="E2647" s="134">
        <v>600000</v>
      </c>
      <c r="F2647" s="447"/>
      <c r="G2647" s="318"/>
    </row>
    <row r="2648" spans="1:8" ht="15.75" thickBot="1" x14ac:dyDescent="0.3">
      <c r="A2648" s="104" t="s">
        <v>54</v>
      </c>
      <c r="B2648" s="134" t="e">
        <f>B2647/B2646</f>
        <v>#DIV/0!</v>
      </c>
      <c r="C2648" s="134" t="e">
        <f>C2647/C2646</f>
        <v>#DIV/0!</v>
      </c>
      <c r="D2648" s="134">
        <f>D2647/D2646</f>
        <v>32760.466666666667</v>
      </c>
      <c r="E2648" s="134">
        <f>E2647/E2646</f>
        <v>30000</v>
      </c>
      <c r="F2648" s="446"/>
      <c r="G2648" s="461"/>
    </row>
    <row r="2649" spans="1:8" ht="15.75" thickBot="1" x14ac:dyDescent="0.3">
      <c r="A2649" s="104" t="s">
        <v>55</v>
      </c>
      <c r="B2649" s="130" t="e">
        <f>B2646/A2646-1</f>
        <v>#VALUE!</v>
      </c>
      <c r="C2649" s="130" t="e">
        <f t="shared" ref="C2649:D2651" si="101">C2646/B2646-1</f>
        <v>#DIV/0!</v>
      </c>
      <c r="D2649" s="130" t="e">
        <f t="shared" si="101"/>
        <v>#DIV/0!</v>
      </c>
      <c r="E2649" s="130">
        <f>E2646/D2646-1</f>
        <v>0.33333333333333326</v>
      </c>
      <c r="F2649" s="446"/>
      <c r="G2649" s="461"/>
    </row>
    <row r="2650" spans="1:8" ht="15.75" thickBot="1" x14ac:dyDescent="0.3">
      <c r="A2650" s="104" t="s">
        <v>57</v>
      </c>
      <c r="B2650" s="130" t="e">
        <f>B2647/A2647-1</f>
        <v>#VALUE!</v>
      </c>
      <c r="C2650" s="130" t="e">
        <f t="shared" si="101"/>
        <v>#DIV/0!</v>
      </c>
      <c r="D2650" s="130" t="e">
        <f t="shared" si="101"/>
        <v>#DIV/0!</v>
      </c>
      <c r="E2650" s="130">
        <f>E2647/D2647-1</f>
        <v>0.22098382806919714</v>
      </c>
      <c r="F2650" s="446"/>
      <c r="G2650" s="461"/>
    </row>
    <row r="2651" spans="1:8" ht="15.75" thickBot="1" x14ac:dyDescent="0.3">
      <c r="A2651" s="104" t="s">
        <v>58</v>
      </c>
      <c r="B2651" s="130" t="e">
        <f>B2648/A2648-1</f>
        <v>#DIV/0!</v>
      </c>
      <c r="C2651" s="130" t="e">
        <f t="shared" si="101"/>
        <v>#DIV/0!</v>
      </c>
      <c r="D2651" s="130" t="e">
        <f t="shared" si="101"/>
        <v>#DIV/0!</v>
      </c>
      <c r="E2651" s="130">
        <f>E2648/D2648-1</f>
        <v>-8.4262128948102144E-2</v>
      </c>
      <c r="F2651" s="446"/>
      <c r="G2651" s="461"/>
    </row>
    <row r="2652" spans="1:8" ht="15.75" thickBot="1" x14ac:dyDescent="0.3">
      <c r="A2652" s="803" t="s">
        <v>246</v>
      </c>
      <c r="B2652" s="804"/>
      <c r="C2652" s="804"/>
      <c r="D2652" s="804"/>
      <c r="E2652" s="805"/>
    </row>
    <row r="2653" spans="1:8" x14ac:dyDescent="0.25">
      <c r="A2653" s="801"/>
      <c r="B2653" s="128">
        <v>2019</v>
      </c>
      <c r="C2653" s="128">
        <v>2020</v>
      </c>
      <c r="D2653" s="128">
        <v>2021</v>
      </c>
      <c r="E2653" s="128">
        <v>2022</v>
      </c>
    </row>
    <row r="2654" spans="1:8" ht="15.75" thickBot="1" x14ac:dyDescent="0.3">
      <c r="A2654" s="802"/>
      <c r="B2654" s="129" t="s">
        <v>26</v>
      </c>
      <c r="C2654" s="129" t="s">
        <v>26</v>
      </c>
      <c r="D2654" s="129" t="s">
        <v>26</v>
      </c>
      <c r="E2654" s="129" t="s">
        <v>26</v>
      </c>
    </row>
    <row r="2655" spans="1:8" ht="15.75" thickBot="1" x14ac:dyDescent="0.3">
      <c r="A2655" s="131" t="s">
        <v>114</v>
      </c>
      <c r="B2655" s="132">
        <f>B2656+B2657+B2658+B2659</f>
        <v>0</v>
      </c>
      <c r="C2655" s="132">
        <f>C2656+C2657+C2658+C2659</f>
        <v>0</v>
      </c>
      <c r="D2655" s="132">
        <f>D2656+D2657+D2658+D2659</f>
        <v>0</v>
      </c>
      <c r="E2655" s="132">
        <f>E2656+E2657+E2658+E2659</f>
        <v>0</v>
      </c>
    </row>
    <row r="2656" spans="1:8" ht="15.75" thickBot="1" x14ac:dyDescent="0.3">
      <c r="A2656" s="118" t="s">
        <v>61</v>
      </c>
      <c r="B2656" s="132"/>
      <c r="C2656" s="132"/>
      <c r="D2656" s="132"/>
      <c r="E2656" s="132"/>
    </row>
    <row r="2657" spans="1:7" ht="15.75" thickBot="1" x14ac:dyDescent="0.3">
      <c r="A2657" s="118" t="s">
        <v>115</v>
      </c>
      <c r="B2657" s="132"/>
      <c r="C2657" s="132"/>
      <c r="D2657" s="132"/>
      <c r="E2657" s="132"/>
    </row>
    <row r="2658" spans="1:7" ht="15.75" thickBot="1" x14ac:dyDescent="0.3">
      <c r="A2658" s="118" t="s">
        <v>116</v>
      </c>
      <c r="B2658" s="132"/>
      <c r="C2658" s="132"/>
      <c r="D2658" s="132"/>
      <c r="E2658" s="132"/>
    </row>
    <row r="2659" spans="1:7" ht="15.75" thickBot="1" x14ac:dyDescent="0.3">
      <c r="A2659" s="118" t="s">
        <v>117</v>
      </c>
      <c r="B2659" s="132"/>
      <c r="C2659" s="132"/>
      <c r="D2659" s="132"/>
      <c r="E2659" s="132"/>
    </row>
    <row r="2660" spans="1:7" ht="15.75" thickBot="1" x14ac:dyDescent="0.3">
      <c r="A2660" s="131" t="s">
        <v>118</v>
      </c>
      <c r="B2660" s="122">
        <f>B2661+B2662+B2663+B2664</f>
        <v>0</v>
      </c>
      <c r="C2660" s="122">
        <f>C2661+C2662+C2663+C2664</f>
        <v>0</v>
      </c>
      <c r="D2660" s="122">
        <f>D2661+D2662+D2663+D2664</f>
        <v>491407</v>
      </c>
      <c r="E2660" s="122">
        <f>E2661+E2662+E2663+E2664</f>
        <v>600000</v>
      </c>
    </row>
    <row r="2661" spans="1:7" ht="15.75" thickBot="1" x14ac:dyDescent="0.3">
      <c r="A2661" s="118" t="s">
        <v>61</v>
      </c>
      <c r="B2661" s="122"/>
      <c r="C2661" s="122">
        <f>+C2647</f>
        <v>0</v>
      </c>
      <c r="D2661" s="122">
        <f>+D2647</f>
        <v>491407</v>
      </c>
      <c r="E2661" s="122">
        <f>+E2647</f>
        <v>600000</v>
      </c>
    </row>
    <row r="2662" spans="1:7" ht="15.75" thickBot="1" x14ac:dyDescent="0.3">
      <c r="A2662" s="118" t="s">
        <v>115</v>
      </c>
      <c r="B2662" s="132"/>
      <c r="C2662" s="132"/>
      <c r="D2662" s="132"/>
      <c r="E2662" s="132"/>
    </row>
    <row r="2663" spans="1:7" ht="15.75" thickBot="1" x14ac:dyDescent="0.3">
      <c r="A2663" s="118" t="s">
        <v>116</v>
      </c>
      <c r="B2663" s="132"/>
      <c r="C2663" s="132"/>
      <c r="D2663" s="132"/>
      <c r="E2663" s="132"/>
    </row>
    <row r="2664" spans="1:7" ht="15.75" thickBot="1" x14ac:dyDescent="0.3">
      <c r="A2664" s="118" t="s">
        <v>117</v>
      </c>
      <c r="B2664" s="132"/>
      <c r="C2664" s="132"/>
      <c r="D2664" s="132"/>
      <c r="E2664" s="132"/>
    </row>
    <row r="2665" spans="1:7" ht="15.75" thickBot="1" x14ac:dyDescent="0.3">
      <c r="A2665" s="121" t="s">
        <v>770</v>
      </c>
      <c r="B2665" s="122">
        <f>B2655+B2660</f>
        <v>0</v>
      </c>
      <c r="C2665" s="122">
        <f>C2655+C2660</f>
        <v>0</v>
      </c>
      <c r="D2665" s="122">
        <f>D2655+D2660</f>
        <v>491407</v>
      </c>
      <c r="E2665" s="122">
        <f>E2655+E2660</f>
        <v>600000</v>
      </c>
    </row>
    <row r="2666" spans="1:7" ht="15.75" thickBot="1" x14ac:dyDescent="0.3">
      <c r="A2666" s="806" t="s">
        <v>148</v>
      </c>
      <c r="B2666" s="807"/>
      <c r="C2666" s="807"/>
      <c r="D2666" s="807"/>
      <c r="E2666" s="808"/>
    </row>
    <row r="2667" spans="1:7" ht="15.75" thickBot="1" x14ac:dyDescent="0.3">
      <c r="A2667" s="806" t="s">
        <v>149</v>
      </c>
      <c r="B2667" s="807"/>
      <c r="C2667" s="807"/>
      <c r="D2667" s="807"/>
      <c r="E2667" s="808"/>
    </row>
    <row r="2668" spans="1:7" ht="15.75" thickBot="1" x14ac:dyDescent="0.3">
      <c r="A2668" s="112" t="s">
        <v>106</v>
      </c>
      <c r="B2668" s="809" t="s">
        <v>413</v>
      </c>
      <c r="C2668" s="810"/>
      <c r="D2668" s="811"/>
      <c r="E2668" s="812"/>
    </row>
    <row r="2669" spans="1:7" ht="42" customHeight="1" thickBot="1" x14ac:dyDescent="0.3">
      <c r="A2669" s="112" t="s">
        <v>107</v>
      </c>
      <c r="B2669" s="112" t="s">
        <v>414</v>
      </c>
      <c r="C2669" s="127" t="s">
        <v>151</v>
      </c>
      <c r="D2669" s="811" t="s">
        <v>1004</v>
      </c>
      <c r="E2669" s="812"/>
    </row>
    <row r="2670" spans="1:7" ht="24" customHeight="1" thickBot="1" x14ac:dyDescent="0.3">
      <c r="A2670" s="104" t="s">
        <v>48</v>
      </c>
      <c r="B2670" s="768" t="s">
        <v>415</v>
      </c>
      <c r="C2670" s="769"/>
      <c r="D2670" s="769"/>
      <c r="E2670" s="612"/>
    </row>
    <row r="2671" spans="1:7" ht="15.75" thickBot="1" x14ac:dyDescent="0.3">
      <c r="A2671" s="104" t="s">
        <v>50</v>
      </c>
      <c r="B2671" s="798" t="s">
        <v>416</v>
      </c>
      <c r="C2671" s="799"/>
      <c r="D2671" s="799"/>
      <c r="E2671" s="800"/>
      <c r="F2671" s="446"/>
      <c r="G2671" s="461"/>
    </row>
    <row r="2672" spans="1:7" x14ac:dyDescent="0.25">
      <c r="A2672" s="801"/>
      <c r="B2672" s="128">
        <v>2020</v>
      </c>
      <c r="C2672" s="128">
        <v>2021</v>
      </c>
      <c r="D2672" s="128">
        <v>2022</v>
      </c>
      <c r="E2672" s="128">
        <v>2023</v>
      </c>
      <c r="F2672" s="446"/>
      <c r="G2672" s="461"/>
    </row>
    <row r="2673" spans="1:11" ht="15.75" thickBot="1" x14ac:dyDescent="0.3">
      <c r="A2673" s="802"/>
      <c r="B2673" s="129" t="s">
        <v>26</v>
      </c>
      <c r="C2673" s="129" t="s">
        <v>26</v>
      </c>
      <c r="D2673" s="129" t="s">
        <v>26</v>
      </c>
      <c r="E2673" s="129" t="s">
        <v>26</v>
      </c>
      <c r="F2673" s="446"/>
      <c r="G2673" s="461"/>
    </row>
    <row r="2674" spans="1:11" ht="15.75" thickBot="1" x14ac:dyDescent="0.3">
      <c r="A2674" s="139" t="s">
        <v>52</v>
      </c>
      <c r="B2674" s="392">
        <v>4</v>
      </c>
      <c r="C2674" s="392">
        <v>4</v>
      </c>
      <c r="D2674" s="392">
        <v>4</v>
      </c>
      <c r="E2674" s="392">
        <v>4</v>
      </c>
      <c r="F2674" s="467"/>
      <c r="G2674" s="461"/>
    </row>
    <row r="2675" spans="1:11" ht="15.75" thickBot="1" x14ac:dyDescent="0.3">
      <c r="A2675" s="139" t="s">
        <v>53</v>
      </c>
      <c r="B2675" s="136">
        <v>44970.822</v>
      </c>
      <c r="C2675" s="136">
        <v>30000</v>
      </c>
      <c r="D2675" s="136">
        <v>30000</v>
      </c>
      <c r="E2675" s="136">
        <v>30000</v>
      </c>
      <c r="F2675" s="447"/>
      <c r="G2675" s="453"/>
    </row>
    <row r="2676" spans="1:11" ht="15.75" thickBot="1" x14ac:dyDescent="0.3">
      <c r="A2676" s="104" t="s">
        <v>54</v>
      </c>
      <c r="B2676" s="134">
        <f>B2675/B2674</f>
        <v>11242.7055</v>
      </c>
      <c r="C2676" s="134">
        <f>C2675/C2674</f>
        <v>7500</v>
      </c>
      <c r="D2676" s="134">
        <f>D2675/D2674</f>
        <v>7500</v>
      </c>
      <c r="E2676" s="134">
        <f>E2675/E2674</f>
        <v>7500</v>
      </c>
      <c r="F2676" s="446"/>
      <c r="G2676" s="462"/>
    </row>
    <row r="2677" spans="1:11" ht="15.75" thickBot="1" x14ac:dyDescent="0.3">
      <c r="A2677" s="104" t="s">
        <v>55</v>
      </c>
      <c r="B2677" s="130" t="e">
        <f>B2674/A2674-1</f>
        <v>#VALUE!</v>
      </c>
      <c r="C2677" s="130">
        <f t="shared" ref="C2677:D2679" si="102">C2674/B2674-1</f>
        <v>0</v>
      </c>
      <c r="D2677" s="130">
        <f t="shared" si="102"/>
        <v>0</v>
      </c>
      <c r="E2677" s="130">
        <f>E2674/D2674-1</f>
        <v>0</v>
      </c>
      <c r="F2677" s="446"/>
      <c r="G2677" s="318"/>
      <c r="H2677" s="56"/>
      <c r="I2677" s="56"/>
      <c r="J2677" s="56"/>
      <c r="K2677" s="56"/>
    </row>
    <row r="2678" spans="1:11" ht="15.75" thickBot="1" x14ac:dyDescent="0.3">
      <c r="A2678" s="104" t="s">
        <v>57</v>
      </c>
      <c r="B2678" s="130" t="e">
        <f>B2675/A2675-1</f>
        <v>#VALUE!</v>
      </c>
      <c r="C2678" s="130">
        <f t="shared" si="102"/>
        <v>-0.33290078620310748</v>
      </c>
      <c r="D2678" s="130">
        <f t="shared" si="102"/>
        <v>0</v>
      </c>
      <c r="E2678" s="130">
        <f>E2675/D2675-1</f>
        <v>0</v>
      </c>
      <c r="F2678" s="446"/>
      <c r="G2678" s="461"/>
    </row>
    <row r="2679" spans="1:11" ht="15.75" thickBot="1" x14ac:dyDescent="0.3">
      <c r="A2679" s="104" t="s">
        <v>58</v>
      </c>
      <c r="B2679" s="130" t="e">
        <f>B2676/A2676-1</f>
        <v>#VALUE!</v>
      </c>
      <c r="C2679" s="130">
        <f t="shared" si="102"/>
        <v>-0.33290078620310748</v>
      </c>
      <c r="D2679" s="130">
        <f t="shared" si="102"/>
        <v>0</v>
      </c>
      <c r="E2679" s="130">
        <f>E2676/D2676-1</f>
        <v>0</v>
      </c>
    </row>
    <row r="2680" spans="1:11" ht="15.75" thickBot="1" x14ac:dyDescent="0.3">
      <c r="A2680" s="803" t="s">
        <v>146</v>
      </c>
      <c r="B2680" s="804"/>
      <c r="C2680" s="804"/>
      <c r="D2680" s="804"/>
      <c r="E2680" s="805"/>
    </row>
    <row r="2681" spans="1:11" x14ac:dyDescent="0.25">
      <c r="A2681" s="801"/>
      <c r="B2681" s="128">
        <v>2020</v>
      </c>
      <c r="C2681" s="128">
        <v>2021</v>
      </c>
      <c r="D2681" s="128">
        <v>2022</v>
      </c>
      <c r="E2681" s="128">
        <v>2023</v>
      </c>
    </row>
    <row r="2682" spans="1:11" ht="15.75" thickBot="1" x14ac:dyDescent="0.3">
      <c r="A2682" s="802"/>
      <c r="B2682" s="129" t="s">
        <v>26</v>
      </c>
      <c r="C2682" s="129" t="s">
        <v>26</v>
      </c>
      <c r="D2682" s="129" t="s">
        <v>26</v>
      </c>
      <c r="E2682" s="129" t="s">
        <v>26</v>
      </c>
    </row>
    <row r="2683" spans="1:11" ht="15.75" thickBot="1" x14ac:dyDescent="0.3">
      <c r="A2683" s="131" t="s">
        <v>114</v>
      </c>
      <c r="B2683" s="132">
        <f>B2684+B2685+B2686+B2687</f>
        <v>44970.822</v>
      </c>
      <c r="C2683" s="132">
        <f>C2684+C2685+C2686+C2687</f>
        <v>30000</v>
      </c>
      <c r="D2683" s="132">
        <f>D2684+D2685+D2686+D2687</f>
        <v>30000</v>
      </c>
      <c r="E2683" s="132">
        <f>E2684+E2685+E2686+E2687</f>
        <v>30000</v>
      </c>
    </row>
    <row r="2684" spans="1:11" ht="15.75" thickBot="1" x14ac:dyDescent="0.3">
      <c r="A2684" s="118" t="s">
        <v>61</v>
      </c>
      <c r="B2684" s="132">
        <f>+B2675</f>
        <v>44970.822</v>
      </c>
      <c r="C2684" s="132">
        <f>+C2675</f>
        <v>30000</v>
      </c>
      <c r="D2684" s="132">
        <f>+D2675</f>
        <v>30000</v>
      </c>
      <c r="E2684" s="132">
        <f>+E2675</f>
        <v>30000</v>
      </c>
    </row>
    <row r="2685" spans="1:11" ht="15.75" thickBot="1" x14ac:dyDescent="0.3">
      <c r="A2685" s="118" t="s">
        <v>115</v>
      </c>
      <c r="B2685" s="132"/>
      <c r="C2685" s="132"/>
      <c r="D2685" s="132"/>
      <c r="E2685" s="132"/>
    </row>
    <row r="2686" spans="1:11" ht="15.75" thickBot="1" x14ac:dyDescent="0.3">
      <c r="A2686" s="118" t="s">
        <v>116</v>
      </c>
      <c r="B2686" s="132"/>
      <c r="C2686" s="132"/>
      <c r="D2686" s="132"/>
      <c r="E2686" s="132"/>
    </row>
    <row r="2687" spans="1:11" ht="15.75" thickBot="1" x14ac:dyDescent="0.3">
      <c r="A2687" s="118" t="s">
        <v>117</v>
      </c>
      <c r="B2687" s="132"/>
      <c r="C2687" s="132"/>
      <c r="D2687" s="132"/>
      <c r="E2687" s="132"/>
    </row>
    <row r="2688" spans="1:11" ht="15.75" thickBot="1" x14ac:dyDescent="0.3">
      <c r="A2688" s="131" t="s">
        <v>118</v>
      </c>
      <c r="B2688" s="122">
        <f>B2689+B2690+B2691+B2692</f>
        <v>0</v>
      </c>
      <c r="C2688" s="122">
        <f>C2689+C2690+C2691+C2692</f>
        <v>0</v>
      </c>
      <c r="D2688" s="122">
        <f>D2689+D2690+D2691+D2692</f>
        <v>0</v>
      </c>
      <c r="E2688" s="122">
        <f>E2689+E2690+E2691+E2692</f>
        <v>0</v>
      </c>
    </row>
    <row r="2689" spans="1:10" ht="15.75" thickBot="1" x14ac:dyDescent="0.3">
      <c r="A2689" s="118" t="s">
        <v>61</v>
      </c>
      <c r="B2689" s="122"/>
      <c r="C2689" s="122"/>
      <c r="D2689" s="122"/>
      <c r="E2689" s="122"/>
    </row>
    <row r="2690" spans="1:10" ht="15.75" thickBot="1" x14ac:dyDescent="0.3">
      <c r="A2690" s="118" t="s">
        <v>115</v>
      </c>
      <c r="B2690" s="122"/>
      <c r="C2690" s="122"/>
      <c r="D2690" s="122"/>
      <c r="E2690" s="122"/>
    </row>
    <row r="2691" spans="1:10" ht="15.75" thickBot="1" x14ac:dyDescent="0.3">
      <c r="A2691" s="118" t="s">
        <v>116</v>
      </c>
      <c r="B2691" s="122"/>
      <c r="C2691" s="122"/>
      <c r="D2691" s="122"/>
      <c r="E2691" s="122"/>
    </row>
    <row r="2692" spans="1:10" ht="15.75" thickBot="1" x14ac:dyDescent="0.3">
      <c r="A2692" s="118" t="s">
        <v>117</v>
      </c>
      <c r="B2692" s="122"/>
      <c r="C2692" s="122"/>
      <c r="D2692" s="122"/>
      <c r="E2692" s="122"/>
    </row>
    <row r="2693" spans="1:10" ht="15" customHeight="1" thickBot="1" x14ac:dyDescent="0.3">
      <c r="A2693" s="121" t="s">
        <v>397</v>
      </c>
      <c r="B2693" s="122">
        <f>B2683+B2688</f>
        <v>44970.822</v>
      </c>
      <c r="C2693" s="122">
        <f>C2683+C2688</f>
        <v>30000</v>
      </c>
      <c r="D2693" s="122">
        <f>D2683+D2688</f>
        <v>30000</v>
      </c>
      <c r="E2693" s="122">
        <f>E2683+E2688</f>
        <v>30000</v>
      </c>
    </row>
    <row r="2694" spans="1:10" ht="15.75" thickBot="1" x14ac:dyDescent="0.3">
      <c r="A2694" s="156"/>
      <c r="B2694" s="157"/>
      <c r="C2694" s="157"/>
      <c r="D2694" s="157"/>
      <c r="E2694" s="157"/>
    </row>
    <row r="2695" spans="1:10" ht="24.75" thickBot="1" x14ac:dyDescent="0.3">
      <c r="A2695" s="106" t="s">
        <v>126</v>
      </c>
      <c r="B2695" s="158">
        <f>+B2675+B2647+B2597+B2572+B2547+B2522+B2497+B2472+B2447+B2422+B2397+B2372+B2347+B2322+B2297+B2272+B2241+B2216+B2191+B2166+B2141+B2116+B2076+B2039+B2002+B1963+B1932+B1907+B1881+B1856+B1828+B1803+B1778+B1753+B1728+B1703+B1678+B1653+B1628+B1603+B1578+B1553+B1528+B1503+B1478+B1453+B1428+B1403+B1378+B1353+B1328+B1303+B1278+B1253+B1228+B1203+B1178+B1153+B1128+B1103+B1078+B1053+B1028+B1003+B978+B953+B928+B903+B878+B853+B828+B803+B778+B753+B728+B703+B678+B653+B628+B603+B578+B553+B528+B503+B478+B453+B428+B403+B378+B353+B325+B300+B250+B225+B200+B175+B150+B125+B100+B75+B32</f>
        <v>4124800.3629599381</v>
      </c>
      <c r="C2695" s="158">
        <f>+C2675+C2647+C2597+C2572+C2547+C2522+C2497+C2472+C2447+C2422+C2397+C2372+C2347+C2322+C2297+C2272+C2241+C2216+C2191+C2166+C2141+C2116+C2076+C2039+C2002+C1963+C1932+C1907+C1881+C1856+C1828+C1803+C1778+C1753+C1728+C1703+C1678+C1653+C1628+C1603+C1578+C1553+C1528+C1503+C1478+C1453+C1428+C1403+C1378+C1353+C1328+C1303+C1278+C1253+C1228+C1203+C1178+C1153+C1128+C1103+C1078+C1053+C1028+C1003+C978+C953+C928+C903+C878+C853+C828+C803+C778+C753+C728+C703+C678+C653+C628+C603+C578+C553+C528+C503+C478+C453+C428+C403+C378+C353+C325+C300+C250+C225+C200+C175+C150+C125+C100+C75+C32+C2622+C275</f>
        <v>3083232.022452374</v>
      </c>
      <c r="D2695" s="158">
        <f>+D2675+D2647+D2597+D2572+D2547+D2522+D2497+D2472+D2447+D2422+D2397+D2372+D2347+D2322+D2297+D2272+D2241+D2216+D2191+D2166+D2141+D2116+D2076+D2039+D2002+D1963+D1932+D1907+D1881+D1856+D1828+D1803+D1778+D1753+D1728+D1703+D1678+D1653+D1628+D1603+D1578+D1553+D1528+D1503+D1478+D1453+D1428+D1403+D1378+D1353+D1328+D1303+D1278+D1253+D1228+D1203+D1178+D1153+D1128+D1103+D1078+D1053+D1028+D1003+D978+D953+D928+D903+D878+D853+D828+D803+D778+D753+D728+D703+D678+D653+D628+D603+D578+D553+D528+D503+D478+D453+D428+D403+D378+D353+D325+D300+D250+D225+D200+D175+D150+D125+D100+D75+D32+D2622+D275</f>
        <v>1613491.2339999999</v>
      </c>
      <c r="E2695" s="158">
        <f>+E2675+E2647+E2597+E2572+E2547+E2522+E2497+E2472+E2447+E2422+E2397+E2372+E2347+E2322+E2297+E2272+E2241+E2216+E2191+E2166+E2141+E2116+E2076+E2039+E2002+E1963+E1932+E1907+E1881+E1856+E1828+E1803+E1778+E1753+E1728+E1703+E1678+E1653+E1628+E1603+E1578+E1553+E1528+E1503+E1478+E1453+E1428+E1403+E1378+E1353+E1328+E1303+E1278+E1253+E1228+E1203+E1178+E1153+E1128+E1103+E1078+E1053+E1028+E1003+E978+E953+E928+E903+E878+E853+E828+E803+E778+E753+E728+E703+E678+E653+E628+E603+E578+E553+E528+E503+E478+E453+E428+E403+E378+E353+E325+E300+E250+E225+E200+E175+E150+E125+E100+E75+E32+E2622+E275</f>
        <v>2250000</v>
      </c>
      <c r="H2695" s="56"/>
    </row>
    <row r="2696" spans="1:10" ht="24.75" thickBot="1" x14ac:dyDescent="0.3">
      <c r="A2696" s="106" t="s">
        <v>127</v>
      </c>
      <c r="B2696" s="158">
        <f>+B2697+B2700+B2703+B2718+B2723</f>
        <v>4124800.3629599377</v>
      </c>
      <c r="C2696" s="158">
        <f>+C2697+C2700+C2703+C2718+C2723</f>
        <v>3083232.0224523735</v>
      </c>
      <c r="D2696" s="158">
        <f>+D2697+D2700+D2703+D2718+D2723</f>
        <v>1613491.2339999999</v>
      </c>
      <c r="E2696" s="158">
        <f>+E2697+E2700+E2703+E2718+E2723</f>
        <v>2250000</v>
      </c>
      <c r="G2696" s="56"/>
    </row>
    <row r="2697" spans="1:10" ht="15.75" customHeight="1" thickBot="1" x14ac:dyDescent="0.3">
      <c r="A2697" s="131" t="s">
        <v>60</v>
      </c>
      <c r="B2697" s="147">
        <f>B2698+B2699</f>
        <v>215900</v>
      </c>
      <c r="C2697" s="147">
        <f>C2698+C2699</f>
        <v>222753.96825396825</v>
      </c>
      <c r="D2697" s="147">
        <f>D2698+D2699</f>
        <v>222753.96825396825</v>
      </c>
      <c r="E2697" s="147">
        <f>E2698+E2699</f>
        <v>222753.96825396825</v>
      </c>
    </row>
    <row r="2698" spans="1:10" ht="15.75" thickBot="1" x14ac:dyDescent="0.3">
      <c r="A2698" s="118" t="s">
        <v>61</v>
      </c>
      <c r="B2698" s="122">
        <f>+B2010+B1973+B40+B2047</f>
        <v>215900</v>
      </c>
      <c r="C2698" s="122">
        <f>+C2010+C1973+C40+C2047</f>
        <v>222753.96825396825</v>
      </c>
      <c r="D2698" s="122">
        <f>+D2010+D1973+D40+D2047</f>
        <v>222753.96825396825</v>
      </c>
      <c r="E2698" s="122">
        <f>+E2010+E1973+E40+E2047</f>
        <v>222753.96825396825</v>
      </c>
    </row>
    <row r="2699" spans="1:10" ht="15.75" thickBot="1" x14ac:dyDescent="0.3">
      <c r="A2699" s="118" t="s">
        <v>128</v>
      </c>
      <c r="B2699" s="122"/>
      <c r="C2699" s="122"/>
      <c r="D2699" s="122"/>
      <c r="E2699" s="122"/>
      <c r="G2699" s="56"/>
    </row>
    <row r="2700" spans="1:10" ht="24.75" thickBot="1" x14ac:dyDescent="0.3">
      <c r="A2700" s="131" t="s">
        <v>63</v>
      </c>
      <c r="B2700" s="147">
        <f>B2701+B2702</f>
        <v>36100</v>
      </c>
      <c r="C2700" s="147">
        <f>C2701+C2702</f>
        <v>37246.031746031746</v>
      </c>
      <c r="D2700" s="147">
        <f>D2701+D2702</f>
        <v>37246.031746031746</v>
      </c>
      <c r="E2700" s="147">
        <f>E2701+E2702</f>
        <v>37246.031746031746</v>
      </c>
      <c r="G2700" s="56"/>
    </row>
    <row r="2701" spans="1:10" ht="15.75" thickBot="1" x14ac:dyDescent="0.3">
      <c r="A2701" s="118" t="s">
        <v>61</v>
      </c>
      <c r="B2701" s="132">
        <f>+B2013+B1976+B43+B2050</f>
        <v>36100</v>
      </c>
      <c r="C2701" s="132">
        <f>+C2013+C1976+C43+C2050</f>
        <v>37246.031746031746</v>
      </c>
      <c r="D2701" s="132">
        <f>+D2013+D1976+D43+D2050</f>
        <v>37246.031746031746</v>
      </c>
      <c r="E2701" s="132">
        <f>+E2013+E1976+E43+E2050</f>
        <v>37246.031746031746</v>
      </c>
      <c r="H2701" s="56"/>
      <c r="I2701" s="56"/>
      <c r="J2701" s="56"/>
    </row>
    <row r="2702" spans="1:10" ht="15.75" thickBot="1" x14ac:dyDescent="0.3">
      <c r="A2702" s="118" t="s">
        <v>128</v>
      </c>
      <c r="B2702" s="122"/>
      <c r="C2702" s="122"/>
      <c r="D2702" s="122"/>
      <c r="E2702" s="122"/>
      <c r="G2702" s="56"/>
    </row>
    <row r="2703" spans="1:10" ht="15.75" thickBot="1" x14ac:dyDescent="0.3">
      <c r="A2703" s="131" t="s">
        <v>64</v>
      </c>
      <c r="B2703" s="147">
        <f>B2704+B2705</f>
        <v>397000</v>
      </c>
      <c r="C2703" s="147">
        <f>C2704+C2705</f>
        <v>440000</v>
      </c>
      <c r="D2703" s="147">
        <f>D2704+D2705</f>
        <v>440000</v>
      </c>
      <c r="E2703" s="147">
        <f>E2704+E2705</f>
        <v>450000</v>
      </c>
    </row>
    <row r="2704" spans="1:10" ht="15.75" thickBot="1" x14ac:dyDescent="0.3">
      <c r="A2704" s="118" t="s">
        <v>61</v>
      </c>
      <c r="B2704" s="122">
        <f>+B2016+B1979+B46+B2091</f>
        <v>397000</v>
      </c>
      <c r="C2704" s="122">
        <f>+C2016+C1979+C46+C2091</f>
        <v>440000</v>
      </c>
      <c r="D2704" s="122">
        <f>+D2016+D1979+D46+D2091</f>
        <v>440000</v>
      </c>
      <c r="E2704" s="122">
        <f>+E2016+E1979+E46+E2091</f>
        <v>450000</v>
      </c>
    </row>
    <row r="2705" spans="1:13" ht="15.75" thickBot="1" x14ac:dyDescent="0.3">
      <c r="A2705" s="118" t="s">
        <v>128</v>
      </c>
      <c r="B2705" s="122"/>
      <c r="C2705" s="122"/>
      <c r="D2705" s="122"/>
      <c r="E2705" s="122"/>
    </row>
    <row r="2706" spans="1:13" ht="15.75" thickBot="1" x14ac:dyDescent="0.3">
      <c r="A2706" s="131" t="s">
        <v>65</v>
      </c>
      <c r="B2706" s="147"/>
      <c r="C2706" s="147"/>
      <c r="D2706" s="147"/>
      <c r="E2706" s="147"/>
    </row>
    <row r="2707" spans="1:13" ht="15.75" thickBot="1" x14ac:dyDescent="0.3">
      <c r="A2707" s="118" t="s">
        <v>61</v>
      </c>
      <c r="B2707" s="132"/>
      <c r="C2707" s="132"/>
      <c r="D2707" s="132"/>
      <c r="E2707" s="132"/>
    </row>
    <row r="2708" spans="1:13" ht="15.75" thickBot="1" x14ac:dyDescent="0.3">
      <c r="A2708" s="118" t="s">
        <v>128</v>
      </c>
      <c r="B2708" s="122"/>
      <c r="C2708" s="122"/>
      <c r="D2708" s="122"/>
      <c r="E2708" s="122"/>
    </row>
    <row r="2709" spans="1:13" ht="15.75" thickBot="1" x14ac:dyDescent="0.3">
      <c r="A2709" s="131" t="s">
        <v>66</v>
      </c>
      <c r="B2709" s="147"/>
      <c r="C2709" s="147"/>
      <c r="D2709" s="147"/>
      <c r="E2709" s="147"/>
    </row>
    <row r="2710" spans="1:13" ht="15.75" thickBot="1" x14ac:dyDescent="0.3">
      <c r="A2710" s="118" t="s">
        <v>61</v>
      </c>
      <c r="B2710" s="132"/>
      <c r="C2710" s="132"/>
      <c r="D2710" s="132"/>
      <c r="E2710" s="132"/>
    </row>
    <row r="2711" spans="1:13" ht="15.75" thickBot="1" x14ac:dyDescent="0.3">
      <c r="A2711" s="118" t="s">
        <v>128</v>
      </c>
      <c r="B2711" s="122"/>
      <c r="C2711" s="122"/>
      <c r="D2711" s="122"/>
      <c r="E2711" s="122"/>
    </row>
    <row r="2712" spans="1:13" ht="15.75" thickBot="1" x14ac:dyDescent="0.3">
      <c r="A2712" s="131" t="s">
        <v>67</v>
      </c>
      <c r="B2712" s="147"/>
      <c r="C2712" s="147"/>
      <c r="D2712" s="147"/>
      <c r="E2712" s="147"/>
    </row>
    <row r="2713" spans="1:13" ht="15.75" thickBot="1" x14ac:dyDescent="0.3">
      <c r="A2713" s="118" t="s">
        <v>61</v>
      </c>
      <c r="B2713" s="132"/>
      <c r="C2713" s="132"/>
      <c r="D2713" s="132"/>
      <c r="E2713" s="132"/>
    </row>
    <row r="2714" spans="1:13" ht="15.75" thickBot="1" x14ac:dyDescent="0.3">
      <c r="A2714" s="118" t="s">
        <v>128</v>
      </c>
      <c r="B2714" s="122"/>
      <c r="C2714" s="122"/>
      <c r="D2714" s="122"/>
      <c r="E2714" s="122"/>
    </row>
    <row r="2715" spans="1:13" ht="15.75" thickBot="1" x14ac:dyDescent="0.3">
      <c r="A2715" s="131" t="s">
        <v>68</v>
      </c>
      <c r="B2715" s="147"/>
      <c r="C2715" s="147"/>
      <c r="D2715" s="147"/>
      <c r="E2715" s="147"/>
    </row>
    <row r="2716" spans="1:13" ht="15.75" thickBot="1" x14ac:dyDescent="0.3">
      <c r="A2716" s="118" t="s">
        <v>61</v>
      </c>
      <c r="B2716" s="132"/>
      <c r="C2716" s="132"/>
      <c r="D2716" s="132"/>
      <c r="E2716" s="132"/>
      <c r="F2716" s="445"/>
      <c r="G2716" s="2"/>
    </row>
    <row r="2717" spans="1:13" ht="15.75" thickBot="1" x14ac:dyDescent="0.3">
      <c r="A2717" s="118" t="s">
        <v>128</v>
      </c>
      <c r="B2717" s="122"/>
      <c r="C2717" s="122"/>
      <c r="D2717" s="122"/>
      <c r="E2717" s="122"/>
      <c r="F2717" s="445"/>
      <c r="G2717" s="448"/>
    </row>
    <row r="2718" spans="1:13" ht="15.75" thickBot="1" x14ac:dyDescent="0.3">
      <c r="A2718" s="131" t="s">
        <v>129</v>
      </c>
      <c r="B2718" s="147">
        <f>B2719+B2720+B2721+B2722</f>
        <v>44970.822</v>
      </c>
      <c r="C2718" s="147">
        <f>C2719+C2720+C2721+C2722</f>
        <v>30000</v>
      </c>
      <c r="D2718" s="147">
        <f>D2719+D2720+D2721+D2722</f>
        <v>30000</v>
      </c>
      <c r="E2718" s="147">
        <f>E2719+E2720+E2721+E2722</f>
        <v>30000</v>
      </c>
      <c r="F2718" s="445"/>
      <c r="G2718" s="448"/>
    </row>
    <row r="2719" spans="1:13" ht="15.75" thickBot="1" x14ac:dyDescent="0.3">
      <c r="A2719" s="118" t="s">
        <v>61</v>
      </c>
      <c r="B2719" s="132">
        <f>+B2125+B2250+B2684</f>
        <v>44970.822</v>
      </c>
      <c r="C2719" s="132">
        <f>+C2125+C2250+C2684</f>
        <v>30000</v>
      </c>
      <c r="D2719" s="132">
        <f>+D2125+D2250+D2684</f>
        <v>30000</v>
      </c>
      <c r="E2719" s="132">
        <f>+E2125+E2250+E2684</f>
        <v>30000</v>
      </c>
      <c r="F2719" s="465"/>
      <c r="G2719" s="448"/>
      <c r="I2719" s="56"/>
      <c r="K2719" s="56"/>
      <c r="M2719" s="56"/>
    </row>
    <row r="2720" spans="1:13" ht="15.75" thickBot="1" x14ac:dyDescent="0.3">
      <c r="A2720" s="118" t="s">
        <v>130</v>
      </c>
      <c r="B2720" s="132"/>
      <c r="C2720" s="132">
        <f t="shared" ref="C2720:E2722" si="103">+C2126+C2251+C2685</f>
        <v>0</v>
      </c>
      <c r="D2720" s="132">
        <f t="shared" si="103"/>
        <v>0</v>
      </c>
      <c r="E2720" s="132">
        <f t="shared" si="103"/>
        <v>0</v>
      </c>
      <c r="F2720" s="445"/>
      <c r="G2720" s="2"/>
      <c r="I2720" s="56"/>
    </row>
    <row r="2721" spans="1:9" ht="15.75" thickBot="1" x14ac:dyDescent="0.3">
      <c r="A2721" s="118" t="s">
        <v>116</v>
      </c>
      <c r="B2721" s="132">
        <f>+B2127+B2252+B2686</f>
        <v>0</v>
      </c>
      <c r="C2721" s="132">
        <f t="shared" si="103"/>
        <v>0</v>
      </c>
      <c r="D2721" s="132">
        <f t="shared" si="103"/>
        <v>0</v>
      </c>
      <c r="E2721" s="132">
        <f t="shared" si="103"/>
        <v>0</v>
      </c>
      <c r="F2721" s="445"/>
      <c r="G2721" s="448"/>
      <c r="I2721" s="56"/>
    </row>
    <row r="2722" spans="1:9" ht="15.75" thickBot="1" x14ac:dyDescent="0.3">
      <c r="A2722" s="118" t="s">
        <v>117</v>
      </c>
      <c r="B2722" s="132">
        <f>+B2128+B2253+B2687</f>
        <v>0</v>
      </c>
      <c r="C2722" s="132">
        <f t="shared" si="103"/>
        <v>0</v>
      </c>
      <c r="D2722" s="132">
        <f t="shared" si="103"/>
        <v>0</v>
      </c>
      <c r="E2722" s="132">
        <f t="shared" si="103"/>
        <v>0</v>
      </c>
      <c r="F2722" s="445"/>
      <c r="G2722" s="448"/>
      <c r="I2722" s="56"/>
    </row>
    <row r="2723" spans="1:9" ht="15.75" thickBot="1" x14ac:dyDescent="0.3">
      <c r="A2723" s="131" t="s">
        <v>131</v>
      </c>
      <c r="B2723" s="147">
        <f>B2724+B2725+B2726+B2727</f>
        <v>3430829.5409599375</v>
      </c>
      <c r="C2723" s="147">
        <f>C2724+C2725+C2726+C2727</f>
        <v>2353232.0224523735</v>
      </c>
      <c r="D2723" s="147">
        <f>D2724+D2725+D2726+D2727</f>
        <v>883491.23399999994</v>
      </c>
      <c r="E2723" s="147">
        <f>E2724+E2725+E2726+E2727</f>
        <v>1510000</v>
      </c>
      <c r="F2723" s="445"/>
      <c r="G2723" s="448"/>
      <c r="H2723" s="56"/>
      <c r="I2723" s="56"/>
    </row>
    <row r="2724" spans="1:9" ht="15.75" thickBot="1" x14ac:dyDescent="0.3">
      <c r="A2724" s="118" t="s">
        <v>61</v>
      </c>
      <c r="B2724" s="132">
        <f>+B2661+B2611+B2586+B2561+B2536+B2511+B2486+B2461+B2436+B2411+B2386+B2361+B2336+B2311+B2286+B2230+B2205+B2180+B2155+B2130+B1946+B1921+B1895+B1870+B1842+B1817+B1792+B1767+B1742+B1717+B1692+B1667+B1642+B1617+B1592+B1567+B1542+B1517+B1492+B1467+B1442+B1417+B1392+B1367+B1342+B1317+B1292+B1267+B1242+B1217+B1192+B1167+B1142+B1117+B1092+B1067+B1042+B1017+B992+B967+B942+B917+B892+B867+B842+B817+B792+B767+B742+B717+B692+B667+B642+B617+B592+B567+B542+B517+B492+B467+B442+B417+B392+B367+B339+B314+B264+B239+B214+B189+B164+B139+B114+B89</f>
        <v>1865029.5409599373</v>
      </c>
      <c r="C2724" s="132">
        <f>+C2661+C2611+C2586+C2561+C2536+C2511+C2486+C2461+C2436+C2411+C2386+C2361+C2336+C2311+C2286+C2230+C2205+C2180+C2155+C2130+C1946+C1921+C1895+C1870+C1842+C1817+C1792+C1767+C1742+C1717+C1692+C1667+C1642+C1617+C1592+C1567+C1542+C1517+C1492+C1467+C1442+C1417+C1392+C1367+C1342+C1317+C1292+C1267+C1242+C1217+C1192+C1167+C1142+C1117+C1092+C1067+C1042+C1017+C992+C967+C942+C917+C892+C867+C842+C817+C792+C767+C742+C717+C692+C667+C642+C617+C592+C567+C542+C517+C492+C467+C442+C417+C392+C367+C339+C314+C264+C239+C214+C189+C164+C139+C114+C89+C2255+C2636+C289</f>
        <v>1280591.0224523735</v>
      </c>
      <c r="D2724" s="132">
        <f>+D2661+D2611+D2586+D2561+D2536+D2511+D2486+D2461+D2436+D2411+D2386+D2361+D2336+D2311+D2286+D2230+D2205+D2180+D2155+D2130+D1946+D1921+D1895+D1870+D1842+D1817+D1792+D1767+D1742+D1717+D1692+D1667+D1642+D1617+D1592+D1567+D1542+D1517+D1492+D1467+D1442+D1417+D1392+D1367+D1342+D1317+D1292+D1267+D1242+D1217+D1192+D1167+D1142+D1117+D1092+D1067+D1042+D1017+D992+D967+D942+D917+D892+D867+D842+D817+D792+D767+D742+D717+D692+D667+D642+D617+D592+D567+D542+D517+D492+D467+D442+D417+D392+D367+D339+D314+D264+D239+D214+D189+D164+D139+D114+D89+D2255+D2636+D289</f>
        <v>883491.23399999994</v>
      </c>
      <c r="E2724" s="132">
        <f>+E2661+E2611+E2586+E2561+E2536+E2511+E2486+E2461+E2436+E2411+E2386+E2361+E2336+E2311+E2286+E2230+E2205+E2180+E2155+E2130+E1946+E1921+E1895+E1870+E1842+E1817+E1792+E1767+E1742+E1717+E1692+E1667+E1642+E1617+E1592+E1567+E1542+E1517+E1492+E1467+E1442+E1417+E1392+E1367+E1342+E1317+E1292+E1267+E1242+E1217+E1192+E1167+E1142+E1117+E1092+E1067+E1042+E1017+E992+E967+E942+E917+E892+E867+E842+E817+E792+E767+E742+E717+E692+E667+E642+E617+E592+E567+E542+E517+E492+E467+E442+E417+E392+E367+E339+E314+E264+E239+E214+E189+E164+E139+E114+E89+E2255+E2636+E289</f>
        <v>1510000</v>
      </c>
      <c r="F2724" s="445"/>
      <c r="G2724" s="448"/>
      <c r="H2724" s="56"/>
    </row>
    <row r="2725" spans="1:9" ht="15.75" thickBot="1" x14ac:dyDescent="0.3">
      <c r="A2725" s="118" t="s">
        <v>130</v>
      </c>
      <c r="B2725" s="132">
        <f>+B1871+B1922</f>
        <v>1405800</v>
      </c>
      <c r="C2725" s="132">
        <f>+C1871+C1922</f>
        <v>912641</v>
      </c>
      <c r="D2725" s="132">
        <f>+D1871+D1922</f>
        <v>0</v>
      </c>
      <c r="E2725" s="132">
        <f>+E1871+E1922</f>
        <v>0</v>
      </c>
      <c r="G2725" s="56"/>
      <c r="H2725" s="56"/>
    </row>
    <row r="2726" spans="1:9" ht="15.75" thickBot="1" x14ac:dyDescent="0.3">
      <c r="A2726" s="118" t="s">
        <v>116</v>
      </c>
      <c r="B2726" s="132">
        <f>+B2132+B2257+B2691+B1897</f>
        <v>10000</v>
      </c>
      <c r="C2726" s="132">
        <f>+C2132+C2257+C2691+C1897</f>
        <v>10000</v>
      </c>
      <c r="D2726" s="132">
        <f>+D2132+D2257+D2691+D1897</f>
        <v>0</v>
      </c>
      <c r="E2726" s="132">
        <f>+E2132+E2257+E2691+E1897</f>
        <v>0</v>
      </c>
      <c r="I2726" s="56"/>
    </row>
    <row r="2727" spans="1:9" ht="15.75" thickBot="1" x14ac:dyDescent="0.3">
      <c r="A2727" s="118" t="s">
        <v>117</v>
      </c>
      <c r="B2727" s="132">
        <f>+B1898+B1949</f>
        <v>150000</v>
      </c>
      <c r="C2727" s="132">
        <f>+C1898+C1949</f>
        <v>150000</v>
      </c>
      <c r="D2727" s="132">
        <f>+D1898+D1949</f>
        <v>0</v>
      </c>
      <c r="E2727" s="132">
        <f>+E1898+E1949</f>
        <v>0</v>
      </c>
      <c r="G2727" s="56"/>
      <c r="I2727" s="476"/>
    </row>
    <row r="2728" spans="1:9" ht="15.75" thickBot="1" x14ac:dyDescent="0.3">
      <c r="A2728" s="159" t="s">
        <v>70</v>
      </c>
      <c r="B2728" s="124">
        <f>+B2696-B2695</f>
        <v>0</v>
      </c>
      <c r="C2728" s="124">
        <f>+C2696-C2695</f>
        <v>0</v>
      </c>
      <c r="D2728" s="124">
        <f>+D2696-D2695</f>
        <v>0</v>
      </c>
      <c r="E2728" s="124">
        <f>+E2696-E2695</f>
        <v>0</v>
      </c>
      <c r="I2728" s="56"/>
    </row>
    <row r="2729" spans="1:9" x14ac:dyDescent="0.25">
      <c r="A2729" s="471"/>
      <c r="B2729" s="472"/>
      <c r="C2729" s="472"/>
      <c r="D2729" s="472"/>
      <c r="E2729" s="472"/>
    </row>
    <row r="2732" spans="1:9" x14ac:dyDescent="0.25">
      <c r="B2732" s="473"/>
    </row>
    <row r="2734" spans="1:9" x14ac:dyDescent="0.25">
      <c r="B2734" s="473"/>
    </row>
  </sheetData>
  <mergeCells count="660">
    <mergeCell ref="A11:E13"/>
    <mergeCell ref="B14:E14"/>
    <mergeCell ref="A15:A16"/>
    <mergeCell ref="B20:E20"/>
    <mergeCell ref="A21:E21"/>
    <mergeCell ref="A24:E24"/>
    <mergeCell ref="A4:E4"/>
    <mergeCell ref="B7:E7"/>
    <mergeCell ref="B8:E8"/>
    <mergeCell ref="B9:E9"/>
    <mergeCell ref="A10:E10"/>
    <mergeCell ref="A38:A39"/>
    <mergeCell ref="A63:E63"/>
    <mergeCell ref="A64:E64"/>
    <mergeCell ref="A66:E66"/>
    <mergeCell ref="A67:E67"/>
    <mergeCell ref="B68:E68"/>
    <mergeCell ref="A25:E25"/>
    <mergeCell ref="B26:E26"/>
    <mergeCell ref="B27:E27"/>
    <mergeCell ref="B28:E28"/>
    <mergeCell ref="A29:A30"/>
    <mergeCell ref="A37:E37"/>
    <mergeCell ref="D94:E94"/>
    <mergeCell ref="B95:E95"/>
    <mergeCell ref="B96:E96"/>
    <mergeCell ref="A97:A98"/>
    <mergeCell ref="A105:E105"/>
    <mergeCell ref="A106:A107"/>
    <mergeCell ref="D69:E69"/>
    <mergeCell ref="B70:E70"/>
    <mergeCell ref="B71:E71"/>
    <mergeCell ref="A72:A73"/>
    <mergeCell ref="A80:E80"/>
    <mergeCell ref="A81:A82"/>
    <mergeCell ref="D144:E144"/>
    <mergeCell ref="B145:E145"/>
    <mergeCell ref="B146:E146"/>
    <mergeCell ref="A147:A148"/>
    <mergeCell ref="A155:E155"/>
    <mergeCell ref="A156:A157"/>
    <mergeCell ref="D119:E119"/>
    <mergeCell ref="B120:E120"/>
    <mergeCell ref="B121:E121"/>
    <mergeCell ref="A122:A123"/>
    <mergeCell ref="A130:E130"/>
    <mergeCell ref="A131:A132"/>
    <mergeCell ref="D194:E194"/>
    <mergeCell ref="B195:E195"/>
    <mergeCell ref="B196:E196"/>
    <mergeCell ref="A197:A198"/>
    <mergeCell ref="A205:E205"/>
    <mergeCell ref="A206:A207"/>
    <mergeCell ref="D169:E169"/>
    <mergeCell ref="B170:E170"/>
    <mergeCell ref="B171:E171"/>
    <mergeCell ref="A172:A173"/>
    <mergeCell ref="A180:E180"/>
    <mergeCell ref="A181:A182"/>
    <mergeCell ref="D244:E244"/>
    <mergeCell ref="B245:E245"/>
    <mergeCell ref="B246:E246"/>
    <mergeCell ref="A247:A248"/>
    <mergeCell ref="A255:E255"/>
    <mergeCell ref="A256:A257"/>
    <mergeCell ref="D219:E219"/>
    <mergeCell ref="B220:E220"/>
    <mergeCell ref="B221:E221"/>
    <mergeCell ref="A222:A223"/>
    <mergeCell ref="A230:E230"/>
    <mergeCell ref="A231:A232"/>
    <mergeCell ref="D294:E294"/>
    <mergeCell ref="B295:E295"/>
    <mergeCell ref="B296:E296"/>
    <mergeCell ref="A297:A298"/>
    <mergeCell ref="A305:E305"/>
    <mergeCell ref="A306:A307"/>
    <mergeCell ref="D269:E269"/>
    <mergeCell ref="B270:E270"/>
    <mergeCell ref="B271:E271"/>
    <mergeCell ref="A272:A273"/>
    <mergeCell ref="A280:E280"/>
    <mergeCell ref="A281:A282"/>
    <mergeCell ref="A344:E344"/>
    <mergeCell ref="A345:E345"/>
    <mergeCell ref="B346:E346"/>
    <mergeCell ref="D347:E347"/>
    <mergeCell ref="B348:E348"/>
    <mergeCell ref="B349:E349"/>
    <mergeCell ref="D319:E319"/>
    <mergeCell ref="B320:E320"/>
    <mergeCell ref="B321:E321"/>
    <mergeCell ref="A322:A323"/>
    <mergeCell ref="A330:E330"/>
    <mergeCell ref="A331:A332"/>
    <mergeCell ref="A375:A376"/>
    <mergeCell ref="A383:E383"/>
    <mergeCell ref="A384:A385"/>
    <mergeCell ref="D397:E397"/>
    <mergeCell ref="B398:E398"/>
    <mergeCell ref="B399:E399"/>
    <mergeCell ref="A350:A351"/>
    <mergeCell ref="A358:E358"/>
    <mergeCell ref="A359:A360"/>
    <mergeCell ref="D372:E372"/>
    <mergeCell ref="B373:E373"/>
    <mergeCell ref="B374:E374"/>
    <mergeCell ref="A425:A426"/>
    <mergeCell ref="A433:E433"/>
    <mergeCell ref="A434:A435"/>
    <mergeCell ref="D447:E447"/>
    <mergeCell ref="B448:E448"/>
    <mergeCell ref="B449:E449"/>
    <mergeCell ref="A400:A401"/>
    <mergeCell ref="A408:E408"/>
    <mergeCell ref="A409:A410"/>
    <mergeCell ref="D422:E422"/>
    <mergeCell ref="B423:E423"/>
    <mergeCell ref="B424:E424"/>
    <mergeCell ref="A475:A476"/>
    <mergeCell ref="A483:E483"/>
    <mergeCell ref="A484:A485"/>
    <mergeCell ref="D497:E497"/>
    <mergeCell ref="B498:E498"/>
    <mergeCell ref="B499:E499"/>
    <mergeCell ref="A450:A451"/>
    <mergeCell ref="A458:E458"/>
    <mergeCell ref="A459:A460"/>
    <mergeCell ref="D472:E472"/>
    <mergeCell ref="B473:E473"/>
    <mergeCell ref="B474:E474"/>
    <mergeCell ref="A525:A526"/>
    <mergeCell ref="A533:E533"/>
    <mergeCell ref="A534:A535"/>
    <mergeCell ref="D547:E547"/>
    <mergeCell ref="B548:E548"/>
    <mergeCell ref="B549:E549"/>
    <mergeCell ref="A500:A501"/>
    <mergeCell ref="A508:E508"/>
    <mergeCell ref="A509:A510"/>
    <mergeCell ref="D522:E522"/>
    <mergeCell ref="B523:E523"/>
    <mergeCell ref="B524:E524"/>
    <mergeCell ref="A575:A576"/>
    <mergeCell ref="A583:E583"/>
    <mergeCell ref="A584:A585"/>
    <mergeCell ref="D597:E597"/>
    <mergeCell ref="B598:E598"/>
    <mergeCell ref="B599:E599"/>
    <mergeCell ref="A550:A551"/>
    <mergeCell ref="A558:E558"/>
    <mergeCell ref="A559:A560"/>
    <mergeCell ref="D572:E572"/>
    <mergeCell ref="B573:E573"/>
    <mergeCell ref="B574:E574"/>
    <mergeCell ref="A625:A626"/>
    <mergeCell ref="A633:E633"/>
    <mergeCell ref="A634:A635"/>
    <mergeCell ref="D647:E647"/>
    <mergeCell ref="B648:E648"/>
    <mergeCell ref="B649:E649"/>
    <mergeCell ref="A600:A601"/>
    <mergeCell ref="A608:E608"/>
    <mergeCell ref="A609:A610"/>
    <mergeCell ref="D622:E622"/>
    <mergeCell ref="B623:E623"/>
    <mergeCell ref="B624:E624"/>
    <mergeCell ref="A675:A676"/>
    <mergeCell ref="A683:E683"/>
    <mergeCell ref="A684:A685"/>
    <mergeCell ref="D697:E697"/>
    <mergeCell ref="B698:E698"/>
    <mergeCell ref="B699:E699"/>
    <mergeCell ref="A650:A651"/>
    <mergeCell ref="A658:E658"/>
    <mergeCell ref="A659:A660"/>
    <mergeCell ref="D672:E672"/>
    <mergeCell ref="B673:E673"/>
    <mergeCell ref="B674:E674"/>
    <mergeCell ref="A725:A726"/>
    <mergeCell ref="A733:E733"/>
    <mergeCell ref="A734:A735"/>
    <mergeCell ref="D747:E747"/>
    <mergeCell ref="B748:E748"/>
    <mergeCell ref="B749:E749"/>
    <mergeCell ref="A700:A701"/>
    <mergeCell ref="A708:E708"/>
    <mergeCell ref="A709:A710"/>
    <mergeCell ref="D722:E722"/>
    <mergeCell ref="B723:E723"/>
    <mergeCell ref="B724:E724"/>
    <mergeCell ref="A775:A776"/>
    <mergeCell ref="A783:E783"/>
    <mergeCell ref="A784:A785"/>
    <mergeCell ref="D797:E797"/>
    <mergeCell ref="B798:E798"/>
    <mergeCell ref="B799:E799"/>
    <mergeCell ref="A750:A751"/>
    <mergeCell ref="A758:E758"/>
    <mergeCell ref="A759:A760"/>
    <mergeCell ref="D772:E772"/>
    <mergeCell ref="B773:E773"/>
    <mergeCell ref="B774:E774"/>
    <mergeCell ref="A825:A826"/>
    <mergeCell ref="A833:E833"/>
    <mergeCell ref="A834:A835"/>
    <mergeCell ref="D847:E847"/>
    <mergeCell ref="B848:E848"/>
    <mergeCell ref="B849:E849"/>
    <mergeCell ref="A800:A801"/>
    <mergeCell ref="A808:E808"/>
    <mergeCell ref="A809:A810"/>
    <mergeCell ref="D822:E822"/>
    <mergeCell ref="B823:E823"/>
    <mergeCell ref="B824:E824"/>
    <mergeCell ref="A875:A876"/>
    <mergeCell ref="A883:E883"/>
    <mergeCell ref="A884:A885"/>
    <mergeCell ref="D897:E897"/>
    <mergeCell ref="B898:E898"/>
    <mergeCell ref="B899:E899"/>
    <mergeCell ref="A850:A851"/>
    <mergeCell ref="A858:E858"/>
    <mergeCell ref="A859:A860"/>
    <mergeCell ref="D872:E872"/>
    <mergeCell ref="B873:E873"/>
    <mergeCell ref="B874:E874"/>
    <mergeCell ref="A925:A926"/>
    <mergeCell ref="A933:E933"/>
    <mergeCell ref="A934:A935"/>
    <mergeCell ref="D947:E947"/>
    <mergeCell ref="B948:E948"/>
    <mergeCell ref="B949:E949"/>
    <mergeCell ref="A900:A901"/>
    <mergeCell ref="A908:E908"/>
    <mergeCell ref="A909:A910"/>
    <mergeCell ref="D922:E922"/>
    <mergeCell ref="B923:E923"/>
    <mergeCell ref="B924:E924"/>
    <mergeCell ref="A975:A976"/>
    <mergeCell ref="A983:E983"/>
    <mergeCell ref="A984:A985"/>
    <mergeCell ref="D997:E997"/>
    <mergeCell ref="B998:E998"/>
    <mergeCell ref="B999:E999"/>
    <mergeCell ref="A950:A951"/>
    <mergeCell ref="A958:E958"/>
    <mergeCell ref="A959:A960"/>
    <mergeCell ref="D972:E972"/>
    <mergeCell ref="B973:E973"/>
    <mergeCell ref="B974:E974"/>
    <mergeCell ref="A1025:A1026"/>
    <mergeCell ref="A1033:E1033"/>
    <mergeCell ref="A1034:A1035"/>
    <mergeCell ref="D1047:E1047"/>
    <mergeCell ref="B1048:E1048"/>
    <mergeCell ref="B1049:E1049"/>
    <mergeCell ref="A1000:A1001"/>
    <mergeCell ref="A1008:E1008"/>
    <mergeCell ref="A1009:A1010"/>
    <mergeCell ref="D1022:E1022"/>
    <mergeCell ref="B1023:E1023"/>
    <mergeCell ref="B1024:E1024"/>
    <mergeCell ref="A1075:A1076"/>
    <mergeCell ref="A1083:E1083"/>
    <mergeCell ref="A1084:A1085"/>
    <mergeCell ref="D1097:E1097"/>
    <mergeCell ref="B1098:E1098"/>
    <mergeCell ref="B1099:E1099"/>
    <mergeCell ref="A1050:A1051"/>
    <mergeCell ref="A1058:E1058"/>
    <mergeCell ref="A1059:A1060"/>
    <mergeCell ref="D1072:E1072"/>
    <mergeCell ref="B1073:E1073"/>
    <mergeCell ref="B1074:E1074"/>
    <mergeCell ref="A1125:A1126"/>
    <mergeCell ref="A1133:E1133"/>
    <mergeCell ref="A1134:A1135"/>
    <mergeCell ref="D1147:E1147"/>
    <mergeCell ref="B1148:E1148"/>
    <mergeCell ref="B1149:E1149"/>
    <mergeCell ref="A1100:A1101"/>
    <mergeCell ref="A1108:E1108"/>
    <mergeCell ref="A1109:A1110"/>
    <mergeCell ref="D1122:E1122"/>
    <mergeCell ref="B1123:E1123"/>
    <mergeCell ref="B1124:E1124"/>
    <mergeCell ref="A1175:A1176"/>
    <mergeCell ref="A1183:E1183"/>
    <mergeCell ref="A1184:A1185"/>
    <mergeCell ref="D1197:E1197"/>
    <mergeCell ref="B1198:E1198"/>
    <mergeCell ref="B1199:E1199"/>
    <mergeCell ref="A1150:A1151"/>
    <mergeCell ref="A1158:E1158"/>
    <mergeCell ref="A1159:A1160"/>
    <mergeCell ref="D1172:E1172"/>
    <mergeCell ref="B1173:E1173"/>
    <mergeCell ref="B1174:E1174"/>
    <mergeCell ref="A1225:A1226"/>
    <mergeCell ref="A1233:E1233"/>
    <mergeCell ref="A1234:A1235"/>
    <mergeCell ref="D1247:E1247"/>
    <mergeCell ref="B1248:E1248"/>
    <mergeCell ref="B1249:E1249"/>
    <mergeCell ref="A1200:A1201"/>
    <mergeCell ref="A1208:E1208"/>
    <mergeCell ref="A1209:A1210"/>
    <mergeCell ref="D1222:E1222"/>
    <mergeCell ref="B1223:E1223"/>
    <mergeCell ref="B1224:E1224"/>
    <mergeCell ref="A1275:A1276"/>
    <mergeCell ref="A1283:E1283"/>
    <mergeCell ref="A1284:A1285"/>
    <mergeCell ref="D1297:E1297"/>
    <mergeCell ref="B1298:E1298"/>
    <mergeCell ref="B1299:E1299"/>
    <mergeCell ref="A1250:A1251"/>
    <mergeCell ref="A1258:E1258"/>
    <mergeCell ref="A1259:A1260"/>
    <mergeCell ref="D1272:E1272"/>
    <mergeCell ref="B1273:E1273"/>
    <mergeCell ref="B1274:E1274"/>
    <mergeCell ref="A1325:A1326"/>
    <mergeCell ref="A1333:E1333"/>
    <mergeCell ref="A1334:A1335"/>
    <mergeCell ref="D1347:E1347"/>
    <mergeCell ref="B1348:E1348"/>
    <mergeCell ref="B1349:E1349"/>
    <mergeCell ref="A1300:A1301"/>
    <mergeCell ref="A1308:E1308"/>
    <mergeCell ref="A1309:A1310"/>
    <mergeCell ref="D1322:E1322"/>
    <mergeCell ref="B1323:E1323"/>
    <mergeCell ref="B1324:E1324"/>
    <mergeCell ref="A1375:A1376"/>
    <mergeCell ref="A1383:E1383"/>
    <mergeCell ref="A1384:A1385"/>
    <mergeCell ref="D1397:E1397"/>
    <mergeCell ref="B1398:E1398"/>
    <mergeCell ref="B1399:E1399"/>
    <mergeCell ref="A1350:A1351"/>
    <mergeCell ref="A1358:E1358"/>
    <mergeCell ref="A1359:A1360"/>
    <mergeCell ref="D1372:E1372"/>
    <mergeCell ref="B1373:E1373"/>
    <mergeCell ref="B1374:E1374"/>
    <mergeCell ref="A1425:A1426"/>
    <mergeCell ref="A1433:E1433"/>
    <mergeCell ref="A1434:A1435"/>
    <mergeCell ref="D1447:E1447"/>
    <mergeCell ref="B1448:E1448"/>
    <mergeCell ref="B1449:E1449"/>
    <mergeCell ref="A1400:A1401"/>
    <mergeCell ref="A1408:E1408"/>
    <mergeCell ref="A1409:A1410"/>
    <mergeCell ref="D1422:E1422"/>
    <mergeCell ref="B1423:E1423"/>
    <mergeCell ref="B1424:E1424"/>
    <mergeCell ref="A1475:A1476"/>
    <mergeCell ref="A1483:E1483"/>
    <mergeCell ref="A1484:A1485"/>
    <mergeCell ref="D1497:E1497"/>
    <mergeCell ref="B1498:E1498"/>
    <mergeCell ref="B1499:E1499"/>
    <mergeCell ref="A1450:A1451"/>
    <mergeCell ref="A1458:E1458"/>
    <mergeCell ref="A1459:A1460"/>
    <mergeCell ref="D1472:E1472"/>
    <mergeCell ref="B1473:E1473"/>
    <mergeCell ref="B1474:E1474"/>
    <mergeCell ref="A1525:A1526"/>
    <mergeCell ref="A1533:E1533"/>
    <mergeCell ref="A1534:A1535"/>
    <mergeCell ref="D1547:E1547"/>
    <mergeCell ref="B1548:E1548"/>
    <mergeCell ref="B1549:E1549"/>
    <mergeCell ref="A1500:A1501"/>
    <mergeCell ref="A1508:E1508"/>
    <mergeCell ref="A1509:A1510"/>
    <mergeCell ref="D1522:E1522"/>
    <mergeCell ref="B1523:E1523"/>
    <mergeCell ref="B1524:E1524"/>
    <mergeCell ref="A1575:A1576"/>
    <mergeCell ref="A1583:E1583"/>
    <mergeCell ref="A1584:A1585"/>
    <mergeCell ref="D1597:E1597"/>
    <mergeCell ref="B1598:E1598"/>
    <mergeCell ref="B1599:E1599"/>
    <mergeCell ref="A1550:A1551"/>
    <mergeCell ref="A1558:E1558"/>
    <mergeCell ref="A1559:A1560"/>
    <mergeCell ref="D1572:E1572"/>
    <mergeCell ref="B1573:E1573"/>
    <mergeCell ref="B1574:E1574"/>
    <mergeCell ref="A1625:A1626"/>
    <mergeCell ref="A1633:E1633"/>
    <mergeCell ref="A1634:A1635"/>
    <mergeCell ref="D1647:E1647"/>
    <mergeCell ref="B1648:E1648"/>
    <mergeCell ref="B1649:E1649"/>
    <mergeCell ref="A1600:A1601"/>
    <mergeCell ref="A1608:E1608"/>
    <mergeCell ref="A1609:A1610"/>
    <mergeCell ref="D1622:E1622"/>
    <mergeCell ref="B1623:E1623"/>
    <mergeCell ref="B1624:E1624"/>
    <mergeCell ref="A1675:A1676"/>
    <mergeCell ref="A1683:E1683"/>
    <mergeCell ref="A1684:A1685"/>
    <mergeCell ref="D1697:E1697"/>
    <mergeCell ref="B1698:E1698"/>
    <mergeCell ref="B1699:E1699"/>
    <mergeCell ref="A1650:A1651"/>
    <mergeCell ref="A1658:E1658"/>
    <mergeCell ref="A1659:A1660"/>
    <mergeCell ref="D1672:E1672"/>
    <mergeCell ref="B1673:E1673"/>
    <mergeCell ref="B1674:E1674"/>
    <mergeCell ref="A1725:A1726"/>
    <mergeCell ref="A1733:E1733"/>
    <mergeCell ref="A1734:A1735"/>
    <mergeCell ref="D1747:E1747"/>
    <mergeCell ref="B1748:E1748"/>
    <mergeCell ref="B1749:E1749"/>
    <mergeCell ref="A1700:A1701"/>
    <mergeCell ref="A1708:E1708"/>
    <mergeCell ref="A1709:A1710"/>
    <mergeCell ref="D1722:E1722"/>
    <mergeCell ref="B1723:E1723"/>
    <mergeCell ref="B1724:E1724"/>
    <mergeCell ref="A1775:A1776"/>
    <mergeCell ref="A1783:E1783"/>
    <mergeCell ref="A1784:A1785"/>
    <mergeCell ref="D1797:E1797"/>
    <mergeCell ref="B1798:E1798"/>
    <mergeCell ref="B1799:E1799"/>
    <mergeCell ref="A1750:A1751"/>
    <mergeCell ref="A1758:E1758"/>
    <mergeCell ref="A1759:A1760"/>
    <mergeCell ref="D1772:E1772"/>
    <mergeCell ref="B1773:E1773"/>
    <mergeCell ref="B1774:E1774"/>
    <mergeCell ref="A1825:A1826"/>
    <mergeCell ref="A1833:E1833"/>
    <mergeCell ref="A1834:A1835"/>
    <mergeCell ref="A1847:E1847"/>
    <mergeCell ref="A1848:E1848"/>
    <mergeCell ref="B1849:E1849"/>
    <mergeCell ref="A1800:A1801"/>
    <mergeCell ref="A1808:E1808"/>
    <mergeCell ref="A1809:A1810"/>
    <mergeCell ref="D1822:E1822"/>
    <mergeCell ref="B1823:E1823"/>
    <mergeCell ref="B1824:E1824"/>
    <mergeCell ref="D1875:E1875"/>
    <mergeCell ref="B1876:E1876"/>
    <mergeCell ref="B1877:E1877"/>
    <mergeCell ref="A1878:A1879"/>
    <mergeCell ref="A1886:E1886"/>
    <mergeCell ref="A1887:A1888"/>
    <mergeCell ref="D1850:E1850"/>
    <mergeCell ref="B1851:E1851"/>
    <mergeCell ref="B1852:E1852"/>
    <mergeCell ref="A1853:A1854"/>
    <mergeCell ref="A1861:E1861"/>
    <mergeCell ref="A1862:A1863"/>
    <mergeCell ref="A1913:A1914"/>
    <mergeCell ref="D1926:E1926"/>
    <mergeCell ref="B1927:E1927"/>
    <mergeCell ref="B1928:E1928"/>
    <mergeCell ref="A1929:A1930"/>
    <mergeCell ref="A1937:E1937"/>
    <mergeCell ref="B1900:E1900"/>
    <mergeCell ref="D1901:E1901"/>
    <mergeCell ref="B1902:E1902"/>
    <mergeCell ref="B1903:E1903"/>
    <mergeCell ref="A1904:A1905"/>
    <mergeCell ref="A1912:E1912"/>
    <mergeCell ref="B1958:E1958"/>
    <mergeCell ref="B1959:E1959"/>
    <mergeCell ref="A1960:A1961"/>
    <mergeCell ref="A1968:A1969"/>
    <mergeCell ref="A1970:E1970"/>
    <mergeCell ref="A1971:A1972"/>
    <mergeCell ref="A1938:A1939"/>
    <mergeCell ref="B1951:E1951"/>
    <mergeCell ref="A1952:E1952"/>
    <mergeCell ref="A1955:E1955"/>
    <mergeCell ref="A1956:E1956"/>
    <mergeCell ref="B1957:E1957"/>
    <mergeCell ref="B2033:E2033"/>
    <mergeCell ref="B2034:E2034"/>
    <mergeCell ref="B2035:E2035"/>
    <mergeCell ref="A2036:A2037"/>
    <mergeCell ref="A2044:E2044"/>
    <mergeCell ref="A2045:A2046"/>
    <mergeCell ref="B1996:E1996"/>
    <mergeCell ref="B1997:E1997"/>
    <mergeCell ref="B1998:E1998"/>
    <mergeCell ref="A1999:A2000"/>
    <mergeCell ref="A2007:E2007"/>
    <mergeCell ref="A2008:A2009"/>
    <mergeCell ref="A2107:E2107"/>
    <mergeCell ref="A2108:E2108"/>
    <mergeCell ref="B2109:E2109"/>
    <mergeCell ref="D2110:E2110"/>
    <mergeCell ref="B2111:E2111"/>
    <mergeCell ref="B2112:E2112"/>
    <mergeCell ref="B2070:E2070"/>
    <mergeCell ref="B2071:E2071"/>
    <mergeCell ref="B2072:E2072"/>
    <mergeCell ref="A2073:A2074"/>
    <mergeCell ref="A2081:E2081"/>
    <mergeCell ref="A2082:A2083"/>
    <mergeCell ref="A2138:A2139"/>
    <mergeCell ref="A2146:E2146"/>
    <mergeCell ref="A2147:A2148"/>
    <mergeCell ref="D2160:E2160"/>
    <mergeCell ref="B2161:E2161"/>
    <mergeCell ref="B2162:E2162"/>
    <mergeCell ref="A2113:A2114"/>
    <mergeCell ref="A2121:E2121"/>
    <mergeCell ref="A2122:A2123"/>
    <mergeCell ref="D2135:E2135"/>
    <mergeCell ref="B2136:E2136"/>
    <mergeCell ref="B2137:E2137"/>
    <mergeCell ref="A2188:A2189"/>
    <mergeCell ref="A2196:E2196"/>
    <mergeCell ref="A2197:A2198"/>
    <mergeCell ref="D2210:E2210"/>
    <mergeCell ref="B2211:E2211"/>
    <mergeCell ref="B2212:E2212"/>
    <mergeCell ref="A2163:A2164"/>
    <mergeCell ref="A2171:E2171"/>
    <mergeCell ref="A2172:A2173"/>
    <mergeCell ref="D2185:E2185"/>
    <mergeCell ref="B2186:E2186"/>
    <mergeCell ref="B2187:E2187"/>
    <mergeCell ref="A2238:A2239"/>
    <mergeCell ref="A2246:E2246"/>
    <mergeCell ref="A2247:A2248"/>
    <mergeCell ref="B2260:E2260"/>
    <mergeCell ref="A2261:E2261"/>
    <mergeCell ref="A2263:E2263"/>
    <mergeCell ref="A2213:A2214"/>
    <mergeCell ref="A2221:E2221"/>
    <mergeCell ref="A2222:A2223"/>
    <mergeCell ref="D2235:E2235"/>
    <mergeCell ref="B2236:E2236"/>
    <mergeCell ref="B2237:E2237"/>
    <mergeCell ref="A2277:E2277"/>
    <mergeCell ref="A2278:A2279"/>
    <mergeCell ref="D2291:E2291"/>
    <mergeCell ref="B2292:E2292"/>
    <mergeCell ref="B2293:E2293"/>
    <mergeCell ref="A2294:A2295"/>
    <mergeCell ref="A2264:E2264"/>
    <mergeCell ref="B2265:E2265"/>
    <mergeCell ref="D2266:E2266"/>
    <mergeCell ref="B2267:E2267"/>
    <mergeCell ref="B2268:E2268"/>
    <mergeCell ref="A2269:A2270"/>
    <mergeCell ref="A2327:E2327"/>
    <mergeCell ref="A2328:A2329"/>
    <mergeCell ref="D2341:E2341"/>
    <mergeCell ref="B2342:E2342"/>
    <mergeCell ref="B2343:E2343"/>
    <mergeCell ref="A2344:A2345"/>
    <mergeCell ref="A2302:E2302"/>
    <mergeCell ref="A2303:A2304"/>
    <mergeCell ref="D2316:E2316"/>
    <mergeCell ref="B2317:E2317"/>
    <mergeCell ref="B2318:E2318"/>
    <mergeCell ref="A2319:A2320"/>
    <mergeCell ref="A2377:E2377"/>
    <mergeCell ref="A2378:A2379"/>
    <mergeCell ref="D2391:E2391"/>
    <mergeCell ref="B2392:E2392"/>
    <mergeCell ref="B2393:E2393"/>
    <mergeCell ref="A2394:A2395"/>
    <mergeCell ref="A2352:E2352"/>
    <mergeCell ref="A2353:A2354"/>
    <mergeCell ref="D2366:E2366"/>
    <mergeCell ref="B2367:E2367"/>
    <mergeCell ref="B2368:E2368"/>
    <mergeCell ref="A2369:A2370"/>
    <mergeCell ref="A2427:E2427"/>
    <mergeCell ref="A2428:A2429"/>
    <mergeCell ref="D2441:E2441"/>
    <mergeCell ref="B2442:E2442"/>
    <mergeCell ref="B2443:E2443"/>
    <mergeCell ref="A2444:A2445"/>
    <mergeCell ref="A2402:E2402"/>
    <mergeCell ref="A2403:A2404"/>
    <mergeCell ref="D2416:E2416"/>
    <mergeCell ref="B2417:E2417"/>
    <mergeCell ref="B2418:E2418"/>
    <mergeCell ref="A2419:A2420"/>
    <mergeCell ref="A2477:E2477"/>
    <mergeCell ref="A2478:A2479"/>
    <mergeCell ref="D2491:E2491"/>
    <mergeCell ref="B2492:E2492"/>
    <mergeCell ref="B2493:E2493"/>
    <mergeCell ref="A2494:A2495"/>
    <mergeCell ref="A2452:E2452"/>
    <mergeCell ref="A2453:A2454"/>
    <mergeCell ref="D2466:E2466"/>
    <mergeCell ref="B2467:E2467"/>
    <mergeCell ref="B2468:E2468"/>
    <mergeCell ref="A2469:A2470"/>
    <mergeCell ref="A2527:E2527"/>
    <mergeCell ref="A2528:A2529"/>
    <mergeCell ref="D2541:E2541"/>
    <mergeCell ref="B2542:E2542"/>
    <mergeCell ref="B2543:E2543"/>
    <mergeCell ref="A2544:A2545"/>
    <mergeCell ref="A2502:E2502"/>
    <mergeCell ref="A2503:A2504"/>
    <mergeCell ref="D2516:E2516"/>
    <mergeCell ref="B2517:E2517"/>
    <mergeCell ref="B2518:E2518"/>
    <mergeCell ref="A2519:A2520"/>
    <mergeCell ref="A2619:A2620"/>
    <mergeCell ref="A2577:E2577"/>
    <mergeCell ref="A2578:A2579"/>
    <mergeCell ref="D2591:E2591"/>
    <mergeCell ref="B2592:E2592"/>
    <mergeCell ref="B2593:E2593"/>
    <mergeCell ref="A2594:A2595"/>
    <mergeCell ref="A2552:E2552"/>
    <mergeCell ref="A2553:A2554"/>
    <mergeCell ref="D2566:E2566"/>
    <mergeCell ref="B2567:E2567"/>
    <mergeCell ref="B2568:E2568"/>
    <mergeCell ref="A2569:A2570"/>
    <mergeCell ref="A3:E3"/>
    <mergeCell ref="A1:E1"/>
    <mergeCell ref="B2670:E2670"/>
    <mergeCell ref="B2671:E2671"/>
    <mergeCell ref="A2672:A2673"/>
    <mergeCell ref="A2680:E2680"/>
    <mergeCell ref="A2681:A2682"/>
    <mergeCell ref="A2652:E2652"/>
    <mergeCell ref="A2653:A2654"/>
    <mergeCell ref="A2666:E2666"/>
    <mergeCell ref="A2667:E2667"/>
    <mergeCell ref="B2668:E2668"/>
    <mergeCell ref="D2669:E2669"/>
    <mergeCell ref="A2627:E2627"/>
    <mergeCell ref="A2628:A2629"/>
    <mergeCell ref="D2641:E2641"/>
    <mergeCell ref="B2642:E2642"/>
    <mergeCell ref="B2643:E2643"/>
    <mergeCell ref="A2644:A2645"/>
    <mergeCell ref="A2602:E2602"/>
    <mergeCell ref="A2603:A2604"/>
    <mergeCell ref="D2616:E2616"/>
    <mergeCell ref="B2617:E2617"/>
    <mergeCell ref="B2618:E2618"/>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817"/>
  <sheetViews>
    <sheetView workbookViewId="0">
      <selection sqref="A1:E1"/>
    </sheetView>
  </sheetViews>
  <sheetFormatPr defaultRowHeight="15" x14ac:dyDescent="0.25"/>
  <cols>
    <col min="1" max="1" width="40.28515625" customWidth="1"/>
    <col min="2" max="3" width="13.28515625" customWidth="1"/>
    <col min="4" max="4" width="11.5703125" customWidth="1"/>
    <col min="5" max="5" width="11.7109375" customWidth="1"/>
    <col min="6" max="6" width="13.7109375" bestFit="1" customWidth="1"/>
    <col min="7" max="7" width="12.5703125" bestFit="1" customWidth="1"/>
  </cols>
  <sheetData>
    <row r="1" spans="1:7" ht="15.75" x14ac:dyDescent="0.25">
      <c r="A1" s="587" t="s">
        <v>1128</v>
      </c>
      <c r="B1" s="587"/>
      <c r="C1" s="587"/>
      <c r="D1" s="587"/>
      <c r="E1" s="587"/>
    </row>
    <row r="2" spans="1:7" x14ac:dyDescent="0.25">
      <c r="A2" s="797" t="s">
        <v>1074</v>
      </c>
      <c r="B2" s="797"/>
      <c r="C2" s="797"/>
      <c r="D2" s="797"/>
      <c r="E2" s="797"/>
      <c r="F2" s="306"/>
    </row>
    <row r="3" spans="1:7" x14ac:dyDescent="0.25">
      <c r="A3" s="654" t="s">
        <v>752</v>
      </c>
      <c r="B3" s="654"/>
      <c r="C3" s="654"/>
      <c r="D3" s="654"/>
      <c r="E3" s="654"/>
      <c r="F3" s="482"/>
    </row>
    <row r="4" spans="1:7" ht="15.75" thickBot="1" x14ac:dyDescent="0.3"/>
    <row r="5" spans="1:7" ht="33" customHeight="1" thickBot="1" x14ac:dyDescent="0.3">
      <c r="A5" s="5" t="s">
        <v>19</v>
      </c>
      <c r="B5" s="943" t="s">
        <v>574</v>
      </c>
      <c r="C5" s="944"/>
      <c r="D5" s="944"/>
      <c r="E5" s="945"/>
    </row>
    <row r="6" spans="1:7" ht="15.75" thickBot="1" x14ac:dyDescent="0.3">
      <c r="A6" s="5" t="s">
        <v>0</v>
      </c>
      <c r="B6" s="656" t="s">
        <v>9</v>
      </c>
      <c r="C6" s="657"/>
      <c r="D6" s="657"/>
      <c r="E6" s="658"/>
    </row>
    <row r="7" spans="1:7" ht="15.75" thickBot="1" x14ac:dyDescent="0.3">
      <c r="A7" s="5" t="s">
        <v>20</v>
      </c>
      <c r="B7" s="573" t="s">
        <v>749</v>
      </c>
      <c r="C7" s="574"/>
      <c r="D7" s="574"/>
      <c r="E7" s="575"/>
    </row>
    <row r="8" spans="1:7" ht="15.75" thickBot="1" x14ac:dyDescent="0.3">
      <c r="A8" s="651" t="s">
        <v>2</v>
      </c>
      <c r="B8" s="652"/>
      <c r="C8" s="652"/>
      <c r="D8" s="652"/>
      <c r="E8" s="653"/>
    </row>
    <row r="9" spans="1:7" x14ac:dyDescent="0.25">
      <c r="A9" s="931" t="s">
        <v>575</v>
      </c>
      <c r="B9" s="932"/>
      <c r="C9" s="932"/>
      <c r="D9" s="932"/>
      <c r="E9" s="933"/>
    </row>
    <row r="10" spans="1:7" x14ac:dyDescent="0.25">
      <c r="A10" s="934"/>
      <c r="B10" s="935"/>
      <c r="C10" s="935"/>
      <c r="D10" s="935"/>
      <c r="E10" s="936"/>
    </row>
    <row r="11" spans="1:7" ht="22.5" customHeight="1" thickBot="1" x14ac:dyDescent="0.3">
      <c r="A11" s="937"/>
      <c r="B11" s="938"/>
      <c r="C11" s="938"/>
      <c r="D11" s="938"/>
      <c r="E11" s="939"/>
    </row>
    <row r="12" spans="1:7" ht="66.75" customHeight="1" thickBot="1" x14ac:dyDescent="0.3">
      <c r="A12" s="11" t="s">
        <v>23</v>
      </c>
      <c r="B12" s="641" t="s">
        <v>576</v>
      </c>
      <c r="C12" s="642"/>
      <c r="D12" s="642"/>
      <c r="E12" s="643"/>
      <c r="G12" s="494"/>
    </row>
    <row r="13" spans="1:7" x14ac:dyDescent="0.25">
      <c r="A13" s="591" t="s">
        <v>577</v>
      </c>
      <c r="B13" s="12">
        <v>2020</v>
      </c>
      <c r="C13" s="12">
        <v>2021</v>
      </c>
      <c r="D13" s="12">
        <v>2022</v>
      </c>
      <c r="E13" s="12">
        <v>2023</v>
      </c>
    </row>
    <row r="14" spans="1:7" ht="15.75" thickBot="1" x14ac:dyDescent="0.3">
      <c r="A14" s="592"/>
      <c r="B14" s="14" t="s">
        <v>1</v>
      </c>
      <c r="C14" s="14" t="s">
        <v>26</v>
      </c>
      <c r="D14" s="14" t="s">
        <v>26</v>
      </c>
      <c r="E14" s="14" t="s">
        <v>26</v>
      </c>
    </row>
    <row r="15" spans="1:7" ht="23.25" thickBot="1" x14ac:dyDescent="0.3">
      <c r="A15" s="19" t="s">
        <v>578</v>
      </c>
      <c r="B15" s="308">
        <v>502843</v>
      </c>
      <c r="C15" s="308">
        <v>517928</v>
      </c>
      <c r="D15" s="308">
        <v>533466</v>
      </c>
      <c r="E15" s="308">
        <v>549470</v>
      </c>
      <c r="G15" s="495"/>
    </row>
    <row r="16" spans="1:7" ht="23.25" thickBot="1" x14ac:dyDescent="0.3">
      <c r="A16" s="19" t="s">
        <v>579</v>
      </c>
      <c r="B16" s="309">
        <v>38729</v>
      </c>
      <c r="C16" s="309">
        <v>41440</v>
      </c>
      <c r="D16" s="309">
        <v>44341</v>
      </c>
      <c r="E16" s="309">
        <v>47445</v>
      </c>
    </row>
    <row r="17" spans="1:7" ht="15.75" thickBot="1" x14ac:dyDescent="0.3">
      <c r="A17" s="19" t="s">
        <v>580</v>
      </c>
      <c r="B17" s="310" t="s">
        <v>581</v>
      </c>
      <c r="C17" s="310" t="s">
        <v>582</v>
      </c>
      <c r="D17" s="310" t="s">
        <v>583</v>
      </c>
      <c r="E17" s="310" t="s">
        <v>583</v>
      </c>
    </row>
    <row r="18" spans="1:7" ht="23.25" thickBot="1" x14ac:dyDescent="0.3">
      <c r="A18" s="19" t="s">
        <v>584</v>
      </c>
      <c r="B18" s="310" t="s">
        <v>585</v>
      </c>
      <c r="C18" s="310" t="s">
        <v>586</v>
      </c>
      <c r="D18" s="310" t="s">
        <v>587</v>
      </c>
      <c r="E18" s="310" t="s">
        <v>587</v>
      </c>
    </row>
    <row r="19" spans="1:7" ht="23.25" thickBot="1" x14ac:dyDescent="0.3">
      <c r="A19" s="19" t="s">
        <v>588</v>
      </c>
      <c r="B19" s="311" t="s">
        <v>589</v>
      </c>
      <c r="C19" s="311" t="s">
        <v>590</v>
      </c>
      <c r="D19" s="311" t="s">
        <v>591</v>
      </c>
      <c r="E19" s="311" t="s">
        <v>591</v>
      </c>
      <c r="G19" s="496"/>
    </row>
    <row r="20" spans="1:7" ht="15.75" thickBot="1" x14ac:dyDescent="0.3">
      <c r="A20" s="21" t="s">
        <v>34</v>
      </c>
      <c r="B20" s="940" t="s">
        <v>592</v>
      </c>
      <c r="C20" s="941"/>
      <c r="D20" s="941"/>
      <c r="E20" s="942"/>
      <c r="G20" s="464"/>
    </row>
    <row r="21" spans="1:7" ht="15.75" thickBot="1" x14ac:dyDescent="0.3">
      <c r="A21" s="630" t="s">
        <v>593</v>
      </c>
      <c r="B21" s="600"/>
      <c r="C21" s="600"/>
      <c r="D21" s="600"/>
      <c r="E21" s="601"/>
      <c r="G21" s="2"/>
    </row>
    <row r="22" spans="1:7" ht="23.25" thickBot="1" x14ac:dyDescent="0.3">
      <c r="A22" s="312" t="s">
        <v>594</v>
      </c>
      <c r="B22" s="309">
        <v>2300</v>
      </c>
      <c r="C22" s="309">
        <v>2400</v>
      </c>
      <c r="D22" s="309">
        <v>2450</v>
      </c>
      <c r="E22" s="309">
        <v>2500</v>
      </c>
      <c r="G22" s="2"/>
    </row>
    <row r="23" spans="1:7" ht="23.25" thickBot="1" x14ac:dyDescent="0.3">
      <c r="A23" s="313" t="s">
        <v>595</v>
      </c>
      <c r="B23" s="308">
        <v>345</v>
      </c>
      <c r="C23" s="309">
        <v>360</v>
      </c>
      <c r="D23" s="309">
        <v>368</v>
      </c>
      <c r="E23" s="309">
        <v>375</v>
      </c>
      <c r="G23" s="2"/>
    </row>
    <row r="24" spans="1:7" ht="15.75" thickBot="1" x14ac:dyDescent="0.3">
      <c r="A24" s="631" t="s">
        <v>43</v>
      </c>
      <c r="B24" s="632"/>
      <c r="C24" s="632"/>
      <c r="D24" s="632"/>
      <c r="E24" s="633"/>
    </row>
    <row r="25" spans="1:7" ht="15.75" thickBot="1" x14ac:dyDescent="0.3">
      <c r="A25" s="613" t="s">
        <v>596</v>
      </c>
      <c r="B25" s="614"/>
      <c r="C25" s="614"/>
      <c r="D25" s="614"/>
      <c r="E25" s="615"/>
    </row>
    <row r="26" spans="1:7" ht="24.75" customHeight="1" thickBot="1" x14ac:dyDescent="0.3">
      <c r="A26" s="83" t="s">
        <v>45</v>
      </c>
      <c r="B26" s="782" t="s">
        <v>597</v>
      </c>
      <c r="C26" s="783"/>
      <c r="D26" s="783"/>
      <c r="E26" s="637"/>
    </row>
    <row r="27" spans="1:7" ht="36" customHeight="1" thickBot="1" x14ac:dyDescent="0.3">
      <c r="A27" s="19" t="s">
        <v>48</v>
      </c>
      <c r="B27" s="919" t="s">
        <v>598</v>
      </c>
      <c r="C27" s="920"/>
      <c r="D27" s="920"/>
      <c r="E27" s="921"/>
    </row>
    <row r="28" spans="1:7" ht="15.75" thickBot="1" x14ac:dyDescent="0.3">
      <c r="A28" s="19" t="s">
        <v>50</v>
      </c>
      <c r="B28" s="602" t="s">
        <v>599</v>
      </c>
      <c r="C28" s="603"/>
      <c r="D28" s="603"/>
      <c r="E28" s="604"/>
    </row>
    <row r="29" spans="1:7" x14ac:dyDescent="0.25">
      <c r="A29" s="591"/>
      <c r="B29" s="30">
        <v>2020</v>
      </c>
      <c r="C29" s="30">
        <v>2021</v>
      </c>
      <c r="D29" s="30">
        <v>2022</v>
      </c>
      <c r="E29" s="30">
        <v>2023</v>
      </c>
    </row>
    <row r="30" spans="1:7" ht="15.75" thickBot="1" x14ac:dyDescent="0.3">
      <c r="A30" s="592"/>
      <c r="B30" s="32" t="s">
        <v>1</v>
      </c>
      <c r="C30" s="32" t="s">
        <v>26</v>
      </c>
      <c r="D30" s="32" t="s">
        <v>26</v>
      </c>
      <c r="E30" s="32" t="s">
        <v>26</v>
      </c>
    </row>
    <row r="31" spans="1:7" ht="15.75" thickBot="1" x14ac:dyDescent="0.3">
      <c r="A31" s="19" t="s">
        <v>52</v>
      </c>
      <c r="B31" s="113">
        <v>2300</v>
      </c>
      <c r="C31" s="113">
        <v>2400</v>
      </c>
      <c r="D31" s="113">
        <v>2450</v>
      </c>
      <c r="E31" s="113">
        <v>2500</v>
      </c>
    </row>
    <row r="32" spans="1:7" ht="15.75" thickBot="1" x14ac:dyDescent="0.3">
      <c r="A32" s="314" t="s">
        <v>53</v>
      </c>
      <c r="B32" s="33">
        <f>B61</f>
        <v>1395574</v>
      </c>
      <c r="C32" s="33">
        <f>C61</f>
        <v>1134050</v>
      </c>
      <c r="D32" s="33">
        <f>D61</f>
        <v>1140876</v>
      </c>
      <c r="E32" s="33">
        <f>E61</f>
        <v>1150699</v>
      </c>
    </row>
    <row r="33" spans="1:7" ht="15.75" thickBot="1" x14ac:dyDescent="0.3">
      <c r="A33" s="19" t="s">
        <v>54</v>
      </c>
      <c r="B33" s="33">
        <f>B32/B31</f>
        <v>606.77130434782612</v>
      </c>
      <c r="C33" s="33">
        <f>C32/C31</f>
        <v>472.52083333333331</v>
      </c>
      <c r="D33" s="33">
        <f>D32/D31</f>
        <v>465.66367346938773</v>
      </c>
      <c r="E33" s="33">
        <f>E32/E31</f>
        <v>460.27960000000002</v>
      </c>
      <c r="F33" s="315"/>
    </row>
    <row r="34" spans="1:7" ht="15.75" thickBot="1" x14ac:dyDescent="0.3">
      <c r="A34" s="19" t="s">
        <v>55</v>
      </c>
      <c r="B34" s="480" t="s">
        <v>56</v>
      </c>
      <c r="C34" s="35">
        <f>C31/B31-1</f>
        <v>4.3478260869565188E-2</v>
      </c>
      <c r="D34" s="35">
        <f t="shared" ref="D34:E36" si="0">D31/C31-1</f>
        <v>2.0833333333333259E-2</v>
      </c>
      <c r="E34" s="35">
        <f t="shared" si="0"/>
        <v>2.0408163265306145E-2</v>
      </c>
    </row>
    <row r="35" spans="1:7" ht="15.75" thickBot="1" x14ac:dyDescent="0.3">
      <c r="A35" s="19" t="s">
        <v>57</v>
      </c>
      <c r="B35" s="480" t="s">
        <v>56</v>
      </c>
      <c r="C35" s="35">
        <f>C32/B32-1</f>
        <v>-0.18739529397939481</v>
      </c>
      <c r="D35" s="35">
        <f t="shared" si="0"/>
        <v>6.0191349587761511E-3</v>
      </c>
      <c r="E35" s="35">
        <f t="shared" si="0"/>
        <v>8.6100505225807922E-3</v>
      </c>
    </row>
    <row r="36" spans="1:7" ht="15.75" thickBot="1" x14ac:dyDescent="0.3">
      <c r="A36" s="19" t="s">
        <v>58</v>
      </c>
      <c r="B36" s="480" t="s">
        <v>56</v>
      </c>
      <c r="C36" s="35">
        <f>C33/B33-1</f>
        <v>-0.22125382339692012</v>
      </c>
      <c r="D36" s="35">
        <f t="shared" si="0"/>
        <v>-1.4511867795484634E-2</v>
      </c>
      <c r="E36" s="35">
        <f t="shared" si="0"/>
        <v>-1.1562150487870682E-2</v>
      </c>
    </row>
    <row r="37" spans="1:7" ht="15.75" customHeight="1" thickBot="1" x14ac:dyDescent="0.3">
      <c r="A37" s="588" t="s">
        <v>600</v>
      </c>
      <c r="B37" s="589"/>
      <c r="C37" s="589"/>
      <c r="D37" s="589"/>
      <c r="E37" s="590"/>
    </row>
    <row r="38" spans="1:7" x14ac:dyDescent="0.25">
      <c r="A38" s="591"/>
      <c r="B38" s="30">
        <v>2020</v>
      </c>
      <c r="C38" s="30">
        <v>2021</v>
      </c>
      <c r="D38" s="30">
        <v>2022</v>
      </c>
      <c r="E38" s="30">
        <v>2023</v>
      </c>
    </row>
    <row r="39" spans="1:7" ht="15.75" thickBot="1" x14ac:dyDescent="0.3">
      <c r="A39" s="592"/>
      <c r="B39" s="32" t="s">
        <v>1</v>
      </c>
      <c r="C39" s="32" t="s">
        <v>26</v>
      </c>
      <c r="D39" s="32" t="s">
        <v>26</v>
      </c>
      <c r="E39" s="32" t="s">
        <v>26</v>
      </c>
      <c r="G39" s="316"/>
    </row>
    <row r="40" spans="1:7" ht="15.75" thickBot="1" x14ac:dyDescent="0.3">
      <c r="A40" s="37" t="s">
        <v>60</v>
      </c>
      <c r="B40" s="58">
        <f>B41+B42</f>
        <v>137000</v>
      </c>
      <c r="C40" s="58">
        <f>C41+C42</f>
        <v>154400</v>
      </c>
      <c r="D40" s="58">
        <f>D41+D42</f>
        <v>154400</v>
      </c>
      <c r="E40" s="58">
        <f>E41+E42</f>
        <v>154400</v>
      </c>
      <c r="G40" s="497"/>
    </row>
    <row r="41" spans="1:7" ht="15.75" thickBot="1" x14ac:dyDescent="0.3">
      <c r="A41" s="38" t="s">
        <v>61</v>
      </c>
      <c r="B41" s="58">
        <v>137000</v>
      </c>
      <c r="C41" s="58">
        <v>154400</v>
      </c>
      <c r="D41" s="58">
        <v>154400</v>
      </c>
      <c r="E41" s="58">
        <v>154400</v>
      </c>
      <c r="G41" s="461"/>
    </row>
    <row r="42" spans="1:7" ht="15.75" thickBot="1" x14ac:dyDescent="0.3">
      <c r="A42" s="38" t="s">
        <v>62</v>
      </c>
      <c r="B42" s="58">
        <v>0</v>
      </c>
      <c r="C42" s="58">
        <v>0</v>
      </c>
      <c r="D42" s="58">
        <v>0</v>
      </c>
      <c r="E42" s="58">
        <v>0</v>
      </c>
      <c r="G42" s="317"/>
    </row>
    <row r="43" spans="1:7" ht="15.75" thickBot="1" x14ac:dyDescent="0.3">
      <c r="A43" s="37" t="s">
        <v>63</v>
      </c>
      <c r="B43" s="58">
        <f>B44+B45</f>
        <v>22100</v>
      </c>
      <c r="C43" s="58">
        <f>C44+C45</f>
        <v>25600</v>
      </c>
      <c r="D43" s="58">
        <f>D44+D45</f>
        <v>25600</v>
      </c>
      <c r="E43" s="58">
        <f>E44+E45</f>
        <v>25600</v>
      </c>
      <c r="G43" s="317"/>
    </row>
    <row r="44" spans="1:7" ht="15.75" thickBot="1" x14ac:dyDescent="0.3">
      <c r="A44" s="38" t="s">
        <v>61</v>
      </c>
      <c r="B44" s="58">
        <v>22100</v>
      </c>
      <c r="C44" s="58">
        <v>25600</v>
      </c>
      <c r="D44" s="58">
        <v>25600</v>
      </c>
      <c r="E44" s="58">
        <v>25600</v>
      </c>
      <c r="G44" s="318"/>
    </row>
    <row r="45" spans="1:7" ht="15.75" thickBot="1" x14ac:dyDescent="0.3">
      <c r="A45" s="38" t="s">
        <v>62</v>
      </c>
      <c r="B45" s="58">
        <v>0</v>
      </c>
      <c r="C45" s="58">
        <v>0</v>
      </c>
      <c r="D45" s="58">
        <v>0</v>
      </c>
      <c r="E45" s="58">
        <v>0</v>
      </c>
    </row>
    <row r="46" spans="1:7" ht="15.75" thickBot="1" x14ac:dyDescent="0.3">
      <c r="A46" s="37" t="s">
        <v>64</v>
      </c>
      <c r="B46" s="57">
        <f>B47+B48</f>
        <v>92574</v>
      </c>
      <c r="C46" s="57">
        <f>C47+C48</f>
        <v>109913</v>
      </c>
      <c r="D46" s="57">
        <f>D47+D48</f>
        <v>121466</v>
      </c>
      <c r="E46" s="57">
        <f>E47+E48</f>
        <v>121466</v>
      </c>
    </row>
    <row r="47" spans="1:7" ht="15.75" thickBot="1" x14ac:dyDescent="0.3">
      <c r="A47" s="38" t="s">
        <v>61</v>
      </c>
      <c r="B47" s="57">
        <v>92574</v>
      </c>
      <c r="C47" s="74">
        <v>109913</v>
      </c>
      <c r="D47" s="58">
        <v>121466</v>
      </c>
      <c r="E47" s="58">
        <v>121466</v>
      </c>
    </row>
    <row r="48" spans="1:7" ht="15.75" thickBot="1" x14ac:dyDescent="0.3">
      <c r="A48" s="38" t="s">
        <v>62</v>
      </c>
      <c r="B48" s="57">
        <v>0</v>
      </c>
      <c r="C48" s="74">
        <v>0</v>
      </c>
      <c r="D48" s="58">
        <v>0</v>
      </c>
      <c r="E48" s="58">
        <v>0</v>
      </c>
    </row>
    <row r="49" spans="1:5" ht="15.75" thickBot="1" x14ac:dyDescent="0.3">
      <c r="A49" s="37" t="s">
        <v>65</v>
      </c>
      <c r="B49" s="57">
        <f>B50+B51</f>
        <v>0</v>
      </c>
      <c r="C49" s="57">
        <f>C50+C51</f>
        <v>0</v>
      </c>
      <c r="D49" s="57">
        <f>D50+D51</f>
        <v>0</v>
      </c>
      <c r="E49" s="57">
        <f>E50+E51</f>
        <v>0</v>
      </c>
    </row>
    <row r="50" spans="1:5" ht="15.75" thickBot="1" x14ac:dyDescent="0.3">
      <c r="A50" s="38" t="s">
        <v>61</v>
      </c>
      <c r="B50" s="57">
        <v>0</v>
      </c>
      <c r="C50" s="74">
        <v>0</v>
      </c>
      <c r="D50" s="58">
        <v>0</v>
      </c>
      <c r="E50" s="58">
        <v>0</v>
      </c>
    </row>
    <row r="51" spans="1:5" ht="15.75" thickBot="1" x14ac:dyDescent="0.3">
      <c r="A51" s="38" t="s">
        <v>62</v>
      </c>
      <c r="B51" s="57">
        <v>0</v>
      </c>
      <c r="C51" s="74">
        <v>0</v>
      </c>
      <c r="D51" s="58">
        <v>0</v>
      </c>
      <c r="E51" s="58">
        <v>0</v>
      </c>
    </row>
    <row r="52" spans="1:5" ht="15.75" thickBot="1" x14ac:dyDescent="0.3">
      <c r="A52" s="37" t="s">
        <v>66</v>
      </c>
      <c r="B52" s="57">
        <f>B53+B54</f>
        <v>0</v>
      </c>
      <c r="C52" s="57">
        <f>C53+C54</f>
        <v>0</v>
      </c>
      <c r="D52" s="57">
        <f>D53+D54</f>
        <v>0</v>
      </c>
      <c r="E52" s="57">
        <f>E53+E54</f>
        <v>0</v>
      </c>
    </row>
    <row r="53" spans="1:5" ht="15.75" thickBot="1" x14ac:dyDescent="0.3">
      <c r="A53" s="38" t="s">
        <v>61</v>
      </c>
      <c r="B53" s="57">
        <v>0</v>
      </c>
      <c r="C53" s="74">
        <v>0</v>
      </c>
      <c r="D53" s="58">
        <v>0</v>
      </c>
      <c r="E53" s="58">
        <v>0</v>
      </c>
    </row>
    <row r="54" spans="1:5" ht="15.75" thickBot="1" x14ac:dyDescent="0.3">
      <c r="A54" s="38" t="s">
        <v>62</v>
      </c>
      <c r="B54" s="57">
        <v>0</v>
      </c>
      <c r="C54" s="74">
        <v>0</v>
      </c>
      <c r="D54" s="58">
        <v>0</v>
      </c>
      <c r="E54" s="58">
        <v>0</v>
      </c>
    </row>
    <row r="55" spans="1:5" ht="15.75" thickBot="1" x14ac:dyDescent="0.3">
      <c r="A55" s="37" t="s">
        <v>67</v>
      </c>
      <c r="B55" s="57">
        <f>B56+B57</f>
        <v>0</v>
      </c>
      <c r="C55" s="57">
        <f>C56+C57</f>
        <v>0</v>
      </c>
      <c r="D55" s="57">
        <f>D56+D57</f>
        <v>0</v>
      </c>
      <c r="E55" s="57">
        <f>E56+E57</f>
        <v>0</v>
      </c>
    </row>
    <row r="56" spans="1:5" ht="15.75" thickBot="1" x14ac:dyDescent="0.3">
      <c r="A56" s="38" t="s">
        <v>61</v>
      </c>
      <c r="B56" s="57">
        <v>0</v>
      </c>
      <c r="C56" s="74">
        <v>0</v>
      </c>
      <c r="D56" s="58">
        <v>0</v>
      </c>
      <c r="E56" s="58">
        <v>0</v>
      </c>
    </row>
    <row r="57" spans="1:5" ht="15.75" thickBot="1" x14ac:dyDescent="0.3">
      <c r="A57" s="38" t="s">
        <v>62</v>
      </c>
      <c r="B57" s="57">
        <v>0</v>
      </c>
      <c r="C57" s="74">
        <v>0</v>
      </c>
      <c r="D57" s="58">
        <v>0</v>
      </c>
      <c r="E57" s="58">
        <v>0</v>
      </c>
    </row>
    <row r="58" spans="1:5" ht="15.75" thickBot="1" x14ac:dyDescent="0.3">
      <c r="A58" s="37" t="s">
        <v>68</v>
      </c>
      <c r="B58" s="74">
        <f>B59+B60</f>
        <v>1143900</v>
      </c>
      <c r="C58" s="74">
        <f>C59+C60</f>
        <v>844137</v>
      </c>
      <c r="D58" s="74">
        <f>D59+D60</f>
        <v>839410</v>
      </c>
      <c r="E58" s="74">
        <f>E59+E60</f>
        <v>849233</v>
      </c>
    </row>
    <row r="59" spans="1:5" ht="15.75" thickBot="1" x14ac:dyDescent="0.3">
      <c r="A59" s="38" t="s">
        <v>61</v>
      </c>
      <c r="B59" s="73">
        <v>1143900</v>
      </c>
      <c r="C59" s="74">
        <v>844137</v>
      </c>
      <c r="D59" s="74">
        <v>839410</v>
      </c>
      <c r="E59" s="74">
        <v>849233</v>
      </c>
    </row>
    <row r="60" spans="1:5" ht="15.75" thickBot="1" x14ac:dyDescent="0.3">
      <c r="A60" s="38" t="s">
        <v>62</v>
      </c>
      <c r="B60" s="73">
        <v>0</v>
      </c>
      <c r="C60" s="74">
        <v>0</v>
      </c>
      <c r="D60" s="74">
        <v>0</v>
      </c>
      <c r="E60" s="74">
        <v>0</v>
      </c>
    </row>
    <row r="61" spans="1:5" ht="15.75" thickBot="1" x14ac:dyDescent="0.3">
      <c r="A61" s="319" t="s">
        <v>69</v>
      </c>
      <c r="B61" s="93">
        <f>B58+B55+B52+B49+B46+B43+B40</f>
        <v>1395574</v>
      </c>
      <c r="C61" s="93">
        <f>C58+C55+C52+C49+C46+C43+C40</f>
        <v>1134050</v>
      </c>
      <c r="D61" s="93">
        <f>D58+D55+D52+D49+D46+D43+D40</f>
        <v>1140876</v>
      </c>
      <c r="E61" s="93">
        <f>E58+E55+E52+E49+E46+E43+E40</f>
        <v>1150699</v>
      </c>
    </row>
    <row r="62" spans="1:5" ht="15.75" thickBot="1" x14ac:dyDescent="0.3">
      <c r="A62" s="50" t="s">
        <v>70</v>
      </c>
      <c r="B62" s="320">
        <f>IF(B61-B32=0,0,"Error")</f>
        <v>0</v>
      </c>
      <c r="C62" s="320">
        <f>IF(C61-C32=0,0,"Error")</f>
        <v>0</v>
      </c>
      <c r="D62" s="320">
        <f>IF(D61-D32=0,0,"Error")</f>
        <v>0</v>
      </c>
      <c r="E62" s="320">
        <f>IF(E61-E32=0,0,"Error")</f>
        <v>0</v>
      </c>
    </row>
    <row r="63" spans="1:5" ht="25.5" customHeight="1" thickBot="1" x14ac:dyDescent="0.3">
      <c r="A63" s="321" t="s">
        <v>71</v>
      </c>
      <c r="B63" s="881" t="s">
        <v>601</v>
      </c>
      <c r="C63" s="930"/>
      <c r="D63" s="930"/>
      <c r="E63" s="882"/>
    </row>
    <row r="64" spans="1:5" ht="39.75" customHeight="1" thickBot="1" x14ac:dyDescent="0.3">
      <c r="A64" s="19" t="s">
        <v>48</v>
      </c>
      <c r="B64" s="883" t="s">
        <v>602</v>
      </c>
      <c r="C64" s="884"/>
      <c r="D64" s="884"/>
      <c r="E64" s="885"/>
    </row>
    <row r="65" spans="1:5" ht="15.75" thickBot="1" x14ac:dyDescent="0.3">
      <c r="A65" s="19" t="s">
        <v>50</v>
      </c>
      <c r="B65" s="602" t="s">
        <v>603</v>
      </c>
      <c r="C65" s="603"/>
      <c r="D65" s="603"/>
      <c r="E65" s="604"/>
    </row>
    <row r="66" spans="1:5" ht="15.75" thickBot="1" x14ac:dyDescent="0.3">
      <c r="A66" s="19" t="s">
        <v>52</v>
      </c>
      <c r="B66" s="113">
        <v>10</v>
      </c>
      <c r="C66" s="113">
        <v>5</v>
      </c>
      <c r="D66" s="113">
        <v>8</v>
      </c>
      <c r="E66" s="113">
        <v>8</v>
      </c>
    </row>
    <row r="67" spans="1:5" x14ac:dyDescent="0.25">
      <c r="A67" s="591"/>
      <c r="B67" s="30">
        <v>2020</v>
      </c>
      <c r="C67" s="30">
        <v>2021</v>
      </c>
      <c r="D67" s="30">
        <v>2022</v>
      </c>
      <c r="E67" s="30">
        <v>2023</v>
      </c>
    </row>
    <row r="68" spans="1:5" ht="15.75" thickBot="1" x14ac:dyDescent="0.3">
      <c r="A68" s="592"/>
      <c r="B68" s="32" t="s">
        <v>1</v>
      </c>
      <c r="C68" s="32" t="s">
        <v>26</v>
      </c>
      <c r="D68" s="32" t="s">
        <v>26</v>
      </c>
      <c r="E68" s="32" t="s">
        <v>26</v>
      </c>
    </row>
    <row r="69" spans="1:5" ht="15.75" thickBot="1" x14ac:dyDescent="0.3">
      <c r="A69" s="19" t="s">
        <v>53</v>
      </c>
      <c r="B69" s="33">
        <f>B77+B80+B83+B86+B89+B92+B95</f>
        <v>10549</v>
      </c>
      <c r="C69" s="33">
        <f>C77+C80+C83+C86+C89+C92+C95</f>
        <v>12000</v>
      </c>
      <c r="D69" s="33">
        <f>D77+D80+D83+D86+D89+D92+D95</f>
        <v>15000</v>
      </c>
      <c r="E69" s="33">
        <f>E77+E80+E83+E86+E89+E92+E95</f>
        <v>15000</v>
      </c>
    </row>
    <row r="70" spans="1:5" ht="15.75" thickBot="1" x14ac:dyDescent="0.3">
      <c r="A70" s="19" t="s">
        <v>54</v>
      </c>
      <c r="B70" s="33">
        <f>B69/B66</f>
        <v>1054.9000000000001</v>
      </c>
      <c r="C70" s="33">
        <f>C69/C66</f>
        <v>2400</v>
      </c>
      <c r="D70" s="33">
        <f>D69/D66</f>
        <v>1875</v>
      </c>
      <c r="E70" s="33">
        <f>E69/E66</f>
        <v>1875</v>
      </c>
    </row>
    <row r="71" spans="1:5" ht="15.75" thickBot="1" x14ac:dyDescent="0.3">
      <c r="A71" s="19" t="s">
        <v>55</v>
      </c>
      <c r="B71" s="480"/>
      <c r="C71" s="35">
        <v>0</v>
      </c>
      <c r="D71" s="35">
        <v>0</v>
      </c>
      <c r="E71" s="35">
        <v>0</v>
      </c>
    </row>
    <row r="72" spans="1:5" ht="15.75" thickBot="1" x14ac:dyDescent="0.3">
      <c r="A72" s="19" t="s">
        <v>57</v>
      </c>
      <c r="B72" s="480"/>
      <c r="C72" s="35">
        <v>0</v>
      </c>
      <c r="D72" s="35">
        <v>0</v>
      </c>
      <c r="E72" s="35">
        <v>0</v>
      </c>
    </row>
    <row r="73" spans="1:5" ht="15.75" thickBot="1" x14ac:dyDescent="0.3">
      <c r="A73" s="19" t="s">
        <v>58</v>
      </c>
      <c r="B73" s="480"/>
      <c r="C73" s="35">
        <v>0</v>
      </c>
      <c r="D73" s="35">
        <v>0</v>
      </c>
      <c r="E73" s="35">
        <v>0</v>
      </c>
    </row>
    <row r="74" spans="1:5" ht="15.75" thickBot="1" x14ac:dyDescent="0.3">
      <c r="A74" s="588" t="s">
        <v>604</v>
      </c>
      <c r="B74" s="589"/>
      <c r="C74" s="589"/>
      <c r="D74" s="589"/>
      <c r="E74" s="590"/>
    </row>
    <row r="75" spans="1:5" x14ac:dyDescent="0.25">
      <c r="A75" s="591"/>
      <c r="B75" s="12">
        <v>2020</v>
      </c>
      <c r="C75" s="12">
        <v>2021</v>
      </c>
      <c r="D75" s="12">
        <v>2022</v>
      </c>
      <c r="E75" s="12">
        <v>2023</v>
      </c>
    </row>
    <row r="76" spans="1:5" ht="15.75" thickBot="1" x14ac:dyDescent="0.3">
      <c r="A76" s="592"/>
      <c r="B76" s="32" t="s">
        <v>1</v>
      </c>
      <c r="C76" s="32" t="s">
        <v>26</v>
      </c>
      <c r="D76" s="32" t="s">
        <v>26</v>
      </c>
      <c r="E76" s="32" t="s">
        <v>26</v>
      </c>
    </row>
    <row r="77" spans="1:5" ht="15.75" thickBot="1" x14ac:dyDescent="0.3">
      <c r="A77" s="37" t="s">
        <v>60</v>
      </c>
      <c r="B77" s="58">
        <f>B78+B79</f>
        <v>0</v>
      </c>
      <c r="C77" s="58">
        <f>C78+C79</f>
        <v>0</v>
      </c>
      <c r="D77" s="58">
        <f>D78+D79</f>
        <v>0</v>
      </c>
      <c r="E77" s="58">
        <f>E78+E79</f>
        <v>0</v>
      </c>
    </row>
    <row r="78" spans="1:5" ht="15.75" thickBot="1" x14ac:dyDescent="0.3">
      <c r="A78" s="38" t="s">
        <v>61</v>
      </c>
      <c r="B78" s="58">
        <v>0</v>
      </c>
      <c r="C78" s="58">
        <v>0</v>
      </c>
      <c r="D78" s="58">
        <v>0</v>
      </c>
      <c r="E78" s="58">
        <v>0</v>
      </c>
    </row>
    <row r="79" spans="1:5" ht="15.75" thickBot="1" x14ac:dyDescent="0.3">
      <c r="A79" s="38" t="s">
        <v>62</v>
      </c>
      <c r="B79" s="58">
        <v>0</v>
      </c>
      <c r="C79" s="58">
        <v>0</v>
      </c>
      <c r="D79" s="58">
        <v>0</v>
      </c>
      <c r="E79" s="58">
        <v>0</v>
      </c>
    </row>
    <row r="80" spans="1:5" ht="15.75" thickBot="1" x14ac:dyDescent="0.3">
      <c r="A80" s="37" t="s">
        <v>63</v>
      </c>
      <c r="B80" s="58">
        <f>B81+B82</f>
        <v>0</v>
      </c>
      <c r="C80" s="58">
        <f>C81+C82</f>
        <v>0</v>
      </c>
      <c r="D80" s="58">
        <f>D81+D82</f>
        <v>0</v>
      </c>
      <c r="E80" s="58">
        <f>E81+E82</f>
        <v>0</v>
      </c>
    </row>
    <row r="81" spans="1:5" ht="15.75" thickBot="1" x14ac:dyDescent="0.3">
      <c r="A81" s="38" t="s">
        <v>61</v>
      </c>
      <c r="B81" s="58">
        <v>0</v>
      </c>
      <c r="C81" s="58">
        <v>0</v>
      </c>
      <c r="D81" s="58">
        <v>0</v>
      </c>
      <c r="E81" s="58">
        <v>0</v>
      </c>
    </row>
    <row r="82" spans="1:5" ht="15.75" thickBot="1" x14ac:dyDescent="0.3">
      <c r="A82" s="38" t="s">
        <v>62</v>
      </c>
      <c r="B82" s="58">
        <v>0</v>
      </c>
      <c r="C82" s="58">
        <v>0</v>
      </c>
      <c r="D82" s="58">
        <v>0</v>
      </c>
      <c r="E82" s="58">
        <v>0</v>
      </c>
    </row>
    <row r="83" spans="1:5" ht="15.75" thickBot="1" x14ac:dyDescent="0.3">
      <c r="A83" s="37" t="s">
        <v>64</v>
      </c>
      <c r="B83" s="57">
        <f>B84+B85</f>
        <v>10549</v>
      </c>
      <c r="C83" s="57">
        <f>C84+C85</f>
        <v>12000</v>
      </c>
      <c r="D83" s="57">
        <f>D84+D85</f>
        <v>15000</v>
      </c>
      <c r="E83" s="57">
        <f>E84+E85</f>
        <v>15000</v>
      </c>
    </row>
    <row r="84" spans="1:5" ht="15.75" thickBot="1" x14ac:dyDescent="0.3">
      <c r="A84" s="38" t="s">
        <v>61</v>
      </c>
      <c r="B84" s="57">
        <v>10549</v>
      </c>
      <c r="C84" s="74">
        <v>12000</v>
      </c>
      <c r="D84" s="58">
        <v>15000</v>
      </c>
      <c r="E84" s="58">
        <v>15000</v>
      </c>
    </row>
    <row r="85" spans="1:5" ht="15.75" thickBot="1" x14ac:dyDescent="0.3">
      <c r="A85" s="38" t="s">
        <v>62</v>
      </c>
      <c r="B85" s="57">
        <v>0</v>
      </c>
      <c r="C85" s="74">
        <v>0</v>
      </c>
      <c r="D85" s="58">
        <v>0</v>
      </c>
      <c r="E85" s="58">
        <v>0</v>
      </c>
    </row>
    <row r="86" spans="1:5" ht="15.75" thickBot="1" x14ac:dyDescent="0.3">
      <c r="A86" s="37" t="s">
        <v>65</v>
      </c>
      <c r="B86" s="57">
        <f>B87+B88</f>
        <v>0</v>
      </c>
      <c r="C86" s="57">
        <f>C87+C88</f>
        <v>0</v>
      </c>
      <c r="D86" s="57">
        <f>D87+D88</f>
        <v>0</v>
      </c>
      <c r="E86" s="57">
        <f>E87+E88</f>
        <v>0</v>
      </c>
    </row>
    <row r="87" spans="1:5" ht="15.75" thickBot="1" x14ac:dyDescent="0.3">
      <c r="A87" s="38" t="s">
        <v>61</v>
      </c>
      <c r="B87" s="58">
        <v>0</v>
      </c>
      <c r="C87" s="58">
        <v>0</v>
      </c>
      <c r="D87" s="58">
        <v>0</v>
      </c>
      <c r="E87" s="58">
        <v>0</v>
      </c>
    </row>
    <row r="88" spans="1:5" ht="15.75" thickBot="1" x14ac:dyDescent="0.3">
      <c r="A88" s="38" t="s">
        <v>62</v>
      </c>
      <c r="B88" s="58">
        <v>0</v>
      </c>
      <c r="C88" s="58">
        <v>0</v>
      </c>
      <c r="D88" s="58">
        <v>0</v>
      </c>
      <c r="E88" s="58">
        <v>0</v>
      </c>
    </row>
    <row r="89" spans="1:5" ht="15.75" thickBot="1" x14ac:dyDescent="0.3">
      <c r="A89" s="37" t="s">
        <v>66</v>
      </c>
      <c r="B89" s="57">
        <f>B90+B91</f>
        <v>0</v>
      </c>
      <c r="C89" s="57">
        <f>C90+C91</f>
        <v>0</v>
      </c>
      <c r="D89" s="57">
        <f>D90+D91</f>
        <v>0</v>
      </c>
      <c r="E89" s="57">
        <f>E90+E91</f>
        <v>0</v>
      </c>
    </row>
    <row r="90" spans="1:5" ht="15.75" thickBot="1" x14ac:dyDescent="0.3">
      <c r="A90" s="38" t="s">
        <v>61</v>
      </c>
      <c r="B90" s="58">
        <v>0</v>
      </c>
      <c r="C90" s="58">
        <v>0</v>
      </c>
      <c r="D90" s="58">
        <v>0</v>
      </c>
      <c r="E90" s="58">
        <v>0</v>
      </c>
    </row>
    <row r="91" spans="1:5" ht="15.75" thickBot="1" x14ac:dyDescent="0.3">
      <c r="A91" s="38" t="s">
        <v>62</v>
      </c>
      <c r="B91" s="58">
        <v>0</v>
      </c>
      <c r="C91" s="58">
        <v>0</v>
      </c>
      <c r="D91" s="58">
        <v>0</v>
      </c>
      <c r="E91" s="58">
        <v>0</v>
      </c>
    </row>
    <row r="92" spans="1:5" ht="15.75" thickBot="1" x14ac:dyDescent="0.3">
      <c r="A92" s="37" t="s">
        <v>67</v>
      </c>
      <c r="B92" s="57">
        <f>B93+B94</f>
        <v>0</v>
      </c>
      <c r="C92" s="57">
        <f>C93+C94</f>
        <v>0</v>
      </c>
      <c r="D92" s="57">
        <f>D93+D94</f>
        <v>0</v>
      </c>
      <c r="E92" s="57">
        <f>E93+E94</f>
        <v>0</v>
      </c>
    </row>
    <row r="93" spans="1:5" ht="15.75" thickBot="1" x14ac:dyDescent="0.3">
      <c r="A93" s="38" t="s">
        <v>61</v>
      </c>
      <c r="B93" s="58">
        <v>0</v>
      </c>
      <c r="C93" s="58">
        <v>0</v>
      </c>
      <c r="D93" s="58">
        <v>0</v>
      </c>
      <c r="E93" s="58">
        <v>0</v>
      </c>
    </row>
    <row r="94" spans="1:5" ht="15.75" thickBot="1" x14ac:dyDescent="0.3">
      <c r="A94" s="38" t="s">
        <v>62</v>
      </c>
      <c r="B94" s="58">
        <v>0</v>
      </c>
      <c r="C94" s="58">
        <v>0</v>
      </c>
      <c r="D94" s="58">
        <v>0</v>
      </c>
      <c r="E94" s="58">
        <v>0</v>
      </c>
    </row>
    <row r="95" spans="1:5" ht="15.75" thickBot="1" x14ac:dyDescent="0.3">
      <c r="A95" s="37" t="s">
        <v>68</v>
      </c>
      <c r="B95" s="57">
        <f>B96+B97</f>
        <v>0</v>
      </c>
      <c r="C95" s="57">
        <f>C96+C97</f>
        <v>0</v>
      </c>
      <c r="D95" s="57">
        <f>D96+D97</f>
        <v>0</v>
      </c>
      <c r="E95" s="57">
        <f>E96+E97</f>
        <v>0</v>
      </c>
    </row>
    <row r="96" spans="1:5" ht="15.75" thickBot="1" x14ac:dyDescent="0.3">
      <c r="A96" s="38" t="s">
        <v>61</v>
      </c>
      <c r="B96" s="58">
        <v>0</v>
      </c>
      <c r="C96" s="58">
        <v>0</v>
      </c>
      <c r="D96" s="58">
        <v>0</v>
      </c>
      <c r="E96" s="58">
        <v>0</v>
      </c>
    </row>
    <row r="97" spans="1:5" ht="15.75" thickBot="1" x14ac:dyDescent="0.3">
      <c r="A97" s="38" t="s">
        <v>62</v>
      </c>
      <c r="B97" s="58">
        <v>0</v>
      </c>
      <c r="C97" s="58">
        <v>0</v>
      </c>
      <c r="D97" s="58">
        <v>0</v>
      </c>
      <c r="E97" s="58">
        <v>0</v>
      </c>
    </row>
    <row r="98" spans="1:5" ht="15.75" thickBot="1" x14ac:dyDescent="0.3">
      <c r="A98" s="319" t="s">
        <v>77</v>
      </c>
      <c r="B98" s="93">
        <f>B95+B92+B89+B86+B83+B80+B77</f>
        <v>10549</v>
      </c>
      <c r="C98" s="93">
        <f>C95+C92+C89+C86+C83+C80+C77</f>
        <v>12000</v>
      </c>
      <c r="D98" s="93">
        <f>D95+D92+D89+D86+D83+D80+D77</f>
        <v>15000</v>
      </c>
      <c r="E98" s="93">
        <f>E95+E92+E89+E86+E83+E80+E77</f>
        <v>15000</v>
      </c>
    </row>
    <row r="99" spans="1:5" ht="15.75" thickBot="1" x14ac:dyDescent="0.3">
      <c r="A99" s="50" t="s">
        <v>70</v>
      </c>
      <c r="B99" s="52">
        <f>IF(B98-B69=0,0,"Error")</f>
        <v>0</v>
      </c>
      <c r="C99" s="52">
        <f>IF(C98-C69=0,0,"Error")</f>
        <v>0</v>
      </c>
      <c r="D99" s="52">
        <f>IF(D98-D69=0,0,"Error")</f>
        <v>0</v>
      </c>
      <c r="E99" s="52">
        <f>IF(E98-E69=0,0,"Error")</f>
        <v>0</v>
      </c>
    </row>
    <row r="100" spans="1:5" ht="21.75" customHeight="1" thickBot="1" x14ac:dyDescent="0.3">
      <c r="A100" s="321" t="s">
        <v>78</v>
      </c>
      <c r="B100" s="927" t="s">
        <v>605</v>
      </c>
      <c r="C100" s="928"/>
      <c r="D100" s="928"/>
      <c r="E100" s="929"/>
    </row>
    <row r="101" spans="1:5" ht="59.25" customHeight="1" thickBot="1" x14ac:dyDescent="0.3">
      <c r="A101" s="19" t="s">
        <v>48</v>
      </c>
      <c r="B101" s="919" t="s">
        <v>606</v>
      </c>
      <c r="C101" s="920"/>
      <c r="D101" s="920"/>
      <c r="E101" s="921"/>
    </row>
    <row r="102" spans="1:5" ht="15.75" thickBot="1" x14ac:dyDescent="0.3">
      <c r="A102" s="19" t="s">
        <v>50</v>
      </c>
      <c r="B102" s="602" t="s">
        <v>607</v>
      </c>
      <c r="C102" s="603"/>
      <c r="D102" s="603"/>
      <c r="E102" s="604"/>
    </row>
    <row r="103" spans="1:5" x14ac:dyDescent="0.25">
      <c r="A103" s="591"/>
      <c r="B103" s="30">
        <v>2020</v>
      </c>
      <c r="C103" s="30">
        <v>2021</v>
      </c>
      <c r="D103" s="30">
        <v>2022</v>
      </c>
      <c r="E103" s="30">
        <v>2023</v>
      </c>
    </row>
    <row r="104" spans="1:5" ht="15.75" thickBot="1" x14ac:dyDescent="0.3">
      <c r="A104" s="592"/>
      <c r="B104" s="32" t="s">
        <v>1</v>
      </c>
      <c r="C104" s="32" t="s">
        <v>26</v>
      </c>
      <c r="D104" s="32" t="s">
        <v>26</v>
      </c>
      <c r="E104" s="32" t="s">
        <v>26</v>
      </c>
    </row>
    <row r="105" spans="1:5" ht="15.75" thickBot="1" x14ac:dyDescent="0.3">
      <c r="A105" s="19" t="s">
        <v>52</v>
      </c>
      <c r="B105" s="113">
        <v>1200000</v>
      </c>
      <c r="C105" s="113">
        <v>1218000</v>
      </c>
      <c r="D105" s="113">
        <v>1236400</v>
      </c>
      <c r="E105" s="113">
        <v>1255480</v>
      </c>
    </row>
    <row r="106" spans="1:5" ht="15.75" thickBot="1" x14ac:dyDescent="0.3">
      <c r="A106" s="19" t="s">
        <v>53</v>
      </c>
      <c r="B106" s="33">
        <f>B114+B117+B120+B123+B126+B129+B132</f>
        <v>25615</v>
      </c>
      <c r="C106" s="33">
        <f>C114+C117+C120+C123+C126+C129+C132</f>
        <v>30420</v>
      </c>
      <c r="D106" s="33">
        <f>D114+D117+D120+D123+D126+D129+D132</f>
        <v>30420</v>
      </c>
      <c r="E106" s="33">
        <f>E114+E117+E120+E123+E126+E129+E132</f>
        <v>30420</v>
      </c>
    </row>
    <row r="107" spans="1:5" ht="15.75" thickBot="1" x14ac:dyDescent="0.3">
      <c r="A107" s="19" t="s">
        <v>54</v>
      </c>
      <c r="B107" s="322">
        <f>B106/B105</f>
        <v>2.1345833333333335E-2</v>
      </c>
      <c r="C107" s="322">
        <f>C106/C105</f>
        <v>2.4975369458128078E-2</v>
      </c>
      <c r="D107" s="322">
        <f>D106/D105</f>
        <v>2.46036881268198E-2</v>
      </c>
      <c r="E107" s="322">
        <f>E106/E105</f>
        <v>2.422977665912639E-2</v>
      </c>
    </row>
    <row r="108" spans="1:5" ht="15.75" thickBot="1" x14ac:dyDescent="0.3">
      <c r="A108" s="19" t="s">
        <v>55</v>
      </c>
      <c r="B108" s="480"/>
      <c r="C108" s="35">
        <f>C105/B105-1</f>
        <v>1.4999999999999902E-2</v>
      </c>
      <c r="D108" s="35">
        <f>D105/C105-1</f>
        <v>1.5106732348111551E-2</v>
      </c>
      <c r="E108" s="35">
        <f>E105/D105-1</f>
        <v>1.543189906179232E-2</v>
      </c>
    </row>
    <row r="109" spans="1:5" ht="15.75" thickBot="1" x14ac:dyDescent="0.3">
      <c r="A109" s="19" t="s">
        <v>57</v>
      </c>
      <c r="B109" s="480"/>
      <c r="C109" s="35">
        <f t="shared" ref="C109:E110" si="1">C106/B106-1</f>
        <v>0.18758539918016792</v>
      </c>
      <c r="D109" s="35">
        <f t="shared" si="1"/>
        <v>0</v>
      </c>
      <c r="E109" s="35">
        <f t="shared" si="1"/>
        <v>0</v>
      </c>
    </row>
    <row r="110" spans="1:5" ht="15.75" thickBot="1" x14ac:dyDescent="0.3">
      <c r="A110" s="19" t="s">
        <v>58</v>
      </c>
      <c r="B110" s="480"/>
      <c r="C110" s="35">
        <f t="shared" si="1"/>
        <v>0.17003487603957423</v>
      </c>
      <c r="D110" s="35">
        <f t="shared" si="1"/>
        <v>-1.4881915237787036E-2</v>
      </c>
      <c r="E110" s="35">
        <f t="shared" si="1"/>
        <v>-1.5197374709274514E-2</v>
      </c>
    </row>
    <row r="111" spans="1:5" ht="15.75" thickBot="1" x14ac:dyDescent="0.3">
      <c r="A111" s="588" t="s">
        <v>608</v>
      </c>
      <c r="B111" s="589"/>
      <c r="C111" s="589"/>
      <c r="D111" s="589"/>
      <c r="E111" s="590"/>
    </row>
    <row r="112" spans="1:5" x14ac:dyDescent="0.25">
      <c r="A112" s="591"/>
      <c r="B112" s="12">
        <v>2020</v>
      </c>
      <c r="C112" s="12">
        <v>2021</v>
      </c>
      <c r="D112" s="12">
        <v>2022</v>
      </c>
      <c r="E112" s="12">
        <v>2023</v>
      </c>
    </row>
    <row r="113" spans="1:5" ht="15.75" thickBot="1" x14ac:dyDescent="0.3">
      <c r="A113" s="592"/>
      <c r="B113" s="32" t="s">
        <v>1</v>
      </c>
      <c r="C113" s="32" t="s">
        <v>26</v>
      </c>
      <c r="D113" s="32" t="s">
        <v>26</v>
      </c>
      <c r="E113" s="32" t="s">
        <v>26</v>
      </c>
    </row>
    <row r="114" spans="1:5" ht="15.75" thickBot="1" x14ac:dyDescent="0.3">
      <c r="A114" s="37" t="s">
        <v>60</v>
      </c>
      <c r="B114" s="58">
        <v>11500</v>
      </c>
      <c r="C114" s="58">
        <f>C115+C116</f>
        <v>12000</v>
      </c>
      <c r="D114" s="58">
        <f>D115+D116</f>
        <v>12000</v>
      </c>
      <c r="E114" s="58">
        <f>E115+E116</f>
        <v>12000</v>
      </c>
    </row>
    <row r="115" spans="1:5" ht="15.75" thickBot="1" x14ac:dyDescent="0.3">
      <c r="A115" s="38" t="s">
        <v>61</v>
      </c>
      <c r="B115" s="58">
        <v>11000</v>
      </c>
      <c r="C115" s="58">
        <v>11000</v>
      </c>
      <c r="D115" s="58">
        <v>11000</v>
      </c>
      <c r="E115" s="58">
        <v>11000</v>
      </c>
    </row>
    <row r="116" spans="1:5" ht="15.75" thickBot="1" x14ac:dyDescent="0.3">
      <c r="A116" s="38" t="s">
        <v>62</v>
      </c>
      <c r="B116" s="58">
        <v>1000</v>
      </c>
      <c r="C116" s="58">
        <v>1000</v>
      </c>
      <c r="D116" s="58">
        <v>1000</v>
      </c>
      <c r="E116" s="58">
        <v>1000</v>
      </c>
    </row>
    <row r="117" spans="1:5" ht="15.75" thickBot="1" x14ac:dyDescent="0.3">
      <c r="A117" s="37" t="s">
        <v>63</v>
      </c>
      <c r="B117" s="58">
        <v>2080</v>
      </c>
      <c r="C117" s="58">
        <f>C118+C119</f>
        <v>2020</v>
      </c>
      <c r="D117" s="58">
        <f>D118+D119</f>
        <v>2020</v>
      </c>
      <c r="E117" s="58">
        <f>E118+E119</f>
        <v>2020</v>
      </c>
    </row>
    <row r="118" spans="1:5" ht="15.75" thickBot="1" x14ac:dyDescent="0.3">
      <c r="A118" s="38" t="s">
        <v>61</v>
      </c>
      <c r="B118" s="58">
        <v>1850</v>
      </c>
      <c r="C118" s="58">
        <v>1850</v>
      </c>
      <c r="D118" s="58">
        <v>1850</v>
      </c>
      <c r="E118" s="58">
        <v>1850</v>
      </c>
    </row>
    <row r="119" spans="1:5" ht="15.75" thickBot="1" x14ac:dyDescent="0.3">
      <c r="A119" s="38" t="s">
        <v>62</v>
      </c>
      <c r="B119" s="58">
        <v>170</v>
      </c>
      <c r="C119" s="58">
        <v>170</v>
      </c>
      <c r="D119" s="58">
        <v>170</v>
      </c>
      <c r="E119" s="58">
        <v>170</v>
      </c>
    </row>
    <row r="120" spans="1:5" ht="15.75" thickBot="1" x14ac:dyDescent="0.3">
      <c r="A120" s="37" t="s">
        <v>64</v>
      </c>
      <c r="B120" s="57">
        <f>SUM(B121:B122)</f>
        <v>12035</v>
      </c>
      <c r="C120" s="74">
        <f>C121+C122</f>
        <v>16400</v>
      </c>
      <c r="D120" s="74">
        <f>D121+D122</f>
        <v>16400</v>
      </c>
      <c r="E120" s="74">
        <f>E121+E122</f>
        <v>16400</v>
      </c>
    </row>
    <row r="121" spans="1:5" ht="15.75" thickBot="1" x14ac:dyDescent="0.3">
      <c r="A121" s="38" t="s">
        <v>61</v>
      </c>
      <c r="B121" s="57">
        <v>12035</v>
      </c>
      <c r="C121" s="74">
        <v>16400</v>
      </c>
      <c r="D121" s="58">
        <v>16400</v>
      </c>
      <c r="E121" s="58">
        <v>16400</v>
      </c>
    </row>
    <row r="122" spans="1:5" ht="15.75" thickBot="1" x14ac:dyDescent="0.3">
      <c r="A122" s="38" t="s">
        <v>62</v>
      </c>
      <c r="B122" s="57"/>
      <c r="C122" s="74">
        <v>0</v>
      </c>
      <c r="D122" s="58">
        <v>0</v>
      </c>
      <c r="E122" s="58">
        <v>0</v>
      </c>
    </row>
    <row r="123" spans="1:5" ht="15.75" thickBot="1" x14ac:dyDescent="0.3">
      <c r="A123" s="37" t="s">
        <v>65</v>
      </c>
      <c r="B123" s="57"/>
      <c r="C123" s="58">
        <f>C124+C125</f>
        <v>0</v>
      </c>
      <c r="D123" s="58">
        <f>D124+D125</f>
        <v>0</v>
      </c>
      <c r="E123" s="58">
        <f>E124+E125</f>
        <v>0</v>
      </c>
    </row>
    <row r="124" spans="1:5" ht="15.75" thickBot="1" x14ac:dyDescent="0.3">
      <c r="A124" s="38" t="s">
        <v>61</v>
      </c>
      <c r="B124" s="57"/>
      <c r="C124" s="58">
        <v>0</v>
      </c>
      <c r="D124" s="58">
        <v>0</v>
      </c>
      <c r="E124" s="58">
        <v>0</v>
      </c>
    </row>
    <row r="125" spans="1:5" ht="15.75" thickBot="1" x14ac:dyDescent="0.3">
      <c r="A125" s="38" t="s">
        <v>62</v>
      </c>
      <c r="B125" s="57"/>
      <c r="C125" s="58">
        <v>0</v>
      </c>
      <c r="D125" s="58">
        <v>0</v>
      </c>
      <c r="E125" s="58">
        <v>0</v>
      </c>
    </row>
    <row r="126" spans="1:5" ht="15.75" thickBot="1" x14ac:dyDescent="0.3">
      <c r="A126" s="37" t="s">
        <v>66</v>
      </c>
      <c r="B126" s="57"/>
      <c r="C126" s="58">
        <f>C127+C128</f>
        <v>0</v>
      </c>
      <c r="D126" s="58">
        <f>D127+D128</f>
        <v>0</v>
      </c>
      <c r="E126" s="58">
        <f>E127+E128</f>
        <v>0</v>
      </c>
    </row>
    <row r="127" spans="1:5" ht="15.75" thickBot="1" x14ac:dyDescent="0.3">
      <c r="A127" s="38" t="s">
        <v>61</v>
      </c>
      <c r="B127" s="57"/>
      <c r="C127" s="58">
        <v>0</v>
      </c>
      <c r="D127" s="58">
        <v>0</v>
      </c>
      <c r="E127" s="58">
        <v>0</v>
      </c>
    </row>
    <row r="128" spans="1:5" ht="15.75" thickBot="1" x14ac:dyDescent="0.3">
      <c r="A128" s="38" t="s">
        <v>62</v>
      </c>
      <c r="B128" s="57"/>
      <c r="C128" s="58">
        <v>0</v>
      </c>
      <c r="D128" s="58">
        <v>0</v>
      </c>
      <c r="E128" s="58">
        <v>0</v>
      </c>
    </row>
    <row r="129" spans="1:5" ht="15.75" thickBot="1" x14ac:dyDescent="0.3">
      <c r="A129" s="37" t="s">
        <v>67</v>
      </c>
      <c r="B129" s="57"/>
      <c r="C129" s="58">
        <f>C130+C131</f>
        <v>0</v>
      </c>
      <c r="D129" s="58">
        <f>D130+D131</f>
        <v>0</v>
      </c>
      <c r="E129" s="58">
        <f>E130+E131</f>
        <v>0</v>
      </c>
    </row>
    <row r="130" spans="1:5" ht="15.75" thickBot="1" x14ac:dyDescent="0.3">
      <c r="A130" s="38" t="s">
        <v>61</v>
      </c>
      <c r="B130" s="57"/>
      <c r="C130" s="58">
        <v>0</v>
      </c>
      <c r="D130" s="58">
        <v>0</v>
      </c>
      <c r="E130" s="58">
        <v>0</v>
      </c>
    </row>
    <row r="131" spans="1:5" ht="15.75" thickBot="1" x14ac:dyDescent="0.3">
      <c r="A131" s="38" t="s">
        <v>62</v>
      </c>
      <c r="B131" s="57"/>
      <c r="C131" s="58">
        <v>0</v>
      </c>
      <c r="D131" s="58">
        <v>0</v>
      </c>
      <c r="E131" s="58">
        <v>0</v>
      </c>
    </row>
    <row r="132" spans="1:5" ht="15.75" thickBot="1" x14ac:dyDescent="0.3">
      <c r="A132" s="37" t="s">
        <v>68</v>
      </c>
      <c r="B132" s="57"/>
      <c r="C132" s="58">
        <f>C133+C134</f>
        <v>0</v>
      </c>
      <c r="D132" s="58">
        <f>D133+D134</f>
        <v>0</v>
      </c>
      <c r="E132" s="58">
        <f>E133+E134</f>
        <v>0</v>
      </c>
    </row>
    <row r="133" spans="1:5" ht="15.75" thickBot="1" x14ac:dyDescent="0.3">
      <c r="A133" s="38" t="s">
        <v>61</v>
      </c>
      <c r="B133" s="57"/>
      <c r="C133" s="58">
        <v>0</v>
      </c>
      <c r="D133" s="58"/>
      <c r="E133" s="58"/>
    </row>
    <row r="134" spans="1:5" ht="15.75" thickBot="1" x14ac:dyDescent="0.3">
      <c r="A134" s="38" t="s">
        <v>62</v>
      </c>
      <c r="B134" s="57"/>
      <c r="C134" s="58">
        <v>0</v>
      </c>
      <c r="D134" s="58">
        <v>0</v>
      </c>
      <c r="E134" s="58">
        <v>0</v>
      </c>
    </row>
    <row r="135" spans="1:5" ht="15.75" thickBot="1" x14ac:dyDescent="0.3">
      <c r="A135" s="319" t="s">
        <v>84</v>
      </c>
      <c r="B135" s="93">
        <f>B132+B129+B126+B123+B120+B117+B114</f>
        <v>25615</v>
      </c>
      <c r="C135" s="93">
        <f>C132+C129+C126+C123+C120+C117+C114</f>
        <v>30420</v>
      </c>
      <c r="D135" s="93">
        <f>D132+D129+D126+D123+D120+D117+D114</f>
        <v>30420</v>
      </c>
      <c r="E135" s="93">
        <f>E132+E129+E126+E123+E120+E117+E114</f>
        <v>30420</v>
      </c>
    </row>
    <row r="136" spans="1:5" ht="15.75" thickBot="1" x14ac:dyDescent="0.3">
      <c r="A136" s="50" t="s">
        <v>70</v>
      </c>
      <c r="B136" s="52">
        <f>IF(B135-B106=0,0,"Error")</f>
        <v>0</v>
      </c>
      <c r="C136" s="52">
        <f>IF(C135-C106=0,0,"Error")</f>
        <v>0</v>
      </c>
      <c r="D136" s="52">
        <f>IF(D135-D106=0,0,"Error")</f>
        <v>0</v>
      </c>
      <c r="E136" s="52">
        <f>IF(E135-E106=0,0,"Error")</f>
        <v>0</v>
      </c>
    </row>
    <row r="137" spans="1:5" ht="22.5" customHeight="1" thickBot="1" x14ac:dyDescent="0.3">
      <c r="A137" s="321" t="s">
        <v>85</v>
      </c>
      <c r="B137" s="631" t="s">
        <v>609</v>
      </c>
      <c r="C137" s="632"/>
      <c r="D137" s="632"/>
      <c r="E137" s="633"/>
    </row>
    <row r="138" spans="1:5" ht="39.75" customHeight="1" thickBot="1" x14ac:dyDescent="0.3">
      <c r="A138" s="19" t="s">
        <v>48</v>
      </c>
      <c r="B138" s="919" t="s">
        <v>610</v>
      </c>
      <c r="C138" s="920"/>
      <c r="D138" s="920"/>
      <c r="E138" s="921"/>
    </row>
    <row r="139" spans="1:5" ht="15.75" thickBot="1" x14ac:dyDescent="0.3">
      <c r="A139" s="19" t="s">
        <v>50</v>
      </c>
      <c r="B139" s="602" t="s">
        <v>611</v>
      </c>
      <c r="C139" s="603"/>
      <c r="D139" s="603"/>
      <c r="E139" s="604"/>
    </row>
    <row r="140" spans="1:5" x14ac:dyDescent="0.25">
      <c r="A140" s="591"/>
      <c r="B140" s="30">
        <v>2020</v>
      </c>
      <c r="C140" s="30">
        <v>2021</v>
      </c>
      <c r="D140" s="30">
        <v>2022</v>
      </c>
      <c r="E140" s="30">
        <v>2023</v>
      </c>
    </row>
    <row r="141" spans="1:5" ht="15.75" thickBot="1" x14ac:dyDescent="0.3">
      <c r="A141" s="592"/>
      <c r="B141" s="32" t="s">
        <v>1</v>
      </c>
      <c r="C141" s="32" t="s">
        <v>26</v>
      </c>
      <c r="D141" s="32" t="s">
        <v>26</v>
      </c>
      <c r="E141" s="32" t="s">
        <v>26</v>
      </c>
    </row>
    <row r="142" spans="1:5" ht="15.75" thickBot="1" x14ac:dyDescent="0.3">
      <c r="A142" s="19" t="s">
        <v>52</v>
      </c>
      <c r="B142" s="113">
        <v>167</v>
      </c>
      <c r="C142" s="113">
        <v>167</v>
      </c>
      <c r="D142" s="113">
        <v>167</v>
      </c>
      <c r="E142" s="113">
        <v>167</v>
      </c>
    </row>
    <row r="143" spans="1:5" ht="15.75" thickBot="1" x14ac:dyDescent="0.3">
      <c r="A143" s="19" t="s">
        <v>53</v>
      </c>
      <c r="B143" s="33">
        <f>B151+B154+B157+B160+B163+B166+B169</f>
        <v>4629</v>
      </c>
      <c r="C143" s="33">
        <f>C151+C154+C157+C160+C163+C166+C169</f>
        <v>5000</v>
      </c>
      <c r="D143" s="33">
        <f>D151+D154+D157+D160+D163+D166+D169</f>
        <v>5000</v>
      </c>
      <c r="E143" s="33">
        <f>E151+E154+E157+E160+E163+E166+E169</f>
        <v>5000</v>
      </c>
    </row>
    <row r="144" spans="1:5" ht="15.75" thickBot="1" x14ac:dyDescent="0.3">
      <c r="A144" s="19" t="s">
        <v>54</v>
      </c>
      <c r="B144" s="33">
        <v>3.190661478599222</v>
      </c>
      <c r="C144" s="33">
        <v>2.9888475836431225</v>
      </c>
      <c r="D144" s="33">
        <v>2.9259896729776247</v>
      </c>
      <c r="E144" s="33">
        <v>2.870967741935484</v>
      </c>
    </row>
    <row r="145" spans="1:5" ht="15.75" thickBot="1" x14ac:dyDescent="0.3">
      <c r="A145" s="19" t="s">
        <v>55</v>
      </c>
      <c r="B145" s="480"/>
      <c r="C145" s="35">
        <v>4.6692607003891107E-2</v>
      </c>
      <c r="D145" s="35">
        <v>7.9925650557620909E-2</v>
      </c>
      <c r="E145" s="35">
        <v>6.7125645438898429E-2</v>
      </c>
    </row>
    <row r="146" spans="1:5" ht="15.75" thickBot="1" x14ac:dyDescent="0.3">
      <c r="A146" s="19" t="s">
        <v>57</v>
      </c>
      <c r="B146" s="480"/>
      <c r="C146" s="35">
        <v>-1.9512195121951237E-2</v>
      </c>
      <c r="D146" s="35">
        <v>5.7213930348258613E-2</v>
      </c>
      <c r="E146" s="35">
        <v>4.705882352941182E-2</v>
      </c>
    </row>
    <row r="147" spans="1:5" ht="15.75" thickBot="1" x14ac:dyDescent="0.3">
      <c r="A147" s="19" t="s">
        <v>58</v>
      </c>
      <c r="B147" s="480"/>
      <c r="C147" s="35">
        <v>-6.3251428053314074E-2</v>
      </c>
      <c r="D147" s="35">
        <v>-2.1030818369426552E-2</v>
      </c>
      <c r="E147" s="35">
        <v>-1.8804554079696278E-2</v>
      </c>
    </row>
    <row r="148" spans="1:5" ht="15.75" thickBot="1" x14ac:dyDescent="0.3">
      <c r="A148" s="588" t="s">
        <v>612</v>
      </c>
      <c r="B148" s="589"/>
      <c r="C148" s="589"/>
      <c r="D148" s="589"/>
      <c r="E148" s="590"/>
    </row>
    <row r="149" spans="1:5" x14ac:dyDescent="0.25">
      <c r="A149" s="591"/>
      <c r="B149" s="30">
        <v>2020</v>
      </c>
      <c r="C149" s="30">
        <v>2021</v>
      </c>
      <c r="D149" s="30">
        <v>2022</v>
      </c>
      <c r="E149" s="30">
        <v>2023</v>
      </c>
    </row>
    <row r="150" spans="1:5" ht="15.75" thickBot="1" x14ac:dyDescent="0.3">
      <c r="A150" s="592"/>
      <c r="B150" s="32" t="s">
        <v>1</v>
      </c>
      <c r="C150" s="32" t="s">
        <v>26</v>
      </c>
      <c r="D150" s="32" t="s">
        <v>26</v>
      </c>
      <c r="E150" s="32" t="s">
        <v>26</v>
      </c>
    </row>
    <row r="151" spans="1:5" ht="15.75" thickBot="1" x14ac:dyDescent="0.3">
      <c r="A151" s="37" t="s">
        <v>60</v>
      </c>
      <c r="B151" s="58">
        <f>B152+B153</f>
        <v>0</v>
      </c>
      <c r="C151" s="58">
        <f>C152+C153</f>
        <v>0</v>
      </c>
      <c r="D151" s="58">
        <f>D152+D153</f>
        <v>0</v>
      </c>
      <c r="E151" s="58">
        <f>E152+E153</f>
        <v>0</v>
      </c>
    </row>
    <row r="152" spans="1:5" ht="15.75" thickBot="1" x14ac:dyDescent="0.3">
      <c r="A152" s="38" t="s">
        <v>61</v>
      </c>
      <c r="B152" s="58">
        <v>0</v>
      </c>
      <c r="C152" s="74">
        <v>0</v>
      </c>
      <c r="D152" s="58">
        <v>0</v>
      </c>
      <c r="E152" s="58">
        <v>0</v>
      </c>
    </row>
    <row r="153" spans="1:5" ht="15.75" thickBot="1" x14ac:dyDescent="0.3">
      <c r="A153" s="38" t="s">
        <v>62</v>
      </c>
      <c r="B153" s="58">
        <v>0</v>
      </c>
      <c r="C153" s="74">
        <v>0</v>
      </c>
      <c r="D153" s="58">
        <v>0</v>
      </c>
      <c r="E153" s="58">
        <v>0</v>
      </c>
    </row>
    <row r="154" spans="1:5" ht="15.75" thickBot="1" x14ac:dyDescent="0.3">
      <c r="A154" s="37" t="s">
        <v>63</v>
      </c>
      <c r="B154" s="58">
        <f>B155+B156</f>
        <v>0</v>
      </c>
      <c r="C154" s="58">
        <f>C155+C156</f>
        <v>0</v>
      </c>
      <c r="D154" s="58">
        <f>D155+D156</f>
        <v>0</v>
      </c>
      <c r="E154" s="58">
        <f>E155+E156</f>
        <v>0</v>
      </c>
    </row>
    <row r="155" spans="1:5" ht="15.75" thickBot="1" x14ac:dyDescent="0.3">
      <c r="A155" s="38" t="s">
        <v>61</v>
      </c>
      <c r="B155" s="58">
        <v>0</v>
      </c>
      <c r="C155" s="74">
        <v>0</v>
      </c>
      <c r="D155" s="58">
        <v>0</v>
      </c>
      <c r="E155" s="58">
        <v>0</v>
      </c>
    </row>
    <row r="156" spans="1:5" ht="15.75" thickBot="1" x14ac:dyDescent="0.3">
      <c r="A156" s="38" t="s">
        <v>62</v>
      </c>
      <c r="B156" s="58">
        <v>0</v>
      </c>
      <c r="C156" s="74">
        <v>0</v>
      </c>
      <c r="D156" s="58">
        <v>0</v>
      </c>
      <c r="E156" s="58">
        <v>0</v>
      </c>
    </row>
    <row r="157" spans="1:5" ht="15.75" thickBot="1" x14ac:dyDescent="0.3">
      <c r="A157" s="37" t="s">
        <v>64</v>
      </c>
      <c r="B157" s="58">
        <f>B158+B159</f>
        <v>4629</v>
      </c>
      <c r="C157" s="58">
        <f>C158+C159</f>
        <v>5000</v>
      </c>
      <c r="D157" s="58">
        <f>D158+D159</f>
        <v>5000</v>
      </c>
      <c r="E157" s="58">
        <f>E158+E159</f>
        <v>5000</v>
      </c>
    </row>
    <row r="158" spans="1:5" ht="15.75" thickBot="1" x14ac:dyDescent="0.3">
      <c r="A158" s="38" t="s">
        <v>61</v>
      </c>
      <c r="B158" s="57">
        <v>4629</v>
      </c>
      <c r="C158" s="74">
        <v>5000</v>
      </c>
      <c r="D158" s="58">
        <v>5000</v>
      </c>
      <c r="E158" s="58">
        <v>5000</v>
      </c>
    </row>
    <row r="159" spans="1:5" ht="15.75" thickBot="1" x14ac:dyDescent="0.3">
      <c r="A159" s="38" t="s">
        <v>62</v>
      </c>
      <c r="B159" s="58">
        <v>0</v>
      </c>
      <c r="C159" s="74">
        <v>0</v>
      </c>
      <c r="D159" s="58">
        <v>0</v>
      </c>
      <c r="E159" s="58">
        <v>0</v>
      </c>
    </row>
    <row r="160" spans="1:5" ht="15.75" thickBot="1" x14ac:dyDescent="0.3">
      <c r="A160" s="37" t="s">
        <v>65</v>
      </c>
      <c r="B160" s="58">
        <f>B161+B162</f>
        <v>0</v>
      </c>
      <c r="C160" s="58">
        <f>C161+C162</f>
        <v>0</v>
      </c>
      <c r="D160" s="58">
        <f>D161+D162</f>
        <v>0</v>
      </c>
      <c r="E160" s="58">
        <f>E161+E162</f>
        <v>0</v>
      </c>
    </row>
    <row r="161" spans="1:5" ht="15.75" thickBot="1" x14ac:dyDescent="0.3">
      <c r="A161" s="38" t="s">
        <v>61</v>
      </c>
      <c r="B161" s="58">
        <v>0</v>
      </c>
      <c r="C161" s="74">
        <v>0</v>
      </c>
      <c r="D161" s="58">
        <v>0</v>
      </c>
      <c r="E161" s="58">
        <v>0</v>
      </c>
    </row>
    <row r="162" spans="1:5" ht="15.75" thickBot="1" x14ac:dyDescent="0.3">
      <c r="A162" s="38" t="s">
        <v>62</v>
      </c>
      <c r="B162" s="58">
        <v>0</v>
      </c>
      <c r="C162" s="74">
        <v>0</v>
      </c>
      <c r="D162" s="58">
        <v>0</v>
      </c>
      <c r="E162" s="58">
        <v>0</v>
      </c>
    </row>
    <row r="163" spans="1:5" ht="15.75" thickBot="1" x14ac:dyDescent="0.3">
      <c r="A163" s="37" t="s">
        <v>66</v>
      </c>
      <c r="B163" s="58">
        <f>B164+B165</f>
        <v>0</v>
      </c>
      <c r="C163" s="58">
        <f>C164+C165</f>
        <v>0</v>
      </c>
      <c r="D163" s="58">
        <f>D164+D165</f>
        <v>0</v>
      </c>
      <c r="E163" s="58">
        <f>E164+E165</f>
        <v>0</v>
      </c>
    </row>
    <row r="164" spans="1:5" ht="15.75" thickBot="1" x14ac:dyDescent="0.3">
      <c r="A164" s="38" t="s">
        <v>61</v>
      </c>
      <c r="B164" s="58">
        <v>0</v>
      </c>
      <c r="C164" s="74">
        <v>0</v>
      </c>
      <c r="D164" s="58">
        <v>0</v>
      </c>
      <c r="E164" s="58">
        <v>0</v>
      </c>
    </row>
    <row r="165" spans="1:5" ht="15.75" thickBot="1" x14ac:dyDescent="0.3">
      <c r="A165" s="38" t="s">
        <v>62</v>
      </c>
      <c r="B165" s="58">
        <v>0</v>
      </c>
      <c r="C165" s="74">
        <v>0</v>
      </c>
      <c r="D165" s="58">
        <v>0</v>
      </c>
      <c r="E165" s="58">
        <v>0</v>
      </c>
    </row>
    <row r="166" spans="1:5" ht="15.75" thickBot="1" x14ac:dyDescent="0.3">
      <c r="A166" s="37" t="s">
        <v>67</v>
      </c>
      <c r="B166" s="58">
        <f>B167+B168</f>
        <v>0</v>
      </c>
      <c r="C166" s="58">
        <f>C167+C168</f>
        <v>0</v>
      </c>
      <c r="D166" s="58">
        <f>D167+D168</f>
        <v>0</v>
      </c>
      <c r="E166" s="58">
        <f>E167+E168</f>
        <v>0</v>
      </c>
    </row>
    <row r="167" spans="1:5" ht="15.75" thickBot="1" x14ac:dyDescent="0.3">
      <c r="A167" s="38" t="s">
        <v>61</v>
      </c>
      <c r="B167" s="58">
        <v>0</v>
      </c>
      <c r="C167" s="74">
        <v>0</v>
      </c>
      <c r="D167" s="58">
        <v>0</v>
      </c>
      <c r="E167" s="58">
        <v>0</v>
      </c>
    </row>
    <row r="168" spans="1:5" ht="15.75" thickBot="1" x14ac:dyDescent="0.3">
      <c r="A168" s="38" t="s">
        <v>62</v>
      </c>
      <c r="B168" s="58">
        <v>0</v>
      </c>
      <c r="C168" s="74">
        <v>0</v>
      </c>
      <c r="D168" s="58">
        <v>0</v>
      </c>
      <c r="E168" s="58">
        <v>0</v>
      </c>
    </row>
    <row r="169" spans="1:5" ht="15.75" thickBot="1" x14ac:dyDescent="0.3">
      <c r="A169" s="37" t="s">
        <v>68</v>
      </c>
      <c r="B169" s="58">
        <f>B170+B171</f>
        <v>0</v>
      </c>
      <c r="C169" s="58">
        <f>C170+C171</f>
        <v>0</v>
      </c>
      <c r="D169" s="58">
        <f>D170+D171</f>
        <v>0</v>
      </c>
      <c r="E169" s="58">
        <f>E170+E171</f>
        <v>0</v>
      </c>
    </row>
    <row r="170" spans="1:5" ht="15.75" thickBot="1" x14ac:dyDescent="0.3">
      <c r="A170" s="38" t="s">
        <v>61</v>
      </c>
      <c r="B170" s="58">
        <v>0</v>
      </c>
      <c r="C170" s="74">
        <v>0</v>
      </c>
      <c r="D170" s="58">
        <v>0</v>
      </c>
      <c r="E170" s="58">
        <v>0</v>
      </c>
    </row>
    <row r="171" spans="1:5" ht="15.75" thickBot="1" x14ac:dyDescent="0.3">
      <c r="A171" s="38" t="s">
        <v>62</v>
      </c>
      <c r="B171" s="58">
        <v>0</v>
      </c>
      <c r="C171" s="74">
        <v>0</v>
      </c>
      <c r="D171" s="58">
        <v>0</v>
      </c>
      <c r="E171" s="58">
        <v>0</v>
      </c>
    </row>
    <row r="172" spans="1:5" ht="15.75" thickBot="1" x14ac:dyDescent="0.3">
      <c r="A172" s="319" t="s">
        <v>91</v>
      </c>
      <c r="B172" s="93">
        <f>B169+B166+B163+B160+B157+B154+B151</f>
        <v>4629</v>
      </c>
      <c r="C172" s="93">
        <f>C169+C166+C163+C160+C157+C154+C151</f>
        <v>5000</v>
      </c>
      <c r="D172" s="93">
        <f>D169+D166+D163+D160+D157+D154+D151</f>
        <v>5000</v>
      </c>
      <c r="E172" s="93">
        <f>E169+E166+E163+E160+E157+E154+E151</f>
        <v>5000</v>
      </c>
    </row>
    <row r="173" spans="1:5" ht="15.75" thickBot="1" x14ac:dyDescent="0.3">
      <c r="A173" s="50" t="s">
        <v>70</v>
      </c>
      <c r="B173" s="52">
        <f>IF(B172-B143=0,0,"Error")</f>
        <v>0</v>
      </c>
      <c r="C173" s="52">
        <f>IF(C172-C143=0,0,"Error")</f>
        <v>0</v>
      </c>
      <c r="D173" s="52">
        <f>IF(D172-D143=0,0,"Error")</f>
        <v>0</v>
      </c>
      <c r="E173" s="52">
        <f>IF(E172-E143=0,0,"Error")</f>
        <v>0</v>
      </c>
    </row>
    <row r="174" spans="1:5" ht="15.75" thickBot="1" x14ac:dyDescent="0.3">
      <c r="A174" s="321" t="s">
        <v>162</v>
      </c>
      <c r="B174" s="925" t="s">
        <v>613</v>
      </c>
      <c r="C174" s="925"/>
      <c r="D174" s="925"/>
      <c r="E174" s="926"/>
    </row>
    <row r="175" spans="1:5" ht="31.5" customHeight="1" thickBot="1" x14ac:dyDescent="0.3">
      <c r="A175" s="19" t="s">
        <v>48</v>
      </c>
      <c r="B175" s="883" t="s">
        <v>614</v>
      </c>
      <c r="C175" s="884"/>
      <c r="D175" s="884"/>
      <c r="E175" s="885"/>
    </row>
    <row r="176" spans="1:5" ht="15.75" thickBot="1" x14ac:dyDescent="0.3">
      <c r="A176" s="19" t="s">
        <v>50</v>
      </c>
      <c r="B176" s="630" t="s">
        <v>615</v>
      </c>
      <c r="C176" s="600"/>
      <c r="D176" s="600"/>
      <c r="E176" s="601"/>
    </row>
    <row r="177" spans="1:5" x14ac:dyDescent="0.25">
      <c r="A177" s="591"/>
      <c r="B177" s="30">
        <v>2020</v>
      </c>
      <c r="C177" s="30">
        <v>2021</v>
      </c>
      <c r="D177" s="30">
        <v>2022</v>
      </c>
      <c r="E177" s="30">
        <v>2023</v>
      </c>
    </row>
    <row r="178" spans="1:5" ht="15.75" thickBot="1" x14ac:dyDescent="0.3">
      <c r="A178" s="592"/>
      <c r="B178" s="32" t="s">
        <v>1</v>
      </c>
      <c r="C178" s="32" t="s">
        <v>26</v>
      </c>
      <c r="D178" s="32" t="s">
        <v>26</v>
      </c>
      <c r="E178" s="32" t="s">
        <v>26</v>
      </c>
    </row>
    <row r="179" spans="1:5" ht="15.75" thickBot="1" x14ac:dyDescent="0.3">
      <c r="A179" s="19" t="s">
        <v>52</v>
      </c>
      <c r="B179" s="33">
        <v>328</v>
      </c>
      <c r="C179" s="33">
        <v>328</v>
      </c>
      <c r="D179" s="33">
        <v>328</v>
      </c>
      <c r="E179" s="33">
        <v>328</v>
      </c>
    </row>
    <row r="180" spans="1:5" ht="15.75" thickBot="1" x14ac:dyDescent="0.3">
      <c r="A180" s="19" t="s">
        <v>53</v>
      </c>
      <c r="B180" s="33">
        <f>B188+B191+B194+B197+B200+B203+B206</f>
        <v>30792</v>
      </c>
      <c r="C180" s="33">
        <f>C188+C191+C194+C197+C200+C203+C206</f>
        <v>33430</v>
      </c>
      <c r="D180" s="33">
        <f>D188+D191+D194+D197+D200+D203+D206</f>
        <v>33604</v>
      </c>
      <c r="E180" s="33">
        <f>E188+E191+E194+E197+E200+E203+E206</f>
        <v>33781</v>
      </c>
    </row>
    <row r="181" spans="1:5" ht="15.75" thickBot="1" x14ac:dyDescent="0.3">
      <c r="A181" s="19" t="s">
        <v>54</v>
      </c>
      <c r="B181" s="33">
        <f>B180/B179</f>
        <v>93.878048780487802</v>
      </c>
      <c r="C181" s="33">
        <f>C180/C179</f>
        <v>101.92073170731707</v>
      </c>
      <c r="D181" s="33">
        <f>D180/D179</f>
        <v>102.45121951219512</v>
      </c>
      <c r="E181" s="33">
        <f>E180/E179</f>
        <v>102.99085365853658</v>
      </c>
    </row>
    <row r="182" spans="1:5" ht="15.75" thickBot="1" x14ac:dyDescent="0.3">
      <c r="A182" s="19" t="s">
        <v>55</v>
      </c>
      <c r="B182" s="480"/>
      <c r="C182" s="35">
        <f t="shared" ref="C182:E184" si="2">C179/B179-1</f>
        <v>0</v>
      </c>
      <c r="D182" s="35">
        <f t="shared" si="2"/>
        <v>0</v>
      </c>
      <c r="E182" s="35">
        <f t="shared" si="2"/>
        <v>0</v>
      </c>
    </row>
    <row r="183" spans="1:5" ht="15.75" thickBot="1" x14ac:dyDescent="0.3">
      <c r="A183" s="19" t="s">
        <v>57</v>
      </c>
      <c r="B183" s="480"/>
      <c r="C183" s="35">
        <f t="shared" si="2"/>
        <v>8.5671603013769859E-2</v>
      </c>
      <c r="D183" s="35">
        <f t="shared" si="2"/>
        <v>5.2049057732574955E-3</v>
      </c>
      <c r="E183" s="35">
        <f t="shared" si="2"/>
        <v>5.2672300916558612E-3</v>
      </c>
    </row>
    <row r="184" spans="1:5" ht="15.75" thickBot="1" x14ac:dyDescent="0.3">
      <c r="A184" s="19" t="s">
        <v>58</v>
      </c>
      <c r="B184" s="480"/>
      <c r="C184" s="35">
        <f t="shared" si="2"/>
        <v>8.5671603013769859E-2</v>
      </c>
      <c r="D184" s="35">
        <f t="shared" si="2"/>
        <v>5.2049057732574955E-3</v>
      </c>
      <c r="E184" s="35">
        <f t="shared" si="2"/>
        <v>5.2672300916556392E-3</v>
      </c>
    </row>
    <row r="185" spans="1:5" ht="15.75" thickBot="1" x14ac:dyDescent="0.3">
      <c r="A185" s="588" t="s">
        <v>616</v>
      </c>
      <c r="B185" s="589"/>
      <c r="C185" s="589"/>
      <c r="D185" s="589"/>
      <c r="E185" s="590"/>
    </row>
    <row r="186" spans="1:5" x14ac:dyDescent="0.25">
      <c r="A186" s="591"/>
      <c r="B186" s="30">
        <v>2020</v>
      </c>
      <c r="C186" s="30">
        <v>2021</v>
      </c>
      <c r="D186" s="30">
        <v>2022</v>
      </c>
      <c r="E186" s="30">
        <v>2023</v>
      </c>
    </row>
    <row r="187" spans="1:5" ht="15.75" thickBot="1" x14ac:dyDescent="0.3">
      <c r="A187" s="592"/>
      <c r="B187" s="32" t="s">
        <v>1</v>
      </c>
      <c r="C187" s="32" t="s">
        <v>26</v>
      </c>
      <c r="D187" s="32" t="s">
        <v>26</v>
      </c>
      <c r="E187" s="32" t="s">
        <v>26</v>
      </c>
    </row>
    <row r="188" spans="1:5" ht="15.75" thickBot="1" x14ac:dyDescent="0.3">
      <c r="A188" s="37" t="s">
        <v>60</v>
      </c>
      <c r="B188" s="58">
        <f>SUM(B189:B190)</f>
        <v>13700</v>
      </c>
      <c r="C188" s="58">
        <f>C189+C190</f>
        <v>13700</v>
      </c>
      <c r="D188" s="58">
        <f>D189+D190</f>
        <v>13700</v>
      </c>
      <c r="E188" s="58">
        <f>E189+E190</f>
        <v>13700</v>
      </c>
    </row>
    <row r="189" spans="1:5" ht="15.75" thickBot="1" x14ac:dyDescent="0.3">
      <c r="A189" s="38" t="s">
        <v>61</v>
      </c>
      <c r="B189" s="58">
        <v>7200</v>
      </c>
      <c r="C189" s="58">
        <v>7200</v>
      </c>
      <c r="D189" s="58">
        <v>7200</v>
      </c>
      <c r="E189" s="58">
        <v>7200</v>
      </c>
    </row>
    <row r="190" spans="1:5" ht="15.75" thickBot="1" x14ac:dyDescent="0.3">
      <c r="A190" s="38" t="s">
        <v>62</v>
      </c>
      <c r="B190" s="58">
        <v>6500</v>
      </c>
      <c r="C190" s="58">
        <v>6500</v>
      </c>
      <c r="D190" s="58">
        <v>6500</v>
      </c>
      <c r="E190" s="58">
        <v>6500</v>
      </c>
    </row>
    <row r="191" spans="1:5" ht="15.75" thickBot="1" x14ac:dyDescent="0.3">
      <c r="A191" s="37" t="s">
        <v>63</v>
      </c>
      <c r="B191" s="58">
        <f>SUM(B192:B193)</f>
        <v>2280</v>
      </c>
      <c r="C191" s="58">
        <f>C192+C193</f>
        <v>2280</v>
      </c>
      <c r="D191" s="58">
        <f>D192+D193</f>
        <v>2280</v>
      </c>
      <c r="E191" s="58">
        <f>E192+E193</f>
        <v>2280</v>
      </c>
    </row>
    <row r="192" spans="1:5" ht="15.75" thickBot="1" x14ac:dyDescent="0.3">
      <c r="A192" s="38" t="s">
        <v>61</v>
      </c>
      <c r="B192" s="58">
        <v>1200</v>
      </c>
      <c r="C192" s="58">
        <v>1200</v>
      </c>
      <c r="D192" s="58">
        <v>1200</v>
      </c>
      <c r="E192" s="58">
        <v>1200</v>
      </c>
    </row>
    <row r="193" spans="1:5" ht="15.75" thickBot="1" x14ac:dyDescent="0.3">
      <c r="A193" s="38" t="s">
        <v>62</v>
      </c>
      <c r="B193" s="58">
        <v>1080</v>
      </c>
      <c r="C193" s="58">
        <v>1080</v>
      </c>
      <c r="D193" s="58">
        <v>1080</v>
      </c>
      <c r="E193" s="58">
        <v>1080</v>
      </c>
    </row>
    <row r="194" spans="1:5" ht="15.75" thickBot="1" x14ac:dyDescent="0.3">
      <c r="A194" s="37" t="s">
        <v>64</v>
      </c>
      <c r="B194" s="74">
        <f>B195+B196</f>
        <v>14812</v>
      </c>
      <c r="C194" s="74">
        <f>C195+C196</f>
        <v>17450</v>
      </c>
      <c r="D194" s="74">
        <f>D195+D196</f>
        <v>17624</v>
      </c>
      <c r="E194" s="74">
        <f>E195+E196</f>
        <v>17801</v>
      </c>
    </row>
    <row r="195" spans="1:5" ht="15.75" thickBot="1" x14ac:dyDescent="0.3">
      <c r="A195" s="38" t="s">
        <v>61</v>
      </c>
      <c r="B195" s="58">
        <v>14812</v>
      </c>
      <c r="C195" s="74">
        <v>17450</v>
      </c>
      <c r="D195" s="58">
        <v>17624</v>
      </c>
      <c r="E195" s="58">
        <v>17801</v>
      </c>
    </row>
    <row r="196" spans="1:5" ht="15.75" thickBot="1" x14ac:dyDescent="0.3">
      <c r="A196" s="38" t="s">
        <v>62</v>
      </c>
      <c r="B196" s="58">
        <v>0</v>
      </c>
      <c r="C196" s="74">
        <v>0</v>
      </c>
      <c r="D196" s="58">
        <v>0</v>
      </c>
      <c r="E196" s="58">
        <v>0</v>
      </c>
    </row>
    <row r="197" spans="1:5" ht="15.75" thickBot="1" x14ac:dyDescent="0.3">
      <c r="A197" s="37" t="s">
        <v>65</v>
      </c>
      <c r="B197" s="57">
        <f>B198+B199</f>
        <v>0</v>
      </c>
      <c r="C197" s="57">
        <f>C198+C199</f>
        <v>0</v>
      </c>
      <c r="D197" s="57">
        <f>D198+D199</f>
        <v>0</v>
      </c>
      <c r="E197" s="57">
        <f>E198+E199</f>
        <v>0</v>
      </c>
    </row>
    <row r="198" spans="1:5" ht="15.75" thickBot="1" x14ac:dyDescent="0.3">
      <c r="A198" s="38" t="s">
        <v>61</v>
      </c>
      <c r="B198" s="57">
        <v>0</v>
      </c>
      <c r="C198" s="57">
        <v>0</v>
      </c>
      <c r="D198" s="57">
        <v>0</v>
      </c>
      <c r="E198" s="57">
        <v>0</v>
      </c>
    </row>
    <row r="199" spans="1:5" ht="15.75" thickBot="1" x14ac:dyDescent="0.3">
      <c r="A199" s="38" t="s">
        <v>62</v>
      </c>
      <c r="B199" s="57">
        <v>0</v>
      </c>
      <c r="C199" s="57">
        <v>0</v>
      </c>
      <c r="D199" s="57">
        <v>0</v>
      </c>
      <c r="E199" s="57">
        <v>0</v>
      </c>
    </row>
    <row r="200" spans="1:5" ht="15.75" thickBot="1" x14ac:dyDescent="0.3">
      <c r="A200" s="37" t="s">
        <v>66</v>
      </c>
      <c r="B200" s="57">
        <f>B201+B202</f>
        <v>0</v>
      </c>
      <c r="C200" s="57">
        <f>C201+C202</f>
        <v>0</v>
      </c>
      <c r="D200" s="57">
        <f>D201+D202</f>
        <v>0</v>
      </c>
      <c r="E200" s="57">
        <f>E201+E202</f>
        <v>0</v>
      </c>
    </row>
    <row r="201" spans="1:5" ht="15.75" thickBot="1" x14ac:dyDescent="0.3">
      <c r="A201" s="38" t="s">
        <v>61</v>
      </c>
      <c r="B201" s="57">
        <v>0</v>
      </c>
      <c r="C201" s="57">
        <v>0</v>
      </c>
      <c r="D201" s="57">
        <v>0</v>
      </c>
      <c r="E201" s="57">
        <v>0</v>
      </c>
    </row>
    <row r="202" spans="1:5" ht="15.75" thickBot="1" x14ac:dyDescent="0.3">
      <c r="A202" s="38" t="s">
        <v>62</v>
      </c>
      <c r="B202" s="57">
        <v>0</v>
      </c>
      <c r="C202" s="57">
        <v>0</v>
      </c>
      <c r="D202" s="57">
        <v>0</v>
      </c>
      <c r="E202" s="57">
        <v>0</v>
      </c>
    </row>
    <row r="203" spans="1:5" ht="15.75" thickBot="1" x14ac:dyDescent="0.3">
      <c r="A203" s="37" t="s">
        <v>67</v>
      </c>
      <c r="B203" s="57">
        <f>B204+B205</f>
        <v>0</v>
      </c>
      <c r="C203" s="57">
        <f>C204+C205</f>
        <v>0</v>
      </c>
      <c r="D203" s="57">
        <f>D204+D205</f>
        <v>0</v>
      </c>
      <c r="E203" s="57">
        <f>E204+E205</f>
        <v>0</v>
      </c>
    </row>
    <row r="204" spans="1:5" ht="15.75" thickBot="1" x14ac:dyDescent="0.3">
      <c r="A204" s="38" t="s">
        <v>61</v>
      </c>
      <c r="B204" s="57">
        <v>0</v>
      </c>
      <c r="C204" s="57">
        <v>0</v>
      </c>
      <c r="D204" s="57">
        <v>0</v>
      </c>
      <c r="E204" s="57">
        <v>0</v>
      </c>
    </row>
    <row r="205" spans="1:5" ht="15.75" thickBot="1" x14ac:dyDescent="0.3">
      <c r="A205" s="38" t="s">
        <v>62</v>
      </c>
      <c r="B205" s="57">
        <v>0</v>
      </c>
      <c r="C205" s="57">
        <v>0</v>
      </c>
      <c r="D205" s="57">
        <v>0</v>
      </c>
      <c r="E205" s="57">
        <v>0</v>
      </c>
    </row>
    <row r="206" spans="1:5" ht="15.75" thickBot="1" x14ac:dyDescent="0.3">
      <c r="A206" s="37" t="s">
        <v>68</v>
      </c>
      <c r="B206" s="57">
        <f>B207+B208</f>
        <v>0</v>
      </c>
      <c r="C206" s="57">
        <f>C207+C208</f>
        <v>0</v>
      </c>
      <c r="D206" s="57">
        <f>D207+D208</f>
        <v>0</v>
      </c>
      <c r="E206" s="57">
        <f>E207+E208</f>
        <v>0</v>
      </c>
    </row>
    <row r="207" spans="1:5" ht="15.75" thickBot="1" x14ac:dyDescent="0.3">
      <c r="A207" s="38" t="s">
        <v>61</v>
      </c>
      <c r="B207" s="57">
        <v>0</v>
      </c>
      <c r="C207" s="57">
        <v>0</v>
      </c>
      <c r="D207" s="57">
        <v>0</v>
      </c>
      <c r="E207" s="57">
        <v>0</v>
      </c>
    </row>
    <row r="208" spans="1:5" ht="15.75" thickBot="1" x14ac:dyDescent="0.3">
      <c r="A208" s="38" t="s">
        <v>62</v>
      </c>
      <c r="B208" s="57">
        <v>0</v>
      </c>
      <c r="C208" s="57">
        <v>0</v>
      </c>
      <c r="D208" s="57">
        <v>0</v>
      </c>
      <c r="E208" s="57">
        <v>0</v>
      </c>
    </row>
    <row r="209" spans="1:5" ht="15.75" thickBot="1" x14ac:dyDescent="0.3">
      <c r="A209" s="319" t="s">
        <v>450</v>
      </c>
      <c r="B209" s="93">
        <f>B206+B203+B200+B197+B194+B191+B188</f>
        <v>30792</v>
      </c>
      <c r="C209" s="93">
        <f>C206+C203+C200+C197+C194+C191+C188</f>
        <v>33430</v>
      </c>
      <c r="D209" s="93">
        <f>D206+D203+D200+D197+D194+D191+D188</f>
        <v>33604</v>
      </c>
      <c r="E209" s="93">
        <f>E206+E203+E200+E197+E194+E191+E188</f>
        <v>33781</v>
      </c>
    </row>
    <row r="210" spans="1:5" ht="15.75" thickBot="1" x14ac:dyDescent="0.3">
      <c r="A210" s="50" t="s">
        <v>70</v>
      </c>
      <c r="B210" s="323">
        <f>B209-B180</f>
        <v>0</v>
      </c>
      <c r="C210" s="323">
        <f>C209-C180</f>
        <v>0</v>
      </c>
      <c r="D210" s="323">
        <f>D209-D180</f>
        <v>0</v>
      </c>
      <c r="E210" s="323">
        <f>E209-E180</f>
        <v>0</v>
      </c>
    </row>
    <row r="211" spans="1:5" ht="15.75" thickBot="1" x14ac:dyDescent="0.3">
      <c r="A211" s="321" t="s">
        <v>184</v>
      </c>
      <c r="B211" s="922" t="s">
        <v>617</v>
      </c>
      <c r="C211" s="923"/>
      <c r="D211" s="923"/>
      <c r="E211" s="924"/>
    </row>
    <row r="212" spans="1:5" ht="51" customHeight="1" thickBot="1" x14ac:dyDescent="0.3">
      <c r="A212" s="19" t="s">
        <v>48</v>
      </c>
      <c r="B212" s="919" t="s">
        <v>1075</v>
      </c>
      <c r="C212" s="920"/>
      <c r="D212" s="920"/>
      <c r="E212" s="921"/>
    </row>
    <row r="213" spans="1:5" ht="15.75" thickBot="1" x14ac:dyDescent="0.3">
      <c r="A213" s="19" t="s">
        <v>50</v>
      </c>
      <c r="B213" s="630" t="s">
        <v>618</v>
      </c>
      <c r="C213" s="600"/>
      <c r="D213" s="600"/>
      <c r="E213" s="601"/>
    </row>
    <row r="214" spans="1:5" x14ac:dyDescent="0.25">
      <c r="A214" s="591"/>
      <c r="B214" s="30">
        <v>2020</v>
      </c>
      <c r="C214" s="30">
        <v>2021</v>
      </c>
      <c r="D214" s="30">
        <v>2022</v>
      </c>
      <c r="E214" s="30">
        <v>2023</v>
      </c>
    </row>
    <row r="215" spans="1:5" ht="15.75" thickBot="1" x14ac:dyDescent="0.3">
      <c r="A215" s="592"/>
      <c r="B215" s="32" t="s">
        <v>1</v>
      </c>
      <c r="C215" s="32" t="s">
        <v>26</v>
      </c>
      <c r="D215" s="32" t="s">
        <v>26</v>
      </c>
      <c r="E215" s="32" t="s">
        <v>26</v>
      </c>
    </row>
    <row r="216" spans="1:5" ht="15.75" thickBot="1" x14ac:dyDescent="0.3">
      <c r="A216" s="19" t="s">
        <v>52</v>
      </c>
      <c r="B216" s="33">
        <v>2</v>
      </c>
      <c r="C216" s="33">
        <v>2</v>
      </c>
      <c r="D216" s="33">
        <v>2</v>
      </c>
      <c r="E216" s="33">
        <v>2</v>
      </c>
    </row>
    <row r="217" spans="1:5" ht="15.75" thickBot="1" x14ac:dyDescent="0.3">
      <c r="A217" s="19" t="s">
        <v>53</v>
      </c>
      <c r="B217" s="113">
        <f>B225+B228+B231+B234+B237+B240+B243</f>
        <v>13886</v>
      </c>
      <c r="C217" s="113">
        <f>C225+C228+C231+C234+C237+C240+C243</f>
        <v>13000</v>
      </c>
      <c r="D217" s="113">
        <f>D225+D228+D231+D234+D237+D240+D243</f>
        <v>13000</v>
      </c>
      <c r="E217" s="113">
        <f>E225+E228+E231+E234+E237+E240+E243</f>
        <v>13000</v>
      </c>
    </row>
    <row r="218" spans="1:5" ht="15.75" thickBot="1" x14ac:dyDescent="0.3">
      <c r="A218" s="19" t="s">
        <v>54</v>
      </c>
      <c r="B218" s="33">
        <f>B217/B216</f>
        <v>6943</v>
      </c>
      <c r="C218" s="33">
        <f>C217/C216</f>
        <v>6500</v>
      </c>
      <c r="D218" s="33">
        <f>D217/D216</f>
        <v>6500</v>
      </c>
      <c r="E218" s="33">
        <f>E217/E216</f>
        <v>6500</v>
      </c>
    </row>
    <row r="219" spans="1:5" ht="15.75" thickBot="1" x14ac:dyDescent="0.3">
      <c r="A219" s="19" t="s">
        <v>55</v>
      </c>
      <c r="B219" s="480"/>
      <c r="C219" s="35">
        <f>C216/B216-1</f>
        <v>0</v>
      </c>
      <c r="D219" s="35">
        <f>D216/C216-1</f>
        <v>0</v>
      </c>
      <c r="E219" s="35">
        <f>E216/D216-1</f>
        <v>0</v>
      </c>
    </row>
    <row r="220" spans="1:5" ht="15.75" thickBot="1" x14ac:dyDescent="0.3">
      <c r="A220" s="19" t="s">
        <v>57</v>
      </c>
      <c r="B220" s="480"/>
      <c r="C220" s="35">
        <f t="shared" ref="C220:E221" si="3">C217/B217-1</f>
        <v>-6.3805271496471305E-2</v>
      </c>
      <c r="D220" s="35">
        <f t="shared" si="3"/>
        <v>0</v>
      </c>
      <c r="E220" s="35">
        <f t="shared" si="3"/>
        <v>0</v>
      </c>
    </row>
    <row r="221" spans="1:5" ht="15.75" thickBot="1" x14ac:dyDescent="0.3">
      <c r="A221" s="19" t="s">
        <v>58</v>
      </c>
      <c r="B221" s="480"/>
      <c r="C221" s="35">
        <f t="shared" si="3"/>
        <v>-6.3805271496471305E-2</v>
      </c>
      <c r="D221" s="35">
        <f t="shared" si="3"/>
        <v>0</v>
      </c>
      <c r="E221" s="35">
        <f t="shared" si="3"/>
        <v>0</v>
      </c>
    </row>
    <row r="222" spans="1:5" ht="15.75" thickBot="1" x14ac:dyDescent="0.3">
      <c r="A222" s="588" t="s">
        <v>619</v>
      </c>
      <c r="B222" s="589"/>
      <c r="C222" s="589"/>
      <c r="D222" s="589"/>
      <c r="E222" s="590"/>
    </row>
    <row r="223" spans="1:5" x14ac:dyDescent="0.25">
      <c r="A223" s="591"/>
      <c r="B223" s="12">
        <v>2020</v>
      </c>
      <c r="C223" s="12">
        <v>2021</v>
      </c>
      <c r="D223" s="12">
        <v>2022</v>
      </c>
      <c r="E223" s="12">
        <v>2023</v>
      </c>
    </row>
    <row r="224" spans="1:5" ht="15.75" thickBot="1" x14ac:dyDescent="0.3">
      <c r="A224" s="592"/>
      <c r="B224" s="32" t="s">
        <v>1</v>
      </c>
      <c r="C224" s="32" t="s">
        <v>26</v>
      </c>
      <c r="D224" s="32" t="s">
        <v>26</v>
      </c>
      <c r="E224" s="32" t="s">
        <v>26</v>
      </c>
    </row>
    <row r="225" spans="1:5" ht="15.75" thickBot="1" x14ac:dyDescent="0.3">
      <c r="A225" s="37" t="s">
        <v>60</v>
      </c>
      <c r="B225" s="58">
        <f>B226+B227</f>
        <v>0</v>
      </c>
      <c r="C225" s="58">
        <f>C226+C227</f>
        <v>0</v>
      </c>
      <c r="D225" s="58">
        <f>D226+D227</f>
        <v>0</v>
      </c>
      <c r="E225" s="58">
        <f>E226+E227</f>
        <v>0</v>
      </c>
    </row>
    <row r="226" spans="1:5" ht="15.75" thickBot="1" x14ac:dyDescent="0.3">
      <c r="A226" s="38" t="s">
        <v>61</v>
      </c>
      <c r="B226" s="58">
        <v>0</v>
      </c>
      <c r="C226" s="58">
        <v>0</v>
      </c>
      <c r="D226" s="58">
        <v>0</v>
      </c>
      <c r="E226" s="58">
        <v>0</v>
      </c>
    </row>
    <row r="227" spans="1:5" ht="15.75" thickBot="1" x14ac:dyDescent="0.3">
      <c r="A227" s="38" t="s">
        <v>62</v>
      </c>
      <c r="B227" s="58">
        <v>0</v>
      </c>
      <c r="C227" s="58">
        <v>0</v>
      </c>
      <c r="D227" s="58">
        <v>0</v>
      </c>
      <c r="E227" s="58">
        <v>0</v>
      </c>
    </row>
    <row r="228" spans="1:5" ht="15.75" thickBot="1" x14ac:dyDescent="0.3">
      <c r="A228" s="37" t="s">
        <v>63</v>
      </c>
      <c r="B228" s="58">
        <f>B229+B230</f>
        <v>0</v>
      </c>
      <c r="C228" s="58">
        <f>C229+C230</f>
        <v>0</v>
      </c>
      <c r="D228" s="58">
        <f>D229+D230</f>
        <v>0</v>
      </c>
      <c r="E228" s="58">
        <f>E229+E230</f>
        <v>0</v>
      </c>
    </row>
    <row r="229" spans="1:5" ht="15.75" thickBot="1" x14ac:dyDescent="0.3">
      <c r="A229" s="38" t="s">
        <v>61</v>
      </c>
      <c r="B229" s="58">
        <v>0</v>
      </c>
      <c r="C229" s="58">
        <v>0</v>
      </c>
      <c r="D229" s="58">
        <v>0</v>
      </c>
      <c r="E229" s="58">
        <v>0</v>
      </c>
    </row>
    <row r="230" spans="1:5" ht="15.75" thickBot="1" x14ac:dyDescent="0.3">
      <c r="A230" s="38" t="s">
        <v>62</v>
      </c>
      <c r="B230" s="58">
        <v>0</v>
      </c>
      <c r="C230" s="58">
        <v>0</v>
      </c>
      <c r="D230" s="58">
        <v>0</v>
      </c>
      <c r="E230" s="58">
        <v>0</v>
      </c>
    </row>
    <row r="231" spans="1:5" ht="15.75" thickBot="1" x14ac:dyDescent="0.3">
      <c r="A231" s="37" t="s">
        <v>64</v>
      </c>
      <c r="B231" s="58">
        <f>B232+B233</f>
        <v>13886</v>
      </c>
      <c r="C231" s="58">
        <f>C232+C233</f>
        <v>13000</v>
      </c>
      <c r="D231" s="58">
        <f>D232+D233</f>
        <v>13000</v>
      </c>
      <c r="E231" s="58">
        <f>E232+E233</f>
        <v>13000</v>
      </c>
    </row>
    <row r="232" spans="1:5" ht="15.75" thickBot="1" x14ac:dyDescent="0.3">
      <c r="A232" s="38" t="s">
        <v>61</v>
      </c>
      <c r="B232" s="58">
        <v>13886</v>
      </c>
      <c r="C232" s="74">
        <v>13000</v>
      </c>
      <c r="D232" s="58">
        <v>13000</v>
      </c>
      <c r="E232" s="58">
        <v>13000</v>
      </c>
    </row>
    <row r="233" spans="1:5" ht="15.75" thickBot="1" x14ac:dyDescent="0.3">
      <c r="A233" s="38" t="s">
        <v>62</v>
      </c>
      <c r="B233" s="58">
        <v>0</v>
      </c>
      <c r="C233" s="74">
        <v>0</v>
      </c>
      <c r="D233" s="58">
        <v>0</v>
      </c>
      <c r="E233" s="58">
        <v>0</v>
      </c>
    </row>
    <row r="234" spans="1:5" ht="15.75" thickBot="1" x14ac:dyDescent="0.3">
      <c r="A234" s="37" t="s">
        <v>65</v>
      </c>
      <c r="B234" s="57">
        <f>B235+B236</f>
        <v>0</v>
      </c>
      <c r="C234" s="57">
        <f>C235+C236</f>
        <v>0</v>
      </c>
      <c r="D234" s="57">
        <f>D235+D236</f>
        <v>0</v>
      </c>
      <c r="E234" s="57">
        <f>E235+E236</f>
        <v>0</v>
      </c>
    </row>
    <row r="235" spans="1:5" ht="15.75" thickBot="1" x14ac:dyDescent="0.3">
      <c r="A235" s="38" t="s">
        <v>61</v>
      </c>
      <c r="B235" s="57">
        <v>0</v>
      </c>
      <c r="C235" s="58">
        <v>0</v>
      </c>
      <c r="D235" s="58">
        <v>0</v>
      </c>
      <c r="E235" s="58">
        <v>0</v>
      </c>
    </row>
    <row r="236" spans="1:5" ht="15.75" thickBot="1" x14ac:dyDescent="0.3">
      <c r="A236" s="38" t="s">
        <v>62</v>
      </c>
      <c r="B236" s="57">
        <v>0</v>
      </c>
      <c r="C236" s="58">
        <v>0</v>
      </c>
      <c r="D236" s="58">
        <v>0</v>
      </c>
      <c r="E236" s="58">
        <v>0</v>
      </c>
    </row>
    <row r="237" spans="1:5" ht="15.75" thickBot="1" x14ac:dyDescent="0.3">
      <c r="A237" s="37" t="s">
        <v>66</v>
      </c>
      <c r="B237" s="57">
        <f>B238+B239</f>
        <v>0</v>
      </c>
      <c r="C237" s="57">
        <f>C238+C239</f>
        <v>0</v>
      </c>
      <c r="D237" s="57">
        <f>D238+D239</f>
        <v>0</v>
      </c>
      <c r="E237" s="57">
        <f>E238+E239</f>
        <v>0</v>
      </c>
    </row>
    <row r="238" spans="1:5" ht="15.75" thickBot="1" x14ac:dyDescent="0.3">
      <c r="A238" s="38" t="s">
        <v>61</v>
      </c>
      <c r="B238" s="57">
        <v>0</v>
      </c>
      <c r="C238" s="58">
        <v>0</v>
      </c>
      <c r="D238" s="58">
        <v>0</v>
      </c>
      <c r="E238" s="58">
        <v>0</v>
      </c>
    </row>
    <row r="239" spans="1:5" ht="15.75" thickBot="1" x14ac:dyDescent="0.3">
      <c r="A239" s="38" t="s">
        <v>62</v>
      </c>
      <c r="B239" s="57">
        <v>0</v>
      </c>
      <c r="C239" s="58">
        <v>0</v>
      </c>
      <c r="D239" s="58">
        <v>0</v>
      </c>
      <c r="E239" s="58">
        <v>0</v>
      </c>
    </row>
    <row r="240" spans="1:5" ht="15.75" thickBot="1" x14ac:dyDescent="0.3">
      <c r="A240" s="37" t="s">
        <v>67</v>
      </c>
      <c r="B240" s="57">
        <f>B241+B242</f>
        <v>0</v>
      </c>
      <c r="C240" s="57">
        <f>C241+C242</f>
        <v>0</v>
      </c>
      <c r="D240" s="57">
        <f>D241+D242</f>
        <v>0</v>
      </c>
      <c r="E240" s="57">
        <f>E241+E242</f>
        <v>0</v>
      </c>
    </row>
    <row r="241" spans="1:5" ht="15.75" thickBot="1" x14ac:dyDescent="0.3">
      <c r="A241" s="38" t="s">
        <v>61</v>
      </c>
      <c r="B241" s="57">
        <v>0</v>
      </c>
      <c r="C241" s="58">
        <v>0</v>
      </c>
      <c r="D241" s="58">
        <v>0</v>
      </c>
      <c r="E241" s="58">
        <v>0</v>
      </c>
    </row>
    <row r="242" spans="1:5" ht="15.75" thickBot="1" x14ac:dyDescent="0.3">
      <c r="A242" s="38" t="s">
        <v>62</v>
      </c>
      <c r="B242" s="57">
        <v>0</v>
      </c>
      <c r="C242" s="58">
        <v>0</v>
      </c>
      <c r="D242" s="58">
        <v>0</v>
      </c>
      <c r="E242" s="58">
        <v>0</v>
      </c>
    </row>
    <row r="243" spans="1:5" ht="15.75" thickBot="1" x14ac:dyDescent="0.3">
      <c r="A243" s="37" t="s">
        <v>68</v>
      </c>
      <c r="B243" s="57">
        <f>B244+B245</f>
        <v>0</v>
      </c>
      <c r="C243" s="57">
        <f>C244+C245</f>
        <v>0</v>
      </c>
      <c r="D243" s="57">
        <f>D244+D245</f>
        <v>0</v>
      </c>
      <c r="E243" s="57">
        <f>E244+E245</f>
        <v>0</v>
      </c>
    </row>
    <row r="244" spans="1:5" ht="15.75" thickBot="1" x14ac:dyDescent="0.3">
      <c r="A244" s="38" t="s">
        <v>61</v>
      </c>
      <c r="B244" s="57">
        <v>0</v>
      </c>
      <c r="C244" s="58">
        <v>0</v>
      </c>
      <c r="D244" s="58">
        <v>0</v>
      </c>
      <c r="E244" s="58">
        <v>0</v>
      </c>
    </row>
    <row r="245" spans="1:5" ht="15.75" thickBot="1" x14ac:dyDescent="0.3">
      <c r="A245" s="38" t="s">
        <v>62</v>
      </c>
      <c r="B245" s="57">
        <v>0</v>
      </c>
      <c r="C245" s="58">
        <v>0</v>
      </c>
      <c r="D245" s="58">
        <v>0</v>
      </c>
      <c r="E245" s="58">
        <v>0</v>
      </c>
    </row>
    <row r="246" spans="1:5" ht="15.75" thickBot="1" x14ac:dyDescent="0.3">
      <c r="A246" s="319" t="s">
        <v>469</v>
      </c>
      <c r="B246" s="93">
        <f>B243+B240+B237+B234+B231+B228+B225</f>
        <v>13886</v>
      </c>
      <c r="C246" s="93">
        <f>C243+C240+C237+C234+C231+C228+C225</f>
        <v>13000</v>
      </c>
      <c r="D246" s="93">
        <f>D243+D240+D237+D234+D231+D228+D225</f>
        <v>13000</v>
      </c>
      <c r="E246" s="93">
        <f>E243+E240+E237+E234+E231+E228+E225</f>
        <v>13000</v>
      </c>
    </row>
    <row r="247" spans="1:5" ht="15.75" thickBot="1" x14ac:dyDescent="0.3">
      <c r="A247" s="50" t="s">
        <v>70</v>
      </c>
      <c r="B247" s="323">
        <f>B246-B217</f>
        <v>0</v>
      </c>
      <c r="C247" s="323">
        <f>C246-C217</f>
        <v>0</v>
      </c>
      <c r="D247" s="323">
        <f>D246-D217</f>
        <v>0</v>
      </c>
      <c r="E247" s="323">
        <f>E246-E217</f>
        <v>0</v>
      </c>
    </row>
    <row r="248" spans="1:5" ht="15.75" thickBot="1" x14ac:dyDescent="0.3">
      <c r="A248" s="321" t="s">
        <v>190</v>
      </c>
      <c r="B248" s="779" t="s">
        <v>620</v>
      </c>
      <c r="C248" s="780"/>
      <c r="D248" s="780"/>
      <c r="E248" s="781"/>
    </row>
    <row r="249" spans="1:5" ht="65.25" customHeight="1" thickBot="1" x14ac:dyDescent="0.3">
      <c r="A249" s="19" t="s">
        <v>48</v>
      </c>
      <c r="B249" s="919" t="s">
        <v>621</v>
      </c>
      <c r="C249" s="920"/>
      <c r="D249" s="920"/>
      <c r="E249" s="921"/>
    </row>
    <row r="250" spans="1:5" ht="15.75" thickBot="1" x14ac:dyDescent="0.3">
      <c r="A250" s="19" t="s">
        <v>50</v>
      </c>
      <c r="B250" s="602" t="s">
        <v>622</v>
      </c>
      <c r="C250" s="603"/>
      <c r="D250" s="603"/>
      <c r="E250" s="604"/>
    </row>
    <row r="251" spans="1:5" x14ac:dyDescent="0.25">
      <c r="A251" s="591"/>
      <c r="B251" s="30">
        <v>2020</v>
      </c>
      <c r="C251" s="30">
        <v>2021</v>
      </c>
      <c r="D251" s="30">
        <v>2022</v>
      </c>
      <c r="E251" s="30">
        <v>2023</v>
      </c>
    </row>
    <row r="252" spans="1:5" ht="15.75" thickBot="1" x14ac:dyDescent="0.3">
      <c r="A252" s="592"/>
      <c r="B252" s="32" t="s">
        <v>1</v>
      </c>
      <c r="C252" s="32" t="s">
        <v>26</v>
      </c>
      <c r="D252" s="32" t="s">
        <v>26</v>
      </c>
      <c r="E252" s="32" t="s">
        <v>26</v>
      </c>
    </row>
    <row r="253" spans="1:5" ht="15.75" thickBot="1" x14ac:dyDescent="0.3">
      <c r="A253" s="19" t="s">
        <v>52</v>
      </c>
      <c r="B253" s="113">
        <v>10000</v>
      </c>
      <c r="C253" s="113">
        <v>10000</v>
      </c>
      <c r="D253" s="113">
        <v>10000</v>
      </c>
      <c r="E253" s="113">
        <v>10000</v>
      </c>
    </row>
    <row r="254" spans="1:5" ht="15.75" thickBot="1" x14ac:dyDescent="0.3">
      <c r="A254" s="19" t="s">
        <v>53</v>
      </c>
      <c r="B254" s="33">
        <f>B262+B265+B268+B271+B274+B277+B280</f>
        <v>18515</v>
      </c>
      <c r="C254" s="33">
        <f>C262+C265+C268+C271+C274+C277+C280</f>
        <v>22100</v>
      </c>
      <c r="D254" s="33">
        <f>D262+D265+D268+D271+D274+D277+D280</f>
        <v>22100</v>
      </c>
      <c r="E254" s="33">
        <f>E262+E265+E268+E271+E274+E277+E280</f>
        <v>22100</v>
      </c>
    </row>
    <row r="255" spans="1:5" ht="15.75" thickBot="1" x14ac:dyDescent="0.3">
      <c r="A255" s="19" t="s">
        <v>54</v>
      </c>
      <c r="B255" s="33">
        <v>2</v>
      </c>
      <c r="C255" s="33">
        <v>2</v>
      </c>
      <c r="D255" s="33">
        <v>2</v>
      </c>
      <c r="E255" s="33">
        <v>2</v>
      </c>
    </row>
    <row r="256" spans="1:5" ht="15.75" thickBot="1" x14ac:dyDescent="0.3">
      <c r="A256" s="19" t="s">
        <v>55</v>
      </c>
      <c r="B256" s="480"/>
      <c r="C256" s="35">
        <v>0</v>
      </c>
      <c r="D256" s="35">
        <v>0</v>
      </c>
      <c r="E256" s="35">
        <v>0</v>
      </c>
    </row>
    <row r="257" spans="1:7" ht="15.75" thickBot="1" x14ac:dyDescent="0.3">
      <c r="A257" s="19" t="s">
        <v>57</v>
      </c>
      <c r="B257" s="480"/>
      <c r="C257" s="35">
        <v>0</v>
      </c>
      <c r="D257" s="35">
        <v>0</v>
      </c>
      <c r="E257" s="35">
        <v>0</v>
      </c>
    </row>
    <row r="258" spans="1:7" ht="15.75" thickBot="1" x14ac:dyDescent="0.3">
      <c r="A258" s="19" t="s">
        <v>58</v>
      </c>
      <c r="B258" s="480"/>
      <c r="C258" s="35">
        <v>0</v>
      </c>
      <c r="D258" s="35">
        <v>0</v>
      </c>
      <c r="E258" s="35">
        <v>0</v>
      </c>
    </row>
    <row r="259" spans="1:7" ht="15.75" thickBot="1" x14ac:dyDescent="0.3">
      <c r="A259" s="588" t="s">
        <v>623</v>
      </c>
      <c r="B259" s="589"/>
      <c r="C259" s="589"/>
      <c r="D259" s="589"/>
      <c r="E259" s="590"/>
    </row>
    <row r="260" spans="1:7" x14ac:dyDescent="0.25">
      <c r="A260" s="591"/>
      <c r="B260" s="30">
        <v>2020</v>
      </c>
      <c r="C260" s="30">
        <v>2021</v>
      </c>
      <c r="D260" s="30">
        <v>2022</v>
      </c>
      <c r="E260" s="30">
        <v>2023</v>
      </c>
      <c r="G260" s="498"/>
    </row>
    <row r="261" spans="1:7" ht="15.75" thickBot="1" x14ac:dyDescent="0.3">
      <c r="A261" s="592"/>
      <c r="B261" s="32" t="s">
        <v>1</v>
      </c>
      <c r="C261" s="32" t="s">
        <v>26</v>
      </c>
      <c r="D261" s="32" t="s">
        <v>26</v>
      </c>
      <c r="E261" s="32" t="s">
        <v>26</v>
      </c>
      <c r="G261" s="498"/>
    </row>
    <row r="262" spans="1:7" ht="15.75" thickBot="1" x14ac:dyDescent="0.3">
      <c r="A262" s="324" t="s">
        <v>60</v>
      </c>
      <c r="B262" s="58">
        <f>B263+B264</f>
        <v>0</v>
      </c>
      <c r="C262" s="58">
        <f>C263+C264</f>
        <v>0</v>
      </c>
      <c r="D262" s="58">
        <f>D263+D264</f>
        <v>0</v>
      </c>
      <c r="E262" s="58">
        <f>E263+E264</f>
        <v>0</v>
      </c>
      <c r="G262" s="499"/>
    </row>
    <row r="263" spans="1:7" ht="15.75" thickBot="1" x14ac:dyDescent="0.3">
      <c r="A263" s="325" t="s">
        <v>61</v>
      </c>
      <c r="B263" s="58">
        <v>0</v>
      </c>
      <c r="C263" s="58">
        <v>0</v>
      </c>
      <c r="D263" s="58">
        <v>0</v>
      </c>
      <c r="E263" s="58">
        <v>0</v>
      </c>
      <c r="G263" s="499"/>
    </row>
    <row r="264" spans="1:7" ht="15.75" thickBot="1" x14ac:dyDescent="0.3">
      <c r="A264" s="325" t="s">
        <v>62</v>
      </c>
      <c r="B264" s="58">
        <v>0</v>
      </c>
      <c r="C264" s="58">
        <v>0</v>
      </c>
      <c r="D264" s="58">
        <v>0</v>
      </c>
      <c r="E264" s="58">
        <v>0</v>
      </c>
      <c r="G264" s="499"/>
    </row>
    <row r="265" spans="1:7" ht="15.75" thickBot="1" x14ac:dyDescent="0.3">
      <c r="A265" s="324" t="s">
        <v>63</v>
      </c>
      <c r="B265" s="58">
        <f>B266+B267</f>
        <v>0</v>
      </c>
      <c r="C265" s="58">
        <f>C266+C267</f>
        <v>0</v>
      </c>
      <c r="D265" s="58">
        <f>D266+D267</f>
        <v>0</v>
      </c>
      <c r="E265" s="58">
        <f>E266+E267</f>
        <v>0</v>
      </c>
      <c r="G265" s="499"/>
    </row>
    <row r="266" spans="1:7" ht="15.75" thickBot="1" x14ac:dyDescent="0.3">
      <c r="A266" s="325" t="s">
        <v>61</v>
      </c>
      <c r="B266" s="58">
        <v>0</v>
      </c>
      <c r="C266" s="58">
        <v>0</v>
      </c>
      <c r="D266" s="58">
        <v>0</v>
      </c>
      <c r="E266" s="58">
        <v>0</v>
      </c>
      <c r="G266" s="499"/>
    </row>
    <row r="267" spans="1:7" ht="15.75" thickBot="1" x14ac:dyDescent="0.3">
      <c r="A267" s="325" t="s">
        <v>62</v>
      </c>
      <c r="B267" s="58">
        <v>0</v>
      </c>
      <c r="C267" s="58">
        <v>0</v>
      </c>
      <c r="D267" s="58">
        <v>0</v>
      </c>
      <c r="E267" s="58">
        <v>0</v>
      </c>
      <c r="G267" s="499"/>
    </row>
    <row r="268" spans="1:7" ht="15.75" thickBot="1" x14ac:dyDescent="0.3">
      <c r="A268" s="324" t="s">
        <v>64</v>
      </c>
      <c r="B268" s="57">
        <f>B269+B270</f>
        <v>18515</v>
      </c>
      <c r="C268" s="57">
        <f>C269+C270</f>
        <v>22100</v>
      </c>
      <c r="D268" s="57">
        <f>D269+D270</f>
        <v>22100</v>
      </c>
      <c r="E268" s="57">
        <f>E269+E270</f>
        <v>22100</v>
      </c>
      <c r="G268" s="499"/>
    </row>
    <row r="269" spans="1:7" ht="15.75" thickBot="1" x14ac:dyDescent="0.3">
      <c r="A269" s="325" t="s">
        <v>61</v>
      </c>
      <c r="B269" s="57">
        <v>18515</v>
      </c>
      <c r="C269" s="74">
        <v>22100</v>
      </c>
      <c r="D269" s="58">
        <v>22100</v>
      </c>
      <c r="E269" s="58">
        <v>22100</v>
      </c>
      <c r="G269" s="499"/>
    </row>
    <row r="270" spans="1:7" ht="15.75" thickBot="1" x14ac:dyDescent="0.3">
      <c r="A270" s="325" t="s">
        <v>62</v>
      </c>
      <c r="B270" s="57">
        <v>0</v>
      </c>
      <c r="C270" s="74">
        <v>0</v>
      </c>
      <c r="D270" s="58">
        <v>0</v>
      </c>
      <c r="E270" s="58">
        <v>0</v>
      </c>
      <c r="G270" s="499"/>
    </row>
    <row r="271" spans="1:7" ht="15.75" thickBot="1" x14ac:dyDescent="0.3">
      <c r="A271" s="324" t="s">
        <v>65</v>
      </c>
      <c r="B271" s="57">
        <f>B272+B273</f>
        <v>0</v>
      </c>
      <c r="C271" s="57">
        <f>C272+C273</f>
        <v>0</v>
      </c>
      <c r="D271" s="57">
        <f>D272+D273</f>
        <v>0</v>
      </c>
      <c r="E271" s="57">
        <f>E272+E273</f>
        <v>0</v>
      </c>
      <c r="G271" s="499"/>
    </row>
    <row r="272" spans="1:7" ht="15.75" thickBot="1" x14ac:dyDescent="0.3">
      <c r="A272" s="325" t="s">
        <v>61</v>
      </c>
      <c r="B272" s="58">
        <v>0</v>
      </c>
      <c r="C272" s="58">
        <v>0</v>
      </c>
      <c r="D272" s="58">
        <v>0</v>
      </c>
      <c r="E272" s="58">
        <v>0</v>
      </c>
      <c r="G272" s="499"/>
    </row>
    <row r="273" spans="1:7" ht="15.75" thickBot="1" x14ac:dyDescent="0.3">
      <c r="A273" s="325" t="s">
        <v>62</v>
      </c>
      <c r="B273" s="58">
        <v>0</v>
      </c>
      <c r="C273" s="58">
        <v>0</v>
      </c>
      <c r="D273" s="58">
        <v>0</v>
      </c>
      <c r="E273" s="58">
        <v>0</v>
      </c>
      <c r="G273" s="499"/>
    </row>
    <row r="274" spans="1:7" ht="15.75" thickBot="1" x14ac:dyDescent="0.3">
      <c r="A274" s="324" t="s">
        <v>66</v>
      </c>
      <c r="B274" s="57">
        <f>B275+B276</f>
        <v>0</v>
      </c>
      <c r="C274" s="57">
        <f>C275+C276</f>
        <v>0</v>
      </c>
      <c r="D274" s="57">
        <f>D275+D276</f>
        <v>0</v>
      </c>
      <c r="E274" s="57">
        <f>E275+E276</f>
        <v>0</v>
      </c>
      <c r="G274" s="499"/>
    </row>
    <row r="275" spans="1:7" ht="15.75" thickBot="1" x14ac:dyDescent="0.3">
      <c r="A275" s="325" t="s">
        <v>61</v>
      </c>
      <c r="B275" s="58">
        <v>0</v>
      </c>
      <c r="C275" s="58">
        <v>0</v>
      </c>
      <c r="D275" s="58">
        <v>0</v>
      </c>
      <c r="E275" s="58">
        <v>0</v>
      </c>
      <c r="G275" s="499"/>
    </row>
    <row r="276" spans="1:7" ht="15.75" thickBot="1" x14ac:dyDescent="0.3">
      <c r="A276" s="325" t="s">
        <v>62</v>
      </c>
      <c r="B276" s="58">
        <v>0</v>
      </c>
      <c r="C276" s="58">
        <v>0</v>
      </c>
      <c r="D276" s="58">
        <v>0</v>
      </c>
      <c r="E276" s="58">
        <v>0</v>
      </c>
      <c r="G276" s="499"/>
    </row>
    <row r="277" spans="1:7" ht="15.75" thickBot="1" x14ac:dyDescent="0.3">
      <c r="A277" s="324" t="s">
        <v>67</v>
      </c>
      <c r="B277" s="57">
        <f>B278+B279</f>
        <v>0</v>
      </c>
      <c r="C277" s="57">
        <f>C278+C279</f>
        <v>0</v>
      </c>
      <c r="D277" s="57">
        <f>D278+D279</f>
        <v>0</v>
      </c>
      <c r="E277" s="57">
        <f>E278+E279</f>
        <v>0</v>
      </c>
      <c r="G277" s="500"/>
    </row>
    <row r="278" spans="1:7" ht="15.75" thickBot="1" x14ac:dyDescent="0.3">
      <c r="A278" s="325" t="s">
        <v>61</v>
      </c>
      <c r="B278" s="58">
        <v>0</v>
      </c>
      <c r="C278" s="58">
        <v>0</v>
      </c>
      <c r="D278" s="58">
        <v>0</v>
      </c>
      <c r="E278" s="58">
        <v>0</v>
      </c>
      <c r="G278" s="500"/>
    </row>
    <row r="279" spans="1:7" ht="15.75" thickBot="1" x14ac:dyDescent="0.3">
      <c r="A279" s="325" t="s">
        <v>62</v>
      </c>
      <c r="B279" s="58">
        <v>0</v>
      </c>
      <c r="C279" s="58">
        <v>0</v>
      </c>
      <c r="D279" s="58">
        <v>0</v>
      </c>
      <c r="E279" s="58">
        <v>0</v>
      </c>
      <c r="G279" s="500"/>
    </row>
    <row r="280" spans="1:7" ht="15.75" thickBot="1" x14ac:dyDescent="0.3">
      <c r="A280" s="324" t="s">
        <v>68</v>
      </c>
      <c r="B280" s="57">
        <f>B281+B282</f>
        <v>0</v>
      </c>
      <c r="C280" s="57">
        <f>C281+C282</f>
        <v>0</v>
      </c>
      <c r="D280" s="57">
        <f>D281+D282</f>
        <v>0</v>
      </c>
      <c r="E280" s="57">
        <f>E281+E282</f>
        <v>0</v>
      </c>
      <c r="G280" s="499"/>
    </row>
    <row r="281" spans="1:7" ht="15.75" thickBot="1" x14ac:dyDescent="0.3">
      <c r="A281" s="325" t="s">
        <v>61</v>
      </c>
      <c r="B281" s="58">
        <v>0</v>
      </c>
      <c r="C281" s="58">
        <v>0</v>
      </c>
      <c r="D281" s="58">
        <v>0</v>
      </c>
      <c r="E281" s="58">
        <v>0</v>
      </c>
      <c r="G281" s="499"/>
    </row>
    <row r="282" spans="1:7" ht="15.75" thickBot="1" x14ac:dyDescent="0.3">
      <c r="A282" s="325" t="s">
        <v>62</v>
      </c>
      <c r="B282" s="58">
        <v>0</v>
      </c>
      <c r="C282" s="58">
        <v>0</v>
      </c>
      <c r="D282" s="58">
        <v>0</v>
      </c>
      <c r="E282" s="58">
        <v>0</v>
      </c>
      <c r="G282" s="499"/>
    </row>
    <row r="283" spans="1:7" ht="15.75" thickBot="1" x14ac:dyDescent="0.3">
      <c r="A283" s="319" t="s">
        <v>473</v>
      </c>
      <c r="B283" s="93">
        <f>B280+B277+B274+B271+B268+B265+B262</f>
        <v>18515</v>
      </c>
      <c r="C283" s="93">
        <f>C280+C277+C274+C271+C268+C265+C262</f>
        <v>22100</v>
      </c>
      <c r="D283" s="93">
        <f>D280+D277+D274+D271+D268+D265+D262</f>
        <v>22100</v>
      </c>
      <c r="E283" s="93">
        <f>E280+E277+E274+E271+E268+E265+E262</f>
        <v>22100</v>
      </c>
      <c r="G283" s="499"/>
    </row>
    <row r="284" spans="1:7" ht="15.75" thickBot="1" x14ac:dyDescent="0.3">
      <c r="A284" s="50" t="s">
        <v>70</v>
      </c>
      <c r="B284" s="52">
        <f>IF(B283-B254=0,0,"Error")</f>
        <v>0</v>
      </c>
      <c r="C284" s="52">
        <f>IF(C283-C254=0,0,"Error")</f>
        <v>0</v>
      </c>
      <c r="D284" s="52">
        <f>IF(D283-D254=0,0,"Error")</f>
        <v>0</v>
      </c>
      <c r="E284" s="52">
        <f>IF(E283-E254=0,0,"Error")</f>
        <v>0</v>
      </c>
      <c r="G284" s="499"/>
    </row>
    <row r="285" spans="1:7" ht="15.75" thickBot="1" x14ac:dyDescent="0.3">
      <c r="A285" s="914" t="s">
        <v>148</v>
      </c>
      <c r="B285" s="915"/>
      <c r="C285" s="915"/>
      <c r="D285" s="915"/>
      <c r="E285" s="916"/>
      <c r="G285" s="500"/>
    </row>
    <row r="286" spans="1:7" s="4" customFormat="1" ht="15.75" thickBot="1" x14ac:dyDescent="0.3">
      <c r="A286" s="914" t="s">
        <v>105</v>
      </c>
      <c r="B286" s="915"/>
      <c r="C286" s="915"/>
      <c r="D286" s="915"/>
      <c r="E286" s="916"/>
      <c r="G286" s="499"/>
    </row>
    <row r="287" spans="1:7" s="4" customFormat="1" ht="15.75" thickBot="1" x14ac:dyDescent="0.3">
      <c r="A287" s="85" t="s">
        <v>106</v>
      </c>
      <c r="B287" s="913" t="s">
        <v>624</v>
      </c>
      <c r="C287" s="904"/>
      <c r="D287" s="904"/>
      <c r="E287" s="905"/>
      <c r="G287" s="499"/>
    </row>
    <row r="288" spans="1:7" s="4" customFormat="1" ht="30.75" customHeight="1" thickBot="1" x14ac:dyDescent="0.3">
      <c r="A288" s="379" t="s">
        <v>45</v>
      </c>
      <c r="B288" s="889" t="s">
        <v>625</v>
      </c>
      <c r="C288" s="891"/>
      <c r="D288" s="917" t="s">
        <v>151</v>
      </c>
      <c r="E288" s="918"/>
    </row>
    <row r="289" spans="1:7" s="4" customFormat="1" ht="29.25" customHeight="1" thickBot="1" x14ac:dyDescent="0.3">
      <c r="A289" s="85" t="s">
        <v>48</v>
      </c>
      <c r="B289" s="883" t="s">
        <v>626</v>
      </c>
      <c r="C289" s="884"/>
      <c r="D289" s="884"/>
      <c r="E289" s="885"/>
      <c r="G289" s="499"/>
    </row>
    <row r="290" spans="1:7" s="4" customFormat="1" ht="15.75" thickBot="1" x14ac:dyDescent="0.3">
      <c r="A290" s="85" t="s">
        <v>50</v>
      </c>
      <c r="B290" s="886" t="s">
        <v>627</v>
      </c>
      <c r="C290" s="887"/>
      <c r="D290" s="887"/>
      <c r="E290" s="888"/>
      <c r="G290" s="501"/>
    </row>
    <row r="291" spans="1:7" s="4" customFormat="1" x14ac:dyDescent="0.25">
      <c r="A291" s="892"/>
      <c r="B291" s="330">
        <v>2020</v>
      </c>
      <c r="C291" s="330">
        <v>2021</v>
      </c>
      <c r="D291" s="330">
        <v>2022</v>
      </c>
      <c r="E291" s="330">
        <v>2023</v>
      </c>
      <c r="G291" s="501"/>
    </row>
    <row r="292" spans="1:7" s="4" customFormat="1" ht="15.75" thickBot="1" x14ac:dyDescent="0.3">
      <c r="A292" s="893"/>
      <c r="B292" s="331" t="s">
        <v>1</v>
      </c>
      <c r="C292" s="331" t="s">
        <v>26</v>
      </c>
      <c r="D292" s="331" t="s">
        <v>26</v>
      </c>
      <c r="E292" s="331" t="s">
        <v>26</v>
      </c>
      <c r="G292" s="501"/>
    </row>
    <row r="293" spans="1:7" s="4" customFormat="1" ht="15.75" thickBot="1" x14ac:dyDescent="0.3">
      <c r="A293" s="85" t="s">
        <v>52</v>
      </c>
      <c r="B293" s="113">
        <v>1</v>
      </c>
      <c r="C293" s="113"/>
      <c r="D293" s="113"/>
      <c r="E293" s="113">
        <v>0</v>
      </c>
      <c r="G293" s="501"/>
    </row>
    <row r="294" spans="1:7" s="4" customFormat="1" ht="15.75" thickBot="1" x14ac:dyDescent="0.3">
      <c r="A294" s="85" t="s">
        <v>53</v>
      </c>
      <c r="B294" s="113">
        <f>B312</f>
        <v>59881</v>
      </c>
      <c r="C294" s="113">
        <f>C312</f>
        <v>0</v>
      </c>
      <c r="D294" s="113">
        <f>D312</f>
        <v>0</v>
      </c>
      <c r="E294" s="113">
        <f>E312</f>
        <v>0</v>
      </c>
    </row>
    <row r="295" spans="1:7" s="4" customFormat="1" ht="15.75" thickBot="1" x14ac:dyDescent="0.3">
      <c r="A295" s="85" t="s">
        <v>54</v>
      </c>
      <c r="B295" s="113">
        <f>B294/B293</f>
        <v>59881</v>
      </c>
      <c r="C295" s="113"/>
      <c r="D295" s="113"/>
      <c r="E295" s="113"/>
    </row>
    <row r="296" spans="1:7" s="4" customFormat="1" ht="15.75" thickBot="1" x14ac:dyDescent="0.3">
      <c r="A296" s="85" t="s">
        <v>55</v>
      </c>
      <c r="B296" s="484" t="s">
        <v>56</v>
      </c>
      <c r="C296" s="332"/>
      <c r="D296" s="332"/>
      <c r="E296" s="332"/>
    </row>
    <row r="297" spans="1:7" s="4" customFormat="1" ht="15.75" thickBot="1" x14ac:dyDescent="0.3">
      <c r="A297" s="85" t="s">
        <v>57</v>
      </c>
      <c r="B297" s="484" t="s">
        <v>56</v>
      </c>
      <c r="C297" s="332"/>
      <c r="D297" s="332"/>
      <c r="E297" s="332"/>
    </row>
    <row r="298" spans="1:7" s="4" customFormat="1" ht="15.75" thickBot="1" x14ac:dyDescent="0.3">
      <c r="A298" s="85" t="s">
        <v>58</v>
      </c>
      <c r="B298" s="484" t="s">
        <v>56</v>
      </c>
      <c r="C298" s="332"/>
      <c r="D298" s="332"/>
      <c r="E298" s="332"/>
    </row>
    <row r="299" spans="1:7" s="4" customFormat="1" ht="15.75" customHeight="1" thickBot="1" x14ac:dyDescent="0.3">
      <c r="A299" s="889" t="s">
        <v>600</v>
      </c>
      <c r="B299" s="890"/>
      <c r="C299" s="890"/>
      <c r="D299" s="890"/>
      <c r="E299" s="891"/>
    </row>
    <row r="300" spans="1:7" s="4" customFormat="1" x14ac:dyDescent="0.25">
      <c r="A300" s="892"/>
      <c r="B300" s="330">
        <v>2020</v>
      </c>
      <c r="C300" s="330">
        <v>2021</v>
      </c>
      <c r="D300" s="330">
        <v>2022</v>
      </c>
      <c r="E300" s="330">
        <v>2023</v>
      </c>
    </row>
    <row r="301" spans="1:7" s="4" customFormat="1" ht="15.75" thickBot="1" x14ac:dyDescent="0.3">
      <c r="A301" s="893"/>
      <c r="B301" s="331" t="s">
        <v>1</v>
      </c>
      <c r="C301" s="331" t="s">
        <v>26</v>
      </c>
      <c r="D301" s="331" t="s">
        <v>26</v>
      </c>
      <c r="E301" s="331" t="s">
        <v>26</v>
      </c>
      <c r="F301" s="31"/>
    </row>
    <row r="302" spans="1:7" s="4" customFormat="1" ht="15.75" thickBot="1" x14ac:dyDescent="0.3">
      <c r="A302" s="81" t="s">
        <v>114</v>
      </c>
      <c r="B302" s="74">
        <f>B303+B304+B305+B306</f>
        <v>0</v>
      </c>
      <c r="C302" s="74">
        <f>C303+C304+C305+C306</f>
        <v>0</v>
      </c>
      <c r="D302" s="74">
        <f>D303+D304+D305+D306</f>
        <v>0</v>
      </c>
      <c r="E302" s="74">
        <f>E303+E304+E305+E306</f>
        <v>0</v>
      </c>
    </row>
    <row r="303" spans="1:7" s="4" customFormat="1" ht="15.75" thickBot="1" x14ac:dyDescent="0.3">
      <c r="A303" s="82" t="s">
        <v>628</v>
      </c>
      <c r="B303" s="74"/>
      <c r="C303" s="74">
        <v>0</v>
      </c>
      <c r="D303" s="74">
        <v>0</v>
      </c>
      <c r="E303" s="74">
        <v>0</v>
      </c>
    </row>
    <row r="304" spans="1:7" s="4" customFormat="1" ht="15.75" thickBot="1" x14ac:dyDescent="0.3">
      <c r="A304" s="82" t="s">
        <v>115</v>
      </c>
      <c r="B304" s="74">
        <v>0</v>
      </c>
      <c r="C304" s="74">
        <v>0</v>
      </c>
      <c r="D304" s="74">
        <v>0</v>
      </c>
      <c r="E304" s="74">
        <v>0</v>
      </c>
    </row>
    <row r="305" spans="1:5" s="4" customFormat="1" ht="15.75" thickBot="1" x14ac:dyDescent="0.3">
      <c r="A305" s="82" t="s">
        <v>629</v>
      </c>
      <c r="B305" s="74">
        <v>0</v>
      </c>
      <c r="C305" s="74">
        <v>0</v>
      </c>
      <c r="D305" s="74">
        <v>0</v>
      </c>
      <c r="E305" s="74">
        <v>0</v>
      </c>
    </row>
    <row r="306" spans="1:5" s="4" customFormat="1" ht="15.75" thickBot="1" x14ac:dyDescent="0.3">
      <c r="A306" s="82" t="s">
        <v>630</v>
      </c>
      <c r="B306" s="74">
        <v>0</v>
      </c>
      <c r="C306" s="74">
        <v>0</v>
      </c>
      <c r="D306" s="74">
        <v>0</v>
      </c>
      <c r="E306" s="74">
        <v>0</v>
      </c>
    </row>
    <row r="307" spans="1:5" s="4" customFormat="1" ht="15.75" thickBot="1" x14ac:dyDescent="0.3">
      <c r="A307" s="81" t="s">
        <v>118</v>
      </c>
      <c r="B307" s="74">
        <f>B308+B309+B310+B311</f>
        <v>59881</v>
      </c>
      <c r="C307" s="74">
        <f>C308+C309+C310+C311</f>
        <v>0</v>
      </c>
      <c r="D307" s="74">
        <f>D308+D309+D310+D311</f>
        <v>0</v>
      </c>
      <c r="E307" s="74">
        <f>E308+E309+E310+E311</f>
        <v>0</v>
      </c>
    </row>
    <row r="308" spans="1:5" s="4" customFormat="1" ht="15.75" thickBot="1" x14ac:dyDescent="0.3">
      <c r="A308" s="82" t="s">
        <v>628</v>
      </c>
      <c r="B308" s="74">
        <v>59881</v>
      </c>
      <c r="C308" s="74">
        <v>0</v>
      </c>
      <c r="D308" s="74">
        <v>0</v>
      </c>
      <c r="E308" s="74">
        <v>0</v>
      </c>
    </row>
    <row r="309" spans="1:5" s="4" customFormat="1" ht="15.75" thickBot="1" x14ac:dyDescent="0.3">
      <c r="A309" s="82" t="s">
        <v>115</v>
      </c>
      <c r="B309" s="74">
        <v>0</v>
      </c>
      <c r="C309" s="74">
        <v>0</v>
      </c>
      <c r="D309" s="74">
        <v>0</v>
      </c>
      <c r="E309" s="74">
        <v>0</v>
      </c>
    </row>
    <row r="310" spans="1:5" s="4" customFormat="1" ht="15.75" thickBot="1" x14ac:dyDescent="0.3">
      <c r="A310" s="82" t="s">
        <v>629</v>
      </c>
      <c r="B310" s="74">
        <v>0</v>
      </c>
      <c r="C310" s="74">
        <v>0</v>
      </c>
      <c r="D310" s="74">
        <v>0</v>
      </c>
      <c r="E310" s="74">
        <v>0</v>
      </c>
    </row>
    <row r="311" spans="1:5" s="4" customFormat="1" ht="15.75" thickBot="1" x14ac:dyDescent="0.3">
      <c r="A311" s="82" t="s">
        <v>630</v>
      </c>
      <c r="B311" s="74">
        <v>0</v>
      </c>
      <c r="C311" s="74">
        <v>0</v>
      </c>
      <c r="D311" s="74">
        <v>0</v>
      </c>
      <c r="E311" s="74">
        <v>0</v>
      </c>
    </row>
    <row r="312" spans="1:5" s="4" customFormat="1" ht="15.75" thickBot="1" x14ac:dyDescent="0.3">
      <c r="A312" s="319" t="s">
        <v>69</v>
      </c>
      <c r="B312" s="502">
        <f>B307+B302</f>
        <v>59881</v>
      </c>
      <c r="C312" s="502">
        <f>C307+C302</f>
        <v>0</v>
      </c>
      <c r="D312" s="502">
        <f>D307+D302</f>
        <v>0</v>
      </c>
      <c r="E312" s="502">
        <f>E307+E302</f>
        <v>0</v>
      </c>
    </row>
    <row r="313" spans="1:5" s="4" customFormat="1" ht="23.25" thickBot="1" x14ac:dyDescent="0.3">
      <c r="A313" s="503" t="s">
        <v>631</v>
      </c>
      <c r="B313" s="504"/>
      <c r="C313" s="505"/>
      <c r="D313" s="505"/>
      <c r="E313" s="506"/>
    </row>
    <row r="314" spans="1:5" s="4" customFormat="1" ht="15.75" thickBot="1" x14ac:dyDescent="0.3">
      <c r="A314" s="85" t="s">
        <v>106</v>
      </c>
      <c r="B314" s="894" t="s">
        <v>634</v>
      </c>
      <c r="C314" s="895"/>
      <c r="D314" s="895"/>
      <c r="E314" s="896"/>
    </row>
    <row r="315" spans="1:5" s="4" customFormat="1" ht="15.75" customHeight="1" thickBot="1" x14ac:dyDescent="0.3">
      <c r="A315" s="379" t="s">
        <v>71</v>
      </c>
      <c r="B315" s="881" t="s">
        <v>635</v>
      </c>
      <c r="C315" s="882"/>
      <c r="D315" s="507" t="s">
        <v>151</v>
      </c>
      <c r="E315" s="508"/>
    </row>
    <row r="316" spans="1:5" s="4" customFormat="1" ht="15.75" customHeight="1" thickBot="1" x14ac:dyDescent="0.3">
      <c r="A316" s="85" t="s">
        <v>48</v>
      </c>
      <c r="B316" s="883" t="s">
        <v>636</v>
      </c>
      <c r="C316" s="884"/>
      <c r="D316" s="884"/>
      <c r="E316" s="885"/>
    </row>
    <row r="317" spans="1:5" s="4" customFormat="1" ht="15.75" thickBot="1" x14ac:dyDescent="0.3">
      <c r="A317" s="85" t="s">
        <v>50</v>
      </c>
      <c r="B317" s="886" t="s">
        <v>627</v>
      </c>
      <c r="C317" s="887"/>
      <c r="D317" s="887"/>
      <c r="E317" s="888"/>
    </row>
    <row r="318" spans="1:5" s="4" customFormat="1" x14ac:dyDescent="0.25">
      <c r="A318" s="892"/>
      <c r="B318" s="330">
        <v>2020</v>
      </c>
      <c r="C318" s="330">
        <v>2021</v>
      </c>
      <c r="D318" s="330">
        <v>2022</v>
      </c>
      <c r="E318" s="330">
        <v>2023</v>
      </c>
    </row>
    <row r="319" spans="1:5" s="4" customFormat="1" ht="15.75" thickBot="1" x14ac:dyDescent="0.3">
      <c r="A319" s="893"/>
      <c r="B319" s="331" t="s">
        <v>1</v>
      </c>
      <c r="C319" s="331" t="s">
        <v>26</v>
      </c>
      <c r="D319" s="331" t="s">
        <v>26</v>
      </c>
      <c r="E319" s="331" t="s">
        <v>26</v>
      </c>
    </row>
    <row r="320" spans="1:5" s="4" customFormat="1" ht="15.75" thickBot="1" x14ac:dyDescent="0.3">
      <c r="A320" s="85" t="s">
        <v>52</v>
      </c>
      <c r="B320" s="113">
        <v>1</v>
      </c>
      <c r="C320" s="113">
        <v>1</v>
      </c>
      <c r="D320" s="113">
        <v>1</v>
      </c>
      <c r="E320" s="113">
        <v>1</v>
      </c>
    </row>
    <row r="321" spans="1:5" s="4" customFormat="1" ht="15.75" thickBot="1" x14ac:dyDescent="0.3">
      <c r="A321" s="85" t="s">
        <v>53</v>
      </c>
      <c r="B321" s="113">
        <f>B339</f>
        <v>16300</v>
      </c>
      <c r="C321" s="113">
        <f>C339</f>
        <v>4500</v>
      </c>
      <c r="D321" s="113">
        <f>D339</f>
        <v>4000</v>
      </c>
      <c r="E321" s="113">
        <f>E339</f>
        <v>500</v>
      </c>
    </row>
    <row r="322" spans="1:5" s="4" customFormat="1" ht="15.75" thickBot="1" x14ac:dyDescent="0.3">
      <c r="A322" s="85" t="s">
        <v>54</v>
      </c>
      <c r="B322" s="113">
        <f>B321/B320</f>
        <v>16300</v>
      </c>
      <c r="C322" s="113">
        <f>C321/C320</f>
        <v>4500</v>
      </c>
      <c r="D322" s="113">
        <f>D321/D320</f>
        <v>4000</v>
      </c>
      <c r="E322" s="113">
        <f>E321/E320</f>
        <v>500</v>
      </c>
    </row>
    <row r="323" spans="1:5" s="4" customFormat="1" ht="15.75" thickBot="1" x14ac:dyDescent="0.3">
      <c r="A323" s="85" t="s">
        <v>55</v>
      </c>
      <c r="B323" s="484" t="s">
        <v>56</v>
      </c>
      <c r="C323" s="332">
        <f t="shared" ref="C323:E325" si="4">C320/B320-1</f>
        <v>0</v>
      </c>
      <c r="D323" s="332">
        <f t="shared" si="4"/>
        <v>0</v>
      </c>
      <c r="E323" s="332">
        <f t="shared" si="4"/>
        <v>0</v>
      </c>
    </row>
    <row r="324" spans="1:5" s="4" customFormat="1" ht="15.75" thickBot="1" x14ac:dyDescent="0.3">
      <c r="A324" s="85" t="s">
        <v>57</v>
      </c>
      <c r="B324" s="484" t="s">
        <v>56</v>
      </c>
      <c r="C324" s="332">
        <f t="shared" si="4"/>
        <v>-0.7239263803680982</v>
      </c>
      <c r="D324" s="332">
        <f t="shared" si="4"/>
        <v>-0.11111111111111116</v>
      </c>
      <c r="E324" s="332">
        <f t="shared" si="4"/>
        <v>-0.875</v>
      </c>
    </row>
    <row r="325" spans="1:5" s="4" customFormat="1" ht="15.75" thickBot="1" x14ac:dyDescent="0.3">
      <c r="A325" s="85" t="s">
        <v>58</v>
      </c>
      <c r="B325" s="484" t="s">
        <v>56</v>
      </c>
      <c r="C325" s="332">
        <f t="shared" si="4"/>
        <v>-0.7239263803680982</v>
      </c>
      <c r="D325" s="332">
        <f t="shared" si="4"/>
        <v>-0.11111111111111116</v>
      </c>
      <c r="E325" s="332">
        <f t="shared" si="4"/>
        <v>-0.875</v>
      </c>
    </row>
    <row r="326" spans="1:5" s="4" customFormat="1" ht="15.75" customHeight="1" thickBot="1" x14ac:dyDescent="0.3">
      <c r="A326" s="889" t="s">
        <v>632</v>
      </c>
      <c r="B326" s="890"/>
      <c r="C326" s="890"/>
      <c r="D326" s="890"/>
      <c r="E326" s="891"/>
    </row>
    <row r="327" spans="1:5" s="4" customFormat="1" x14ac:dyDescent="0.25">
      <c r="A327" s="892"/>
      <c r="B327" s="330">
        <v>2020</v>
      </c>
      <c r="C327" s="330">
        <v>2021</v>
      </c>
      <c r="D327" s="330">
        <v>2022</v>
      </c>
      <c r="E327" s="330">
        <v>2023</v>
      </c>
    </row>
    <row r="328" spans="1:5" s="4" customFormat="1" ht="15.75" thickBot="1" x14ac:dyDescent="0.3">
      <c r="A328" s="893"/>
      <c r="B328" s="331" t="s">
        <v>1</v>
      </c>
      <c r="C328" s="331" t="s">
        <v>26</v>
      </c>
      <c r="D328" s="331" t="s">
        <v>26</v>
      </c>
      <c r="E328" s="331" t="s">
        <v>26</v>
      </c>
    </row>
    <row r="329" spans="1:5" s="4" customFormat="1" ht="15.75" thickBot="1" x14ac:dyDescent="0.3">
      <c r="A329" s="81" t="s">
        <v>114</v>
      </c>
      <c r="B329" s="74">
        <f>B330+B331+B332+B333</f>
        <v>0</v>
      </c>
      <c r="C329" s="74">
        <f>C330+C331+C332+C333</f>
        <v>0</v>
      </c>
      <c r="D329" s="74">
        <f>D330+D331+D332+D333</f>
        <v>0</v>
      </c>
      <c r="E329" s="74">
        <f>E330+E331+E332+E333</f>
        <v>0</v>
      </c>
    </row>
    <row r="330" spans="1:5" s="4" customFormat="1" ht="15.75" thickBot="1" x14ac:dyDescent="0.3">
      <c r="A330" s="82" t="s">
        <v>628</v>
      </c>
      <c r="B330" s="74">
        <v>0</v>
      </c>
      <c r="C330" s="74">
        <v>0</v>
      </c>
      <c r="D330" s="74">
        <v>0</v>
      </c>
      <c r="E330" s="74">
        <v>0</v>
      </c>
    </row>
    <row r="331" spans="1:5" s="4" customFormat="1" ht="15.75" thickBot="1" x14ac:dyDescent="0.3">
      <c r="A331" s="82" t="s">
        <v>115</v>
      </c>
      <c r="B331" s="74">
        <v>0</v>
      </c>
      <c r="C331" s="74">
        <v>0</v>
      </c>
      <c r="D331" s="74">
        <v>0</v>
      </c>
      <c r="E331" s="74">
        <v>0</v>
      </c>
    </row>
    <row r="332" spans="1:5" s="4" customFormat="1" ht="15.75" thickBot="1" x14ac:dyDescent="0.3">
      <c r="A332" s="82" t="s">
        <v>629</v>
      </c>
      <c r="B332" s="74">
        <v>0</v>
      </c>
      <c r="C332" s="74">
        <v>0</v>
      </c>
      <c r="D332" s="74">
        <v>0</v>
      </c>
      <c r="E332" s="74">
        <v>0</v>
      </c>
    </row>
    <row r="333" spans="1:5" s="4" customFormat="1" ht="15.75" thickBot="1" x14ac:dyDescent="0.3">
      <c r="A333" s="82" t="s">
        <v>630</v>
      </c>
      <c r="B333" s="74">
        <v>0</v>
      </c>
      <c r="C333" s="74">
        <v>0</v>
      </c>
      <c r="D333" s="74">
        <v>0</v>
      </c>
      <c r="E333" s="74">
        <v>0</v>
      </c>
    </row>
    <row r="334" spans="1:5" s="4" customFormat="1" ht="15.75" thickBot="1" x14ac:dyDescent="0.3">
      <c r="A334" s="81" t="s">
        <v>118</v>
      </c>
      <c r="B334" s="74">
        <f>B335+B336+B337+B338</f>
        <v>16300</v>
      </c>
      <c r="C334" s="74">
        <f>C335+C336+C337+C338</f>
        <v>4500</v>
      </c>
      <c r="D334" s="74">
        <f>D335+D336+D337+D338</f>
        <v>4000</v>
      </c>
      <c r="E334" s="74">
        <f>E335+E336+E337+E338</f>
        <v>500</v>
      </c>
    </row>
    <row r="335" spans="1:5" s="4" customFormat="1" ht="15.75" thickBot="1" x14ac:dyDescent="0.3">
      <c r="A335" s="82" t="s">
        <v>628</v>
      </c>
      <c r="B335" s="73">
        <v>16300</v>
      </c>
      <c r="C335" s="74">
        <v>4500</v>
      </c>
      <c r="D335" s="74">
        <v>4000</v>
      </c>
      <c r="E335" s="74">
        <v>500</v>
      </c>
    </row>
    <row r="336" spans="1:5" s="4" customFormat="1" ht="15.75" thickBot="1" x14ac:dyDescent="0.3">
      <c r="A336" s="82" t="s">
        <v>115</v>
      </c>
      <c r="B336" s="74">
        <v>0</v>
      </c>
      <c r="C336" s="74">
        <v>0</v>
      </c>
      <c r="D336" s="74">
        <v>0</v>
      </c>
      <c r="E336" s="74">
        <v>0</v>
      </c>
    </row>
    <row r="337" spans="1:5" s="4" customFormat="1" ht="15.75" thickBot="1" x14ac:dyDescent="0.3">
      <c r="A337" s="82" t="s">
        <v>629</v>
      </c>
      <c r="B337" s="74">
        <v>0</v>
      </c>
      <c r="C337" s="74">
        <v>0</v>
      </c>
      <c r="D337" s="74">
        <v>0</v>
      </c>
      <c r="E337" s="74">
        <v>0</v>
      </c>
    </row>
    <row r="338" spans="1:5" s="4" customFormat="1" ht="15.75" thickBot="1" x14ac:dyDescent="0.3">
      <c r="A338" s="82" t="s">
        <v>630</v>
      </c>
      <c r="B338" s="74">
        <v>0</v>
      </c>
      <c r="C338" s="74">
        <v>0</v>
      </c>
      <c r="D338" s="74">
        <v>0</v>
      </c>
      <c r="E338" s="74">
        <v>0</v>
      </c>
    </row>
    <row r="339" spans="1:5" s="4" customFormat="1" ht="15.75" thickBot="1" x14ac:dyDescent="0.3">
      <c r="A339" s="326" t="s">
        <v>77</v>
      </c>
      <c r="B339" s="502">
        <f>B334+B329</f>
        <v>16300</v>
      </c>
      <c r="C339" s="502">
        <f>C334+C329</f>
        <v>4500</v>
      </c>
      <c r="D339" s="502">
        <f>D334+D329</f>
        <v>4000</v>
      </c>
      <c r="E339" s="502">
        <f>E334+E329</f>
        <v>500</v>
      </c>
    </row>
    <row r="340" spans="1:5" s="4" customFormat="1" ht="23.25" thickBot="1" x14ac:dyDescent="0.3">
      <c r="A340" s="509" t="s">
        <v>633</v>
      </c>
      <c r="B340" s="505"/>
      <c r="C340" s="505"/>
      <c r="D340" s="505"/>
      <c r="E340" s="506"/>
    </row>
    <row r="341" spans="1:5" s="4" customFormat="1" ht="15.75" customHeight="1" thickBot="1" x14ac:dyDescent="0.3">
      <c r="A341" s="85" t="s">
        <v>106</v>
      </c>
      <c r="B341" s="894" t="s">
        <v>634</v>
      </c>
      <c r="C341" s="895"/>
      <c r="D341" s="895"/>
      <c r="E341" s="896"/>
    </row>
    <row r="342" spans="1:5" s="4" customFormat="1" ht="45.75" customHeight="1" thickBot="1" x14ac:dyDescent="0.3">
      <c r="A342" s="379" t="s">
        <v>78</v>
      </c>
      <c r="B342" s="881" t="s">
        <v>643</v>
      </c>
      <c r="C342" s="882"/>
      <c r="D342" s="507" t="s">
        <v>151</v>
      </c>
      <c r="E342" s="508"/>
    </row>
    <row r="343" spans="1:5" s="4" customFormat="1" ht="22.5" customHeight="1" thickBot="1" x14ac:dyDescent="0.3">
      <c r="A343" s="85" t="s">
        <v>48</v>
      </c>
      <c r="B343" s="883" t="s">
        <v>644</v>
      </c>
      <c r="C343" s="884"/>
      <c r="D343" s="884"/>
      <c r="E343" s="885"/>
    </row>
    <row r="344" spans="1:5" s="4" customFormat="1" ht="15.75" thickBot="1" x14ac:dyDescent="0.3">
      <c r="A344" s="85" t="s">
        <v>50</v>
      </c>
      <c r="B344" s="886" t="s">
        <v>627</v>
      </c>
      <c r="C344" s="887"/>
      <c r="D344" s="887"/>
      <c r="E344" s="888"/>
    </row>
    <row r="345" spans="1:5" s="4" customFormat="1" x14ac:dyDescent="0.25">
      <c r="A345" s="892"/>
      <c r="B345" s="330">
        <v>2020</v>
      </c>
      <c r="C345" s="330">
        <v>2021</v>
      </c>
      <c r="D345" s="330">
        <v>2022</v>
      </c>
      <c r="E345" s="330">
        <v>2023</v>
      </c>
    </row>
    <row r="346" spans="1:5" s="4" customFormat="1" ht="15.75" thickBot="1" x14ac:dyDescent="0.3">
      <c r="A346" s="893"/>
      <c r="B346" s="331" t="s">
        <v>1</v>
      </c>
      <c r="C346" s="331" t="s">
        <v>26</v>
      </c>
      <c r="D346" s="331" t="s">
        <v>26</v>
      </c>
      <c r="E346" s="331" t="s">
        <v>26</v>
      </c>
    </row>
    <row r="347" spans="1:5" s="4" customFormat="1" ht="15.75" thickBot="1" x14ac:dyDescent="0.3">
      <c r="A347" s="85" t="s">
        <v>52</v>
      </c>
      <c r="B347" s="113">
        <v>1</v>
      </c>
      <c r="C347" s="113"/>
      <c r="D347" s="113"/>
      <c r="E347" s="113"/>
    </row>
    <row r="348" spans="1:5" s="4" customFormat="1" ht="15.75" thickBot="1" x14ac:dyDescent="0.3">
      <c r="A348" s="85" t="s">
        <v>53</v>
      </c>
      <c r="B348" s="113">
        <f>B362</f>
        <v>900</v>
      </c>
      <c r="C348" s="113">
        <f>C362</f>
        <v>0</v>
      </c>
      <c r="D348" s="113">
        <f>D362</f>
        <v>0</v>
      </c>
      <c r="E348" s="113">
        <f>E362</f>
        <v>0</v>
      </c>
    </row>
    <row r="349" spans="1:5" s="4" customFormat="1" ht="15.75" thickBot="1" x14ac:dyDescent="0.3">
      <c r="A349" s="85" t="s">
        <v>54</v>
      </c>
      <c r="B349" s="113"/>
      <c r="C349" s="113"/>
      <c r="D349" s="113"/>
      <c r="E349" s="113"/>
    </row>
    <row r="350" spans="1:5" s="4" customFormat="1" ht="15.75" thickBot="1" x14ac:dyDescent="0.3">
      <c r="A350" s="85" t="s">
        <v>55</v>
      </c>
      <c r="B350" s="484" t="s">
        <v>56</v>
      </c>
      <c r="C350" s="332"/>
      <c r="D350" s="332"/>
      <c r="E350" s="332"/>
    </row>
    <row r="351" spans="1:5" s="4" customFormat="1" ht="15.75" thickBot="1" x14ac:dyDescent="0.3">
      <c r="A351" s="85" t="s">
        <v>57</v>
      </c>
      <c r="B351" s="484" t="s">
        <v>56</v>
      </c>
      <c r="C351" s="332"/>
      <c r="D351" s="332"/>
      <c r="E351" s="332"/>
    </row>
    <row r="352" spans="1:5" s="4" customFormat="1" ht="15.75" thickBot="1" x14ac:dyDescent="0.3">
      <c r="A352" s="85" t="s">
        <v>58</v>
      </c>
      <c r="B352" s="484" t="s">
        <v>56</v>
      </c>
      <c r="C352" s="332"/>
      <c r="D352" s="332"/>
      <c r="E352" s="332"/>
    </row>
    <row r="353" spans="1:5" s="4" customFormat="1" ht="15.75" customHeight="1" thickBot="1" x14ac:dyDescent="0.3">
      <c r="A353" s="889" t="s">
        <v>637</v>
      </c>
      <c r="B353" s="890"/>
      <c r="C353" s="890"/>
      <c r="D353" s="890"/>
      <c r="E353" s="891"/>
    </row>
    <row r="354" spans="1:5" s="4" customFormat="1" x14ac:dyDescent="0.25">
      <c r="A354" s="892"/>
      <c r="B354" s="330">
        <v>2020</v>
      </c>
      <c r="C354" s="330">
        <v>2021</v>
      </c>
      <c r="D354" s="330">
        <v>2022</v>
      </c>
      <c r="E354" s="330">
        <v>2023</v>
      </c>
    </row>
    <row r="355" spans="1:5" s="4" customFormat="1" ht="15.75" thickBot="1" x14ac:dyDescent="0.3">
      <c r="A355" s="893"/>
      <c r="B355" s="331" t="s">
        <v>1</v>
      </c>
      <c r="C355" s="331" t="s">
        <v>26</v>
      </c>
      <c r="D355" s="331" t="s">
        <v>26</v>
      </c>
      <c r="E355" s="331" t="s">
        <v>26</v>
      </c>
    </row>
    <row r="356" spans="1:5" s="4" customFormat="1" ht="15.75" thickBot="1" x14ac:dyDescent="0.3">
      <c r="A356" s="81" t="s">
        <v>114</v>
      </c>
      <c r="B356" s="510">
        <v>0</v>
      </c>
      <c r="C356" s="74">
        <v>0</v>
      </c>
      <c r="D356" s="74">
        <v>0</v>
      </c>
      <c r="E356" s="74">
        <v>0</v>
      </c>
    </row>
    <row r="357" spans="1:5" s="4" customFormat="1" ht="15.75" thickBot="1" x14ac:dyDescent="0.3">
      <c r="A357" s="81" t="s">
        <v>118</v>
      </c>
      <c r="B357" s="73">
        <f>SUM(B358:B361)</f>
        <v>900</v>
      </c>
      <c r="C357" s="73">
        <f>SUM(C358:C361)</f>
        <v>0</v>
      </c>
      <c r="D357" s="73">
        <f>SUM(D358:D361)</f>
        <v>0</v>
      </c>
      <c r="E357" s="73">
        <f>SUM(E358:E361)</f>
        <v>0</v>
      </c>
    </row>
    <row r="358" spans="1:5" s="4" customFormat="1" ht="15.75" thickBot="1" x14ac:dyDescent="0.3">
      <c r="A358" s="82" t="s">
        <v>61</v>
      </c>
      <c r="B358" s="73">
        <v>900</v>
      </c>
      <c r="C358" s="74">
        <v>0</v>
      </c>
      <c r="D358" s="74">
        <v>0</v>
      </c>
      <c r="E358" s="74">
        <v>0</v>
      </c>
    </row>
    <row r="359" spans="1:5" s="4" customFormat="1" ht="15.75" thickBot="1" x14ac:dyDescent="0.3">
      <c r="A359" s="82" t="s">
        <v>115</v>
      </c>
      <c r="B359" s="511"/>
      <c r="C359" s="74">
        <v>0</v>
      </c>
      <c r="D359" s="74">
        <v>0</v>
      </c>
      <c r="E359" s="74">
        <v>0</v>
      </c>
    </row>
    <row r="360" spans="1:5" s="4" customFormat="1" ht="15.75" thickBot="1" x14ac:dyDescent="0.3">
      <c r="A360" s="82" t="s">
        <v>116</v>
      </c>
      <c r="B360" s="511"/>
      <c r="C360" s="74">
        <v>0</v>
      </c>
      <c r="D360" s="74">
        <v>0</v>
      </c>
      <c r="E360" s="74">
        <v>0</v>
      </c>
    </row>
    <row r="361" spans="1:5" s="4" customFormat="1" ht="15.75" thickBot="1" x14ac:dyDescent="0.3">
      <c r="A361" s="82" t="s">
        <v>117</v>
      </c>
      <c r="B361" s="511"/>
      <c r="C361" s="74">
        <v>0</v>
      </c>
      <c r="D361" s="74">
        <v>0</v>
      </c>
      <c r="E361" s="74">
        <v>0</v>
      </c>
    </row>
    <row r="362" spans="1:5" s="4" customFormat="1" ht="15.75" thickBot="1" x14ac:dyDescent="0.3">
      <c r="A362" s="319" t="s">
        <v>638</v>
      </c>
      <c r="B362" s="502">
        <f>B357+B356</f>
        <v>900</v>
      </c>
      <c r="C362" s="502">
        <f>C357+C356</f>
        <v>0</v>
      </c>
      <c r="D362" s="502">
        <f>D357+D356</f>
        <v>0</v>
      </c>
      <c r="E362" s="502">
        <f>E357+E356</f>
        <v>0</v>
      </c>
    </row>
    <row r="363" spans="1:5" s="4" customFormat="1" ht="15.75" thickBot="1" x14ac:dyDescent="0.3">
      <c r="A363" s="512" t="s">
        <v>639</v>
      </c>
      <c r="B363" s="504"/>
      <c r="C363" s="505"/>
      <c r="D363" s="505"/>
      <c r="E363" s="506"/>
    </row>
    <row r="364" spans="1:5" s="4" customFormat="1" ht="15.75" customHeight="1" thickBot="1" x14ac:dyDescent="0.3">
      <c r="A364" s="85" t="s">
        <v>106</v>
      </c>
      <c r="B364" s="894" t="s">
        <v>634</v>
      </c>
      <c r="C364" s="895"/>
      <c r="D364" s="895"/>
      <c r="E364" s="896"/>
    </row>
    <row r="365" spans="1:5" s="4" customFormat="1" ht="45.75" customHeight="1" thickBot="1" x14ac:dyDescent="0.3">
      <c r="A365" s="379" t="s">
        <v>85</v>
      </c>
      <c r="B365" s="881" t="s">
        <v>640</v>
      </c>
      <c r="C365" s="882"/>
      <c r="D365" s="507" t="s">
        <v>151</v>
      </c>
      <c r="E365" s="508"/>
    </row>
    <row r="366" spans="1:5" s="4" customFormat="1" ht="15.75" customHeight="1" thickBot="1" x14ac:dyDescent="0.3">
      <c r="A366" s="85" t="s">
        <v>48</v>
      </c>
      <c r="B366" s="883" t="s">
        <v>1076</v>
      </c>
      <c r="C366" s="884"/>
      <c r="D366" s="884"/>
      <c r="E366" s="885"/>
    </row>
    <row r="367" spans="1:5" s="4" customFormat="1" ht="15.75" thickBot="1" x14ac:dyDescent="0.3">
      <c r="A367" s="85" t="s">
        <v>50</v>
      </c>
      <c r="B367" s="886" t="s">
        <v>627</v>
      </c>
      <c r="C367" s="887"/>
      <c r="D367" s="887"/>
      <c r="E367" s="888"/>
    </row>
    <row r="368" spans="1:5" s="4" customFormat="1" x14ac:dyDescent="0.25">
      <c r="A368" s="892"/>
      <c r="B368" s="330">
        <v>2020</v>
      </c>
      <c r="C368" s="330">
        <v>2021</v>
      </c>
      <c r="D368" s="330">
        <v>2022</v>
      </c>
      <c r="E368" s="330">
        <v>2023</v>
      </c>
    </row>
    <row r="369" spans="1:5" s="4" customFormat="1" ht="15.75" thickBot="1" x14ac:dyDescent="0.3">
      <c r="A369" s="893"/>
      <c r="B369" s="331" t="s">
        <v>1</v>
      </c>
      <c r="C369" s="331" t="s">
        <v>26</v>
      </c>
      <c r="D369" s="331" t="s">
        <v>26</v>
      </c>
      <c r="E369" s="331" t="s">
        <v>26</v>
      </c>
    </row>
    <row r="370" spans="1:5" s="4" customFormat="1" ht="15.75" thickBot="1" x14ac:dyDescent="0.3">
      <c r="A370" s="85" t="s">
        <v>52</v>
      </c>
      <c r="B370" s="113">
        <v>1</v>
      </c>
      <c r="C370" s="113"/>
      <c r="D370" s="113"/>
      <c r="E370" s="113"/>
    </row>
    <row r="371" spans="1:5" s="4" customFormat="1" ht="15.75" thickBot="1" x14ac:dyDescent="0.3">
      <c r="A371" s="85" t="s">
        <v>53</v>
      </c>
      <c r="B371" s="113">
        <f>B385</f>
        <v>5770</v>
      </c>
      <c r="C371" s="113">
        <f>C385</f>
        <v>8920</v>
      </c>
      <c r="D371" s="113">
        <f>D385</f>
        <v>0</v>
      </c>
      <c r="E371" s="113">
        <f>E385</f>
        <v>0</v>
      </c>
    </row>
    <row r="372" spans="1:5" s="4" customFormat="1" ht="15.75" thickBot="1" x14ac:dyDescent="0.3">
      <c r="A372" s="85" t="s">
        <v>54</v>
      </c>
      <c r="B372" s="113"/>
      <c r="C372" s="113"/>
      <c r="D372" s="113"/>
      <c r="E372" s="113"/>
    </row>
    <row r="373" spans="1:5" s="4" customFormat="1" ht="15.75" thickBot="1" x14ac:dyDescent="0.3">
      <c r="A373" s="85" t="s">
        <v>55</v>
      </c>
      <c r="B373" s="484" t="s">
        <v>56</v>
      </c>
      <c r="C373" s="332"/>
      <c r="D373" s="332"/>
      <c r="E373" s="332"/>
    </row>
    <row r="374" spans="1:5" s="4" customFormat="1" ht="15.75" thickBot="1" x14ac:dyDescent="0.3">
      <c r="A374" s="85" t="s">
        <v>57</v>
      </c>
      <c r="B374" s="484" t="s">
        <v>56</v>
      </c>
      <c r="C374" s="332"/>
      <c r="D374" s="332"/>
      <c r="E374" s="332"/>
    </row>
    <row r="375" spans="1:5" s="4" customFormat="1" ht="15.75" thickBot="1" x14ac:dyDescent="0.3">
      <c r="A375" s="85" t="s">
        <v>58</v>
      </c>
      <c r="B375" s="484" t="s">
        <v>56</v>
      </c>
      <c r="C375" s="332"/>
      <c r="D375" s="332"/>
      <c r="E375" s="332"/>
    </row>
    <row r="376" spans="1:5" s="4" customFormat="1" ht="15.75" customHeight="1" thickBot="1" x14ac:dyDescent="0.3">
      <c r="A376" s="889" t="s">
        <v>641</v>
      </c>
      <c r="B376" s="890"/>
      <c r="C376" s="890"/>
      <c r="D376" s="890"/>
      <c r="E376" s="891"/>
    </row>
    <row r="377" spans="1:5" s="4" customFormat="1" x14ac:dyDescent="0.25">
      <c r="A377" s="892"/>
      <c r="B377" s="330">
        <v>2020</v>
      </c>
      <c r="C377" s="330">
        <v>2021</v>
      </c>
      <c r="D377" s="330">
        <v>2022</v>
      </c>
      <c r="E377" s="330">
        <v>2023</v>
      </c>
    </row>
    <row r="378" spans="1:5" s="4" customFormat="1" ht="15.75" thickBot="1" x14ac:dyDescent="0.3">
      <c r="A378" s="893"/>
      <c r="B378" s="331" t="s">
        <v>1</v>
      </c>
      <c r="C378" s="331" t="s">
        <v>26</v>
      </c>
      <c r="D378" s="331" t="s">
        <v>26</v>
      </c>
      <c r="E378" s="331" t="s">
        <v>26</v>
      </c>
    </row>
    <row r="379" spans="1:5" s="4" customFormat="1" ht="15.75" thickBot="1" x14ac:dyDescent="0.3">
      <c r="A379" s="81" t="s">
        <v>114</v>
      </c>
      <c r="B379" s="510">
        <v>0</v>
      </c>
      <c r="C379" s="74">
        <v>0</v>
      </c>
      <c r="D379" s="74">
        <v>0</v>
      </c>
      <c r="E379" s="74">
        <v>0</v>
      </c>
    </row>
    <row r="380" spans="1:5" s="4" customFormat="1" ht="15.75" thickBot="1" x14ac:dyDescent="0.3">
      <c r="A380" s="81" t="s">
        <v>118</v>
      </c>
      <c r="B380" s="73">
        <f>SUM(B381:B384)</f>
        <v>5770</v>
      </c>
      <c r="C380" s="74">
        <f>SUM(C381:C384)</f>
        <v>8920</v>
      </c>
      <c r="D380" s="74">
        <f>SUM(D381:D384)</f>
        <v>0</v>
      </c>
      <c r="E380" s="74">
        <f>SUM(E381:E384)</f>
        <v>0</v>
      </c>
    </row>
    <row r="381" spans="1:5" s="4" customFormat="1" ht="15.75" thickBot="1" x14ac:dyDescent="0.3">
      <c r="A381" s="82" t="s">
        <v>61</v>
      </c>
      <c r="B381" s="73">
        <v>5770</v>
      </c>
      <c r="C381" s="74">
        <v>8920</v>
      </c>
      <c r="D381" s="74">
        <v>0</v>
      </c>
      <c r="E381" s="74">
        <v>0</v>
      </c>
    </row>
    <row r="382" spans="1:5" s="4" customFormat="1" ht="15.75" thickBot="1" x14ac:dyDescent="0.3">
      <c r="A382" s="82" t="s">
        <v>115</v>
      </c>
      <c r="B382" s="511"/>
      <c r="C382" s="74">
        <v>0</v>
      </c>
      <c r="D382" s="74">
        <v>0</v>
      </c>
      <c r="E382" s="74">
        <v>0</v>
      </c>
    </row>
    <row r="383" spans="1:5" s="4" customFormat="1" ht="15.75" thickBot="1" x14ac:dyDescent="0.3">
      <c r="A383" s="82" t="s">
        <v>116</v>
      </c>
      <c r="B383" s="511"/>
      <c r="C383" s="74">
        <v>0</v>
      </c>
      <c r="D383" s="74">
        <v>0</v>
      </c>
      <c r="E383" s="74">
        <v>0</v>
      </c>
    </row>
    <row r="384" spans="1:5" s="4" customFormat="1" ht="15.75" thickBot="1" x14ac:dyDescent="0.3">
      <c r="A384" s="82" t="s">
        <v>117</v>
      </c>
      <c r="B384" s="511"/>
      <c r="C384" s="74">
        <v>0</v>
      </c>
      <c r="D384" s="74">
        <v>0</v>
      </c>
      <c r="E384" s="74">
        <v>0</v>
      </c>
    </row>
    <row r="385" spans="1:5" s="4" customFormat="1" ht="15.75" thickBot="1" x14ac:dyDescent="0.3">
      <c r="A385" s="319" t="s">
        <v>91</v>
      </c>
      <c r="B385" s="502">
        <f>B380+B379</f>
        <v>5770</v>
      </c>
      <c r="C385" s="502">
        <f>C380+C379</f>
        <v>8920</v>
      </c>
      <c r="D385" s="502">
        <f>D380+D379</f>
        <v>0</v>
      </c>
      <c r="E385" s="502">
        <f>E380+E379</f>
        <v>0</v>
      </c>
    </row>
    <row r="386" spans="1:5" s="4" customFormat="1" ht="15.75" thickBot="1" x14ac:dyDescent="0.3">
      <c r="A386" s="513" t="s">
        <v>642</v>
      </c>
      <c r="B386" s="504"/>
      <c r="C386" s="505"/>
      <c r="D386" s="505"/>
      <c r="E386" s="506"/>
    </row>
    <row r="387" spans="1:5" s="4" customFormat="1" ht="15.75" customHeight="1" thickBot="1" x14ac:dyDescent="0.3">
      <c r="A387" s="85" t="s">
        <v>106</v>
      </c>
      <c r="B387" s="504"/>
      <c r="C387" s="505"/>
      <c r="D387" s="505"/>
      <c r="E387" s="506"/>
    </row>
    <row r="388" spans="1:5" s="4" customFormat="1" ht="34.5" customHeight="1" thickBot="1" x14ac:dyDescent="0.3">
      <c r="A388" s="379" t="s">
        <v>162</v>
      </c>
      <c r="B388" s="881" t="s">
        <v>1077</v>
      </c>
      <c r="C388" s="882"/>
      <c r="D388" s="514" t="s">
        <v>151</v>
      </c>
      <c r="E388" s="514"/>
    </row>
    <row r="389" spans="1:5" s="4" customFormat="1" ht="15.75" customHeight="1" thickBot="1" x14ac:dyDescent="0.3">
      <c r="A389" s="85" t="s">
        <v>48</v>
      </c>
      <c r="B389" s="883" t="s">
        <v>1078</v>
      </c>
      <c r="C389" s="884"/>
      <c r="D389" s="884"/>
      <c r="E389" s="885"/>
    </row>
    <row r="390" spans="1:5" s="4" customFormat="1" ht="15.75" thickBot="1" x14ac:dyDescent="0.3">
      <c r="A390" s="85" t="s">
        <v>50</v>
      </c>
      <c r="B390" s="886" t="s">
        <v>627</v>
      </c>
      <c r="C390" s="887"/>
      <c r="D390" s="887"/>
      <c r="E390" s="888"/>
    </row>
    <row r="391" spans="1:5" s="4" customFormat="1" x14ac:dyDescent="0.25">
      <c r="A391" s="892"/>
      <c r="B391" s="330">
        <v>2020</v>
      </c>
      <c r="C391" s="330">
        <v>2021</v>
      </c>
      <c r="D391" s="330">
        <v>2022</v>
      </c>
      <c r="E391" s="330">
        <v>2023</v>
      </c>
    </row>
    <row r="392" spans="1:5" s="4" customFormat="1" ht="15.75" thickBot="1" x14ac:dyDescent="0.3">
      <c r="A392" s="893"/>
      <c r="B392" s="331" t="s">
        <v>1</v>
      </c>
      <c r="C392" s="331" t="s">
        <v>26</v>
      </c>
      <c r="D392" s="331" t="s">
        <v>26</v>
      </c>
      <c r="E392" s="331" t="s">
        <v>26</v>
      </c>
    </row>
    <row r="393" spans="1:5" s="4" customFormat="1" ht="15.75" thickBot="1" x14ac:dyDescent="0.3">
      <c r="A393" s="85" t="s">
        <v>52</v>
      </c>
      <c r="B393" s="113">
        <v>1</v>
      </c>
      <c r="C393" s="113"/>
      <c r="D393" s="113"/>
      <c r="E393" s="113"/>
    </row>
    <row r="394" spans="1:5" s="4" customFormat="1" ht="15.75" thickBot="1" x14ac:dyDescent="0.3">
      <c r="A394" s="85" t="s">
        <v>53</v>
      </c>
      <c r="B394" s="113">
        <f>B408</f>
        <v>200</v>
      </c>
      <c r="C394" s="113">
        <f>C408</f>
        <v>0</v>
      </c>
      <c r="D394" s="113">
        <f>D408</f>
        <v>0</v>
      </c>
      <c r="E394" s="113">
        <f>E408</f>
        <v>0</v>
      </c>
    </row>
    <row r="395" spans="1:5" s="4" customFormat="1" ht="15.75" thickBot="1" x14ac:dyDescent="0.3">
      <c r="A395" s="85" t="s">
        <v>54</v>
      </c>
      <c r="B395" s="113"/>
      <c r="C395" s="113"/>
      <c r="D395" s="113"/>
      <c r="E395" s="113"/>
    </row>
    <row r="396" spans="1:5" s="4" customFormat="1" ht="15.75" thickBot="1" x14ac:dyDescent="0.3">
      <c r="A396" s="85" t="s">
        <v>55</v>
      </c>
      <c r="B396" s="484" t="s">
        <v>56</v>
      </c>
      <c r="C396" s="332"/>
      <c r="D396" s="332"/>
      <c r="E396" s="332"/>
    </row>
    <row r="397" spans="1:5" s="4" customFormat="1" ht="15.75" thickBot="1" x14ac:dyDescent="0.3">
      <c r="A397" s="85" t="s">
        <v>57</v>
      </c>
      <c r="B397" s="484" t="s">
        <v>56</v>
      </c>
      <c r="C397" s="332"/>
      <c r="D397" s="332"/>
      <c r="E397" s="332"/>
    </row>
    <row r="398" spans="1:5" s="4" customFormat="1" ht="15.75" thickBot="1" x14ac:dyDescent="0.3">
      <c r="A398" s="85" t="s">
        <v>58</v>
      </c>
      <c r="B398" s="484" t="s">
        <v>56</v>
      </c>
      <c r="C398" s="332"/>
      <c r="D398" s="332"/>
      <c r="E398" s="332"/>
    </row>
    <row r="399" spans="1:5" s="4" customFormat="1" ht="15.75" customHeight="1" thickBot="1" x14ac:dyDescent="0.3">
      <c r="A399" s="889" t="s">
        <v>645</v>
      </c>
      <c r="B399" s="890"/>
      <c r="C399" s="890"/>
      <c r="D399" s="890"/>
      <c r="E399" s="891"/>
    </row>
    <row r="400" spans="1:5" s="4" customFormat="1" x14ac:dyDescent="0.25">
      <c r="A400" s="892"/>
      <c r="B400" s="330">
        <v>2020</v>
      </c>
      <c r="C400" s="330">
        <v>2021</v>
      </c>
      <c r="D400" s="330">
        <v>2022</v>
      </c>
      <c r="E400" s="330">
        <v>2023</v>
      </c>
    </row>
    <row r="401" spans="1:7" s="4" customFormat="1" ht="15.75" thickBot="1" x14ac:dyDescent="0.3">
      <c r="A401" s="893"/>
      <c r="B401" s="331" t="s">
        <v>1</v>
      </c>
      <c r="C401" s="331" t="s">
        <v>26</v>
      </c>
      <c r="D401" s="331" t="s">
        <v>26</v>
      </c>
      <c r="E401" s="331" t="s">
        <v>26</v>
      </c>
    </row>
    <row r="402" spans="1:7" s="4" customFormat="1" ht="15.75" thickBot="1" x14ac:dyDescent="0.3">
      <c r="A402" s="81" t="s">
        <v>114</v>
      </c>
      <c r="B402" s="510">
        <v>0</v>
      </c>
      <c r="C402" s="74">
        <v>0</v>
      </c>
      <c r="D402" s="74">
        <v>0</v>
      </c>
      <c r="E402" s="74">
        <v>0</v>
      </c>
    </row>
    <row r="403" spans="1:7" s="4" customFormat="1" ht="15.75" thickBot="1" x14ac:dyDescent="0.3">
      <c r="A403" s="81" t="s">
        <v>118</v>
      </c>
      <c r="B403" s="73">
        <f>SUM(B404:B407)</f>
        <v>200</v>
      </c>
      <c r="C403" s="74">
        <f>SUM(C404:C407)</f>
        <v>0</v>
      </c>
      <c r="D403" s="74">
        <f>SUM(D404:D407)</f>
        <v>0</v>
      </c>
      <c r="E403" s="74">
        <f>SUM(E404:E407)</f>
        <v>0</v>
      </c>
    </row>
    <row r="404" spans="1:7" s="4" customFormat="1" ht="15.75" thickBot="1" x14ac:dyDescent="0.3">
      <c r="A404" s="82" t="s">
        <v>61</v>
      </c>
      <c r="B404" s="73">
        <v>200</v>
      </c>
      <c r="C404" s="74">
        <v>0</v>
      </c>
      <c r="D404" s="74">
        <v>0</v>
      </c>
      <c r="E404" s="74">
        <v>0</v>
      </c>
    </row>
    <row r="405" spans="1:7" s="4" customFormat="1" ht="15.75" thickBot="1" x14ac:dyDescent="0.3">
      <c r="A405" s="82" t="s">
        <v>115</v>
      </c>
      <c r="B405" s="511"/>
      <c r="C405" s="74">
        <v>0</v>
      </c>
      <c r="D405" s="74">
        <v>0</v>
      </c>
      <c r="E405" s="74">
        <v>0</v>
      </c>
    </row>
    <row r="406" spans="1:7" s="4" customFormat="1" ht="15.75" thickBot="1" x14ac:dyDescent="0.3">
      <c r="A406" s="82" t="s">
        <v>116</v>
      </c>
      <c r="B406" s="511"/>
      <c r="C406" s="74">
        <v>0</v>
      </c>
      <c r="D406" s="74">
        <v>0</v>
      </c>
      <c r="E406" s="74">
        <v>0</v>
      </c>
    </row>
    <row r="407" spans="1:7" s="4" customFormat="1" ht="15.75" thickBot="1" x14ac:dyDescent="0.3">
      <c r="A407" s="82" t="s">
        <v>117</v>
      </c>
      <c r="B407" s="511"/>
      <c r="C407" s="74">
        <v>0</v>
      </c>
      <c r="D407" s="74">
        <v>0</v>
      </c>
      <c r="E407" s="74">
        <v>0</v>
      </c>
    </row>
    <row r="408" spans="1:7" s="4" customFormat="1" ht="15.75" thickBot="1" x14ac:dyDescent="0.3">
      <c r="A408" s="319" t="s">
        <v>450</v>
      </c>
      <c r="B408" s="502">
        <f>B403+B402</f>
        <v>200</v>
      </c>
      <c r="C408" s="502">
        <f>C403+C402</f>
        <v>0</v>
      </c>
      <c r="D408" s="502">
        <f>D403+D402</f>
        <v>0</v>
      </c>
      <c r="E408" s="502">
        <f>E403+E402</f>
        <v>0</v>
      </c>
    </row>
    <row r="409" spans="1:7" s="4" customFormat="1" ht="15.75" thickBot="1" x14ac:dyDescent="0.3">
      <c r="A409" s="513" t="s">
        <v>646</v>
      </c>
      <c r="B409" s="504"/>
      <c r="C409" s="505"/>
      <c r="D409" s="505"/>
      <c r="E409" s="506"/>
    </row>
    <row r="410" spans="1:7" s="4" customFormat="1" ht="15.75" customHeight="1" thickBot="1" x14ac:dyDescent="0.3">
      <c r="A410" s="85" t="s">
        <v>106</v>
      </c>
      <c r="B410" s="894" t="s">
        <v>1079</v>
      </c>
      <c r="C410" s="895"/>
      <c r="D410" s="895"/>
      <c r="E410" s="896"/>
    </row>
    <row r="411" spans="1:7" s="4" customFormat="1" ht="45.75" customHeight="1" thickBot="1" x14ac:dyDescent="0.3">
      <c r="A411" s="379" t="s">
        <v>184</v>
      </c>
      <c r="B411" s="881" t="s">
        <v>1080</v>
      </c>
      <c r="C411" s="882"/>
      <c r="D411" s="514" t="s">
        <v>151</v>
      </c>
      <c r="E411" s="508"/>
    </row>
    <row r="412" spans="1:7" s="4" customFormat="1" ht="28.5" customHeight="1" thickBot="1" x14ac:dyDescent="0.3">
      <c r="A412" s="85" t="s">
        <v>48</v>
      </c>
      <c r="B412" s="883" t="s">
        <v>1081</v>
      </c>
      <c r="C412" s="884"/>
      <c r="D412" s="884"/>
      <c r="E412" s="885"/>
    </row>
    <row r="413" spans="1:7" s="4" customFormat="1" ht="15.75" thickBot="1" x14ac:dyDescent="0.3">
      <c r="A413" s="85" t="s">
        <v>50</v>
      </c>
      <c r="B413" s="886" t="s">
        <v>627</v>
      </c>
      <c r="C413" s="887"/>
      <c r="D413" s="887"/>
      <c r="E413" s="888"/>
    </row>
    <row r="414" spans="1:7" s="4" customFormat="1" x14ac:dyDescent="0.25">
      <c r="A414" s="892"/>
      <c r="B414" s="330">
        <v>2020</v>
      </c>
      <c r="C414" s="330">
        <v>2021</v>
      </c>
      <c r="D414" s="330">
        <v>2022</v>
      </c>
      <c r="E414" s="330">
        <v>2023</v>
      </c>
      <c r="G414" s="515"/>
    </row>
    <row r="415" spans="1:7" s="4" customFormat="1" ht="15.75" thickBot="1" x14ac:dyDescent="0.3">
      <c r="A415" s="893"/>
      <c r="B415" s="331" t="s">
        <v>1</v>
      </c>
      <c r="C415" s="331" t="s">
        <v>26</v>
      </c>
      <c r="D415" s="331" t="s">
        <v>26</v>
      </c>
      <c r="E415" s="331" t="s">
        <v>26</v>
      </c>
    </row>
    <row r="416" spans="1:7" s="4" customFormat="1" ht="15.75" thickBot="1" x14ac:dyDescent="0.3">
      <c r="A416" s="85" t="s">
        <v>52</v>
      </c>
      <c r="B416" s="113"/>
      <c r="C416" s="113">
        <v>1</v>
      </c>
      <c r="D416" s="113"/>
      <c r="E416" s="113"/>
    </row>
    <row r="417" spans="1:5" s="4" customFormat="1" ht="15.75" thickBot="1" x14ac:dyDescent="0.3">
      <c r="A417" s="85" t="s">
        <v>53</v>
      </c>
      <c r="B417" s="113">
        <f>B431</f>
        <v>1560</v>
      </c>
      <c r="C417" s="113">
        <f>C431</f>
        <v>1560</v>
      </c>
      <c r="D417" s="113">
        <f>D431</f>
        <v>0</v>
      </c>
      <c r="E417" s="113">
        <f>E431</f>
        <v>0</v>
      </c>
    </row>
    <row r="418" spans="1:5" s="4" customFormat="1" ht="15.75" thickBot="1" x14ac:dyDescent="0.3">
      <c r="A418" s="85" t="s">
        <v>54</v>
      </c>
      <c r="B418" s="113"/>
      <c r="C418" s="113">
        <f>C417/C416</f>
        <v>1560</v>
      </c>
      <c r="D418" s="113"/>
      <c r="E418" s="113"/>
    </row>
    <row r="419" spans="1:5" s="4" customFormat="1" ht="15.75" thickBot="1" x14ac:dyDescent="0.3">
      <c r="A419" s="85" t="s">
        <v>55</v>
      </c>
      <c r="B419" s="484" t="s">
        <v>56</v>
      </c>
      <c r="C419" s="332"/>
      <c r="D419" s="332"/>
      <c r="E419" s="332"/>
    </row>
    <row r="420" spans="1:5" s="4" customFormat="1" ht="15.75" thickBot="1" x14ac:dyDescent="0.3">
      <c r="A420" s="85" t="s">
        <v>57</v>
      </c>
      <c r="B420" s="484" t="s">
        <v>56</v>
      </c>
      <c r="C420" s="332"/>
      <c r="D420" s="332"/>
      <c r="E420" s="332"/>
    </row>
    <row r="421" spans="1:5" s="4" customFormat="1" ht="15.75" thickBot="1" x14ac:dyDescent="0.3">
      <c r="A421" s="85" t="s">
        <v>58</v>
      </c>
      <c r="B421" s="484" t="s">
        <v>56</v>
      </c>
      <c r="C421" s="332"/>
      <c r="D421" s="332"/>
      <c r="E421" s="332"/>
    </row>
    <row r="422" spans="1:5" s="4" customFormat="1" ht="15.75" customHeight="1" thickBot="1" x14ac:dyDescent="0.3">
      <c r="A422" s="889" t="s">
        <v>647</v>
      </c>
      <c r="B422" s="890"/>
      <c r="C422" s="890"/>
      <c r="D422" s="890"/>
      <c r="E422" s="891"/>
    </row>
    <row r="423" spans="1:5" s="4" customFormat="1" x14ac:dyDescent="0.25">
      <c r="A423" s="892"/>
      <c r="B423" s="330">
        <v>2020</v>
      </c>
      <c r="C423" s="330">
        <v>2021</v>
      </c>
      <c r="D423" s="330">
        <v>2022</v>
      </c>
      <c r="E423" s="330">
        <v>2023</v>
      </c>
    </row>
    <row r="424" spans="1:5" s="4" customFormat="1" ht="15.75" thickBot="1" x14ac:dyDescent="0.3">
      <c r="A424" s="893"/>
      <c r="B424" s="331" t="s">
        <v>1</v>
      </c>
      <c r="C424" s="331" t="s">
        <v>26</v>
      </c>
      <c r="D424" s="331" t="s">
        <v>26</v>
      </c>
      <c r="E424" s="331" t="s">
        <v>26</v>
      </c>
    </row>
    <row r="425" spans="1:5" s="4" customFormat="1" ht="15.75" thickBot="1" x14ac:dyDescent="0.3">
      <c r="A425" s="81" t="s">
        <v>114</v>
      </c>
      <c r="B425" s="510">
        <v>0</v>
      </c>
      <c r="C425" s="74">
        <v>0</v>
      </c>
      <c r="D425" s="74">
        <v>0</v>
      </c>
      <c r="E425" s="74">
        <v>0</v>
      </c>
    </row>
    <row r="426" spans="1:5" s="4" customFormat="1" ht="15.75" thickBot="1" x14ac:dyDescent="0.3">
      <c r="A426" s="81" t="s">
        <v>118</v>
      </c>
      <c r="B426" s="73">
        <f>SUM(B427:B430)</f>
        <v>1560</v>
      </c>
      <c r="C426" s="74">
        <f>SUM(C427:C430)</f>
        <v>1560</v>
      </c>
      <c r="D426" s="74">
        <f>SUM(D427:D430)</f>
        <v>0</v>
      </c>
      <c r="E426" s="74">
        <f>SUM(E427:E430)</f>
        <v>0</v>
      </c>
    </row>
    <row r="427" spans="1:5" s="4" customFormat="1" ht="15.75" thickBot="1" x14ac:dyDescent="0.3">
      <c r="A427" s="82" t="s">
        <v>61</v>
      </c>
      <c r="B427" s="73">
        <v>1560</v>
      </c>
      <c r="C427" s="74">
        <v>1560</v>
      </c>
      <c r="D427" s="74"/>
      <c r="E427" s="74"/>
    </row>
    <row r="428" spans="1:5" s="4" customFormat="1" ht="15.75" thickBot="1" x14ac:dyDescent="0.3">
      <c r="A428" s="82" t="s">
        <v>115</v>
      </c>
      <c r="B428" s="511"/>
      <c r="C428" s="74">
        <v>0</v>
      </c>
      <c r="D428" s="74">
        <v>0</v>
      </c>
      <c r="E428" s="74">
        <v>0</v>
      </c>
    </row>
    <row r="429" spans="1:5" s="4" customFormat="1" ht="15.75" thickBot="1" x14ac:dyDescent="0.3">
      <c r="A429" s="82" t="s">
        <v>116</v>
      </c>
      <c r="B429" s="511"/>
      <c r="C429" s="74">
        <v>0</v>
      </c>
      <c r="D429" s="74">
        <v>0</v>
      </c>
      <c r="E429" s="74">
        <v>0</v>
      </c>
    </row>
    <row r="430" spans="1:5" s="4" customFormat="1" ht="15.75" thickBot="1" x14ac:dyDescent="0.3">
      <c r="A430" s="82" t="s">
        <v>117</v>
      </c>
      <c r="B430" s="511"/>
      <c r="C430" s="74">
        <v>0</v>
      </c>
      <c r="D430" s="74">
        <v>0</v>
      </c>
      <c r="E430" s="74">
        <v>0</v>
      </c>
    </row>
    <row r="431" spans="1:5" s="4" customFormat="1" ht="15.75" thickBot="1" x14ac:dyDescent="0.3">
      <c r="A431" s="319" t="s">
        <v>469</v>
      </c>
      <c r="B431" s="502">
        <f>B426+B425</f>
        <v>1560</v>
      </c>
      <c r="C431" s="502">
        <f>C426+C425</f>
        <v>1560</v>
      </c>
      <c r="D431" s="502">
        <f>D426+D425</f>
        <v>0</v>
      </c>
      <c r="E431" s="502">
        <f>E426+E425</f>
        <v>0</v>
      </c>
    </row>
    <row r="432" spans="1:5" s="4" customFormat="1" ht="15.75" thickBot="1" x14ac:dyDescent="0.3">
      <c r="A432" s="512" t="s">
        <v>648</v>
      </c>
      <c r="B432" s="913" t="s">
        <v>656</v>
      </c>
      <c r="C432" s="904"/>
      <c r="D432" s="904"/>
      <c r="E432" s="905"/>
    </row>
    <row r="433" spans="1:5" s="4" customFormat="1" ht="34.5" customHeight="1" thickBot="1" x14ac:dyDescent="0.3">
      <c r="A433" s="328" t="s">
        <v>649</v>
      </c>
      <c r="B433" s="881" t="s">
        <v>652</v>
      </c>
      <c r="C433" s="882"/>
      <c r="D433" s="514" t="s">
        <v>151</v>
      </c>
      <c r="E433" s="508"/>
    </row>
    <row r="434" spans="1:5" s="4" customFormat="1" ht="45.75" customHeight="1" thickBot="1" x14ac:dyDescent="0.3">
      <c r="A434" s="85" t="s">
        <v>48</v>
      </c>
      <c r="B434" s="883" t="s">
        <v>657</v>
      </c>
      <c r="C434" s="884"/>
      <c r="D434" s="884"/>
      <c r="E434" s="885"/>
    </row>
    <row r="435" spans="1:5" s="4" customFormat="1" ht="15.75" thickBot="1" x14ac:dyDescent="0.3">
      <c r="A435" s="85" t="s">
        <v>50</v>
      </c>
      <c r="B435" s="886" t="s">
        <v>627</v>
      </c>
      <c r="C435" s="887"/>
      <c r="D435" s="887"/>
      <c r="E435" s="888"/>
    </row>
    <row r="436" spans="1:5" s="4" customFormat="1" x14ac:dyDescent="0.25">
      <c r="A436" s="892"/>
      <c r="B436" s="330">
        <v>2020</v>
      </c>
      <c r="C436" s="330">
        <v>2021</v>
      </c>
      <c r="D436" s="330">
        <v>2022</v>
      </c>
      <c r="E436" s="330">
        <v>2023</v>
      </c>
    </row>
    <row r="437" spans="1:5" s="4" customFormat="1" ht="15.75" thickBot="1" x14ac:dyDescent="0.3">
      <c r="A437" s="893"/>
      <c r="B437" s="331" t="s">
        <v>1</v>
      </c>
      <c r="C437" s="331" t="s">
        <v>26</v>
      </c>
      <c r="D437" s="331" t="s">
        <v>26</v>
      </c>
      <c r="E437" s="331" t="s">
        <v>26</v>
      </c>
    </row>
    <row r="438" spans="1:5" s="4" customFormat="1" ht="15.75" thickBot="1" x14ac:dyDescent="0.3">
      <c r="A438" s="85" t="s">
        <v>52</v>
      </c>
      <c r="B438" s="113">
        <v>0</v>
      </c>
      <c r="C438" s="113">
        <v>1</v>
      </c>
      <c r="D438" s="113"/>
      <c r="E438" s="113"/>
    </row>
    <row r="439" spans="1:5" s="4" customFormat="1" ht="15.75" thickBot="1" x14ac:dyDescent="0.3">
      <c r="A439" s="85" t="s">
        <v>53</v>
      </c>
      <c r="B439" s="113">
        <f>B453</f>
        <v>5000</v>
      </c>
      <c r="C439" s="113">
        <f>C453</f>
        <v>5000</v>
      </c>
      <c r="D439" s="113">
        <f>D453</f>
        <v>0</v>
      </c>
      <c r="E439" s="113">
        <f>E453</f>
        <v>0</v>
      </c>
    </row>
    <row r="440" spans="1:5" s="4" customFormat="1" ht="15.75" thickBot="1" x14ac:dyDescent="0.3">
      <c r="A440" s="85" t="s">
        <v>54</v>
      </c>
      <c r="B440" s="113" t="e">
        <f>B439/B438</f>
        <v>#DIV/0!</v>
      </c>
      <c r="C440" s="113">
        <f>C439/C438</f>
        <v>5000</v>
      </c>
      <c r="D440" s="113"/>
      <c r="E440" s="113"/>
    </row>
    <row r="441" spans="1:5" s="4" customFormat="1" ht="15.75" thickBot="1" x14ac:dyDescent="0.3">
      <c r="A441" s="85" t="s">
        <v>55</v>
      </c>
      <c r="B441" s="484" t="s">
        <v>56</v>
      </c>
      <c r="C441" s="332"/>
      <c r="D441" s="332"/>
      <c r="E441" s="332"/>
    </row>
    <row r="442" spans="1:5" s="4" customFormat="1" ht="15.75" thickBot="1" x14ac:dyDescent="0.3">
      <c r="A442" s="85" t="s">
        <v>57</v>
      </c>
      <c r="B442" s="484" t="s">
        <v>56</v>
      </c>
      <c r="C442" s="332"/>
      <c r="D442" s="332"/>
      <c r="E442" s="332"/>
    </row>
    <row r="443" spans="1:5" s="4" customFormat="1" ht="15.75" thickBot="1" x14ac:dyDescent="0.3">
      <c r="A443" s="85" t="s">
        <v>58</v>
      </c>
      <c r="B443" s="484" t="s">
        <v>56</v>
      </c>
      <c r="C443" s="332"/>
      <c r="D443" s="332"/>
      <c r="E443" s="332"/>
    </row>
    <row r="444" spans="1:5" s="4" customFormat="1" ht="15.75" customHeight="1" thickBot="1" x14ac:dyDescent="0.3">
      <c r="A444" s="889" t="s">
        <v>650</v>
      </c>
      <c r="B444" s="890"/>
      <c r="C444" s="890"/>
      <c r="D444" s="890"/>
      <c r="E444" s="891"/>
    </row>
    <row r="445" spans="1:5" s="4" customFormat="1" x14ac:dyDescent="0.25">
      <c r="A445" s="892"/>
      <c r="B445" s="330">
        <v>2020</v>
      </c>
      <c r="C445" s="330">
        <v>2021</v>
      </c>
      <c r="D445" s="330">
        <v>2022</v>
      </c>
      <c r="E445" s="330">
        <v>2023</v>
      </c>
    </row>
    <row r="446" spans="1:5" s="4" customFormat="1" ht="15.75" thickBot="1" x14ac:dyDescent="0.3">
      <c r="A446" s="893"/>
      <c r="B446" s="331" t="s">
        <v>1</v>
      </c>
      <c r="C446" s="331" t="s">
        <v>26</v>
      </c>
      <c r="D446" s="331" t="s">
        <v>26</v>
      </c>
      <c r="E446" s="331" t="s">
        <v>26</v>
      </c>
    </row>
    <row r="447" spans="1:5" s="4" customFormat="1" ht="15.75" thickBot="1" x14ac:dyDescent="0.3">
      <c r="A447" s="81" t="s">
        <v>114</v>
      </c>
      <c r="B447" s="74">
        <v>0</v>
      </c>
      <c r="C447" s="74">
        <v>0</v>
      </c>
      <c r="D447" s="74">
        <v>0</v>
      </c>
      <c r="E447" s="74">
        <v>0</v>
      </c>
    </row>
    <row r="448" spans="1:5" s="4" customFormat="1" ht="15.75" thickBot="1" x14ac:dyDescent="0.3">
      <c r="A448" s="81" t="s">
        <v>118</v>
      </c>
      <c r="B448" s="74">
        <f>B449+B450+B451+B452</f>
        <v>5000</v>
      </c>
      <c r="C448" s="74">
        <f>C449+C450+C451+C452</f>
        <v>5000</v>
      </c>
      <c r="D448" s="74">
        <f>D449+D450+D451+D452</f>
        <v>0</v>
      </c>
      <c r="E448" s="74">
        <f>E449+E450+E451+E452</f>
        <v>0</v>
      </c>
    </row>
    <row r="449" spans="1:5" s="4" customFormat="1" ht="15.75" thickBot="1" x14ac:dyDescent="0.3">
      <c r="A449" s="82" t="s">
        <v>61</v>
      </c>
      <c r="B449" s="73">
        <v>5000</v>
      </c>
      <c r="C449" s="74">
        <v>5000</v>
      </c>
      <c r="D449" s="74">
        <v>0</v>
      </c>
      <c r="E449" s="74">
        <v>0</v>
      </c>
    </row>
    <row r="450" spans="1:5" s="4" customFormat="1" ht="15.75" thickBot="1" x14ac:dyDescent="0.3">
      <c r="A450" s="82" t="s">
        <v>115</v>
      </c>
      <c r="B450" s="73">
        <v>0</v>
      </c>
      <c r="C450" s="74">
        <v>0</v>
      </c>
      <c r="D450" s="74">
        <v>0</v>
      </c>
      <c r="E450" s="74">
        <v>0</v>
      </c>
    </row>
    <row r="451" spans="1:5" s="4" customFormat="1" ht="15.75" thickBot="1" x14ac:dyDescent="0.3">
      <c r="A451" s="82" t="s">
        <v>116</v>
      </c>
      <c r="B451" s="73">
        <v>0</v>
      </c>
      <c r="C451" s="74">
        <v>0</v>
      </c>
      <c r="D451" s="74">
        <v>0</v>
      </c>
      <c r="E451" s="74">
        <v>0</v>
      </c>
    </row>
    <row r="452" spans="1:5" s="4" customFormat="1" ht="15.75" thickBot="1" x14ac:dyDescent="0.3">
      <c r="A452" s="82" t="s">
        <v>117</v>
      </c>
      <c r="B452" s="73">
        <v>0</v>
      </c>
      <c r="C452" s="74">
        <v>0</v>
      </c>
      <c r="D452" s="74">
        <v>0</v>
      </c>
      <c r="E452" s="74">
        <v>0</v>
      </c>
    </row>
    <row r="453" spans="1:5" s="4" customFormat="1" ht="15.75" thickBot="1" x14ac:dyDescent="0.3">
      <c r="A453" s="516" t="s">
        <v>473</v>
      </c>
      <c r="B453" s="502">
        <f>B448+B447</f>
        <v>5000</v>
      </c>
      <c r="C453" s="502">
        <f>C448+C447</f>
        <v>5000</v>
      </c>
      <c r="D453" s="502">
        <f>D448+D447</f>
        <v>0</v>
      </c>
      <c r="E453" s="502">
        <f>E448+E447</f>
        <v>0</v>
      </c>
    </row>
    <row r="454" spans="1:5" s="4" customFormat="1" ht="23.25" thickBot="1" x14ac:dyDescent="0.3">
      <c r="A454" s="503" t="s">
        <v>651</v>
      </c>
      <c r="B454" s="504"/>
      <c r="C454" s="505"/>
      <c r="D454" s="505"/>
      <c r="E454" s="506"/>
    </row>
    <row r="455" spans="1:5" s="4" customFormat="1" ht="34.5" customHeight="1" thickBot="1" x14ac:dyDescent="0.3">
      <c r="A455" s="328" t="s">
        <v>1082</v>
      </c>
      <c r="B455" s="881" t="s">
        <v>1083</v>
      </c>
      <c r="C455" s="882"/>
      <c r="D455" s="514" t="s">
        <v>151</v>
      </c>
      <c r="E455" s="514"/>
    </row>
    <row r="456" spans="1:5" s="4" customFormat="1" ht="45.75" customHeight="1" thickBot="1" x14ac:dyDescent="0.3">
      <c r="A456" s="85" t="s">
        <v>48</v>
      </c>
      <c r="B456" s="883" t="s">
        <v>1084</v>
      </c>
      <c r="C456" s="884"/>
      <c r="D456" s="884"/>
      <c r="E456" s="885"/>
    </row>
    <row r="457" spans="1:5" s="4" customFormat="1" ht="15.75" thickBot="1" x14ac:dyDescent="0.3">
      <c r="A457" s="85" t="s">
        <v>50</v>
      </c>
      <c r="B457" s="886" t="s">
        <v>627</v>
      </c>
      <c r="C457" s="887"/>
      <c r="D457" s="887"/>
      <c r="E457" s="888"/>
    </row>
    <row r="458" spans="1:5" s="4" customFormat="1" x14ac:dyDescent="0.25">
      <c r="A458" s="892"/>
      <c r="B458" s="330">
        <v>2020</v>
      </c>
      <c r="C458" s="330">
        <v>2021</v>
      </c>
      <c r="D458" s="330">
        <v>2022</v>
      </c>
      <c r="E458" s="330">
        <v>2023</v>
      </c>
    </row>
    <row r="459" spans="1:5" s="4" customFormat="1" ht="15.75" thickBot="1" x14ac:dyDescent="0.3">
      <c r="A459" s="893"/>
      <c r="B459" s="331" t="s">
        <v>1</v>
      </c>
      <c r="C459" s="331" t="s">
        <v>26</v>
      </c>
      <c r="D459" s="331" t="s">
        <v>26</v>
      </c>
      <c r="E459" s="331" t="s">
        <v>26</v>
      </c>
    </row>
    <row r="460" spans="1:5" s="4" customFormat="1" ht="15.75" thickBot="1" x14ac:dyDescent="0.3">
      <c r="A460" s="85" t="s">
        <v>52</v>
      </c>
      <c r="B460" s="113">
        <v>0</v>
      </c>
      <c r="C460" s="113">
        <v>1</v>
      </c>
      <c r="D460" s="113"/>
      <c r="E460" s="113"/>
    </row>
    <row r="461" spans="1:5" s="4" customFormat="1" ht="15.75" thickBot="1" x14ac:dyDescent="0.3">
      <c r="A461" s="85" t="s">
        <v>53</v>
      </c>
      <c r="B461" s="113">
        <f>B475</f>
        <v>0</v>
      </c>
      <c r="C461" s="113">
        <f>C475</f>
        <v>3000</v>
      </c>
      <c r="D461" s="113">
        <f>D475</f>
        <v>0</v>
      </c>
      <c r="E461" s="113">
        <f>E475</f>
        <v>0</v>
      </c>
    </row>
    <row r="462" spans="1:5" s="4" customFormat="1" ht="15.75" thickBot="1" x14ac:dyDescent="0.3">
      <c r="A462" s="85" t="s">
        <v>54</v>
      </c>
      <c r="B462" s="113"/>
      <c r="C462" s="113">
        <f>C461/C460</f>
        <v>3000</v>
      </c>
      <c r="D462" s="113"/>
      <c r="E462" s="113"/>
    </row>
    <row r="463" spans="1:5" s="4" customFormat="1" ht="15.75" thickBot="1" x14ac:dyDescent="0.3">
      <c r="A463" s="85" t="s">
        <v>55</v>
      </c>
      <c r="B463" s="484" t="s">
        <v>56</v>
      </c>
      <c r="C463" s="332"/>
      <c r="D463" s="332"/>
      <c r="E463" s="332"/>
    </row>
    <row r="464" spans="1:5" s="4" customFormat="1" ht="15.75" thickBot="1" x14ac:dyDescent="0.3">
      <c r="A464" s="85" t="s">
        <v>57</v>
      </c>
      <c r="B464" s="484" t="s">
        <v>56</v>
      </c>
      <c r="C464" s="332"/>
      <c r="D464" s="332"/>
      <c r="E464" s="332"/>
    </row>
    <row r="465" spans="1:5" s="4" customFormat="1" ht="15.75" thickBot="1" x14ac:dyDescent="0.3">
      <c r="A465" s="85" t="s">
        <v>58</v>
      </c>
      <c r="B465" s="484" t="s">
        <v>56</v>
      </c>
      <c r="C465" s="332"/>
      <c r="D465" s="332"/>
      <c r="E465" s="332"/>
    </row>
    <row r="466" spans="1:5" s="4" customFormat="1" ht="15.75" customHeight="1" thickBot="1" x14ac:dyDescent="0.3">
      <c r="A466" s="889" t="s">
        <v>654</v>
      </c>
      <c r="B466" s="890"/>
      <c r="C466" s="890"/>
      <c r="D466" s="890"/>
      <c r="E466" s="891"/>
    </row>
    <row r="467" spans="1:5" s="4" customFormat="1" x14ac:dyDescent="0.25">
      <c r="A467" s="892"/>
      <c r="B467" s="330">
        <v>2020</v>
      </c>
      <c r="C467" s="330">
        <v>2021</v>
      </c>
      <c r="D467" s="330">
        <v>2022</v>
      </c>
      <c r="E467" s="330">
        <v>2023</v>
      </c>
    </row>
    <row r="468" spans="1:5" s="4" customFormat="1" ht="15.75" thickBot="1" x14ac:dyDescent="0.3">
      <c r="A468" s="893"/>
      <c r="B468" s="331" t="s">
        <v>1</v>
      </c>
      <c r="C468" s="331" t="s">
        <v>26</v>
      </c>
      <c r="D468" s="331" t="s">
        <v>26</v>
      </c>
      <c r="E468" s="331" t="s">
        <v>26</v>
      </c>
    </row>
    <row r="469" spans="1:5" s="4" customFormat="1" ht="15.75" thickBot="1" x14ac:dyDescent="0.3">
      <c r="A469" s="81" t="s">
        <v>114</v>
      </c>
      <c r="B469" s="74">
        <v>0</v>
      </c>
      <c r="C469" s="74">
        <v>0</v>
      </c>
      <c r="D469" s="74">
        <v>0</v>
      </c>
      <c r="E469" s="74">
        <v>0</v>
      </c>
    </row>
    <row r="470" spans="1:5" s="4" customFormat="1" ht="15.75" thickBot="1" x14ac:dyDescent="0.3">
      <c r="A470" s="81" t="s">
        <v>118</v>
      </c>
      <c r="B470" s="74">
        <f>B471+B472+B473+B474</f>
        <v>0</v>
      </c>
      <c r="C470" s="74">
        <f>C471+C472+C473+C474</f>
        <v>3000</v>
      </c>
      <c r="D470" s="74">
        <f>D471+D472+D473+D474</f>
        <v>0</v>
      </c>
      <c r="E470" s="74">
        <f>E471+E472+E473+E474</f>
        <v>0</v>
      </c>
    </row>
    <row r="471" spans="1:5" s="4" customFormat="1" ht="15.75" thickBot="1" x14ac:dyDescent="0.3">
      <c r="A471" s="82" t="s">
        <v>61</v>
      </c>
      <c r="B471" s="73">
        <v>0</v>
      </c>
      <c r="C471" s="74">
        <v>3000</v>
      </c>
      <c r="D471" s="74">
        <v>0</v>
      </c>
      <c r="E471" s="74">
        <v>0</v>
      </c>
    </row>
    <row r="472" spans="1:5" s="4" customFormat="1" ht="15.75" thickBot="1" x14ac:dyDescent="0.3">
      <c r="A472" s="82" t="s">
        <v>115</v>
      </c>
      <c r="B472" s="73">
        <v>0</v>
      </c>
      <c r="C472" s="74">
        <v>0</v>
      </c>
      <c r="D472" s="74">
        <v>0</v>
      </c>
      <c r="E472" s="74">
        <v>0</v>
      </c>
    </row>
    <row r="473" spans="1:5" s="4" customFormat="1" ht="15.75" thickBot="1" x14ac:dyDescent="0.3">
      <c r="A473" s="82" t="s">
        <v>116</v>
      </c>
      <c r="B473" s="73">
        <v>0</v>
      </c>
      <c r="C473" s="74">
        <v>0</v>
      </c>
      <c r="D473" s="74">
        <v>0</v>
      </c>
      <c r="E473" s="74">
        <v>0</v>
      </c>
    </row>
    <row r="474" spans="1:5" s="4" customFormat="1" ht="15.75" thickBot="1" x14ac:dyDescent="0.3">
      <c r="A474" s="82" t="s">
        <v>117</v>
      </c>
      <c r="B474" s="73">
        <v>0</v>
      </c>
      <c r="C474" s="74">
        <v>0</v>
      </c>
      <c r="D474" s="74">
        <v>0</v>
      </c>
      <c r="E474" s="74">
        <v>0</v>
      </c>
    </row>
    <row r="475" spans="1:5" s="4" customFormat="1" ht="15.75" thickBot="1" x14ac:dyDescent="0.3">
      <c r="A475" s="516" t="s">
        <v>478</v>
      </c>
      <c r="B475" s="502">
        <f>B470+B469</f>
        <v>0</v>
      </c>
      <c r="C475" s="502">
        <f>C470+C469</f>
        <v>3000</v>
      </c>
      <c r="D475" s="502">
        <f>D470+D469</f>
        <v>0</v>
      </c>
      <c r="E475" s="502">
        <f>E470+E469</f>
        <v>0</v>
      </c>
    </row>
    <row r="476" spans="1:5" s="4" customFormat="1" ht="23.25" thickBot="1" x14ac:dyDescent="0.3">
      <c r="A476" s="503" t="s">
        <v>655</v>
      </c>
      <c r="B476" s="504"/>
      <c r="C476" s="505"/>
      <c r="D476" s="505"/>
      <c r="E476" s="506"/>
    </row>
    <row r="477" spans="1:5" s="4" customFormat="1" ht="15.75" thickBot="1" x14ac:dyDescent="0.3">
      <c r="A477" s="85" t="s">
        <v>106</v>
      </c>
      <c r="B477" s="913" t="s">
        <v>1085</v>
      </c>
      <c r="C477" s="904"/>
      <c r="D477" s="904"/>
      <c r="E477" s="905"/>
    </row>
    <row r="478" spans="1:5" s="4" customFormat="1" ht="34.5" customHeight="1" thickBot="1" x14ac:dyDescent="0.3">
      <c r="A478" s="379" t="s">
        <v>202</v>
      </c>
      <c r="B478" s="881" t="s">
        <v>652</v>
      </c>
      <c r="C478" s="882"/>
      <c r="D478" s="514" t="s">
        <v>151</v>
      </c>
      <c r="E478" s="508"/>
    </row>
    <row r="479" spans="1:5" s="4" customFormat="1" ht="39" customHeight="1" thickBot="1" x14ac:dyDescent="0.3">
      <c r="A479" s="85" t="s">
        <v>48</v>
      </c>
      <c r="B479" s="883" t="s">
        <v>1086</v>
      </c>
      <c r="C479" s="884"/>
      <c r="D479" s="884"/>
      <c r="E479" s="885"/>
    </row>
    <row r="480" spans="1:5" s="4" customFormat="1" ht="15.75" thickBot="1" x14ac:dyDescent="0.3">
      <c r="A480" s="85" t="s">
        <v>50</v>
      </c>
      <c r="B480" s="886" t="s">
        <v>653</v>
      </c>
      <c r="C480" s="887"/>
      <c r="D480" s="887"/>
      <c r="E480" s="888"/>
    </row>
    <row r="481" spans="1:5" s="4" customFormat="1" x14ac:dyDescent="0.25">
      <c r="A481" s="892"/>
      <c r="B481" s="330">
        <v>2020</v>
      </c>
      <c r="C481" s="330">
        <v>2021</v>
      </c>
      <c r="D481" s="330">
        <v>2022</v>
      </c>
      <c r="E481" s="330">
        <v>2023</v>
      </c>
    </row>
    <row r="482" spans="1:5" s="4" customFormat="1" ht="15.75" thickBot="1" x14ac:dyDescent="0.3">
      <c r="A482" s="893"/>
      <c r="B482" s="331" t="s">
        <v>1</v>
      </c>
      <c r="C482" s="331" t="s">
        <v>26</v>
      </c>
      <c r="D482" s="331" t="s">
        <v>26</v>
      </c>
      <c r="E482" s="331" t="s">
        <v>26</v>
      </c>
    </row>
    <row r="483" spans="1:5" s="4" customFormat="1" ht="15.75" thickBot="1" x14ac:dyDescent="0.3">
      <c r="A483" s="85" t="s">
        <v>52</v>
      </c>
      <c r="B483" s="113"/>
      <c r="C483" s="113">
        <v>1</v>
      </c>
      <c r="D483" s="113"/>
      <c r="E483" s="113"/>
    </row>
    <row r="484" spans="1:5" s="4" customFormat="1" ht="15.75" thickBot="1" x14ac:dyDescent="0.3">
      <c r="A484" s="85" t="s">
        <v>53</v>
      </c>
      <c r="B484" s="113">
        <f>B498</f>
        <v>0</v>
      </c>
      <c r="C484" s="113">
        <f>C498</f>
        <v>3000</v>
      </c>
      <c r="D484" s="113">
        <f>D498</f>
        <v>0</v>
      </c>
      <c r="E484" s="113">
        <f>E498</f>
        <v>0</v>
      </c>
    </row>
    <row r="485" spans="1:5" s="4" customFormat="1" ht="15.75" thickBot="1" x14ac:dyDescent="0.3">
      <c r="A485" s="85" t="s">
        <v>54</v>
      </c>
      <c r="B485" s="113" t="e">
        <f>B484/B483</f>
        <v>#DIV/0!</v>
      </c>
      <c r="C485" s="113">
        <f>C484/C483</f>
        <v>3000</v>
      </c>
      <c r="D485" s="113"/>
      <c r="E485" s="113"/>
    </row>
    <row r="486" spans="1:5" s="4" customFormat="1" ht="15.75" thickBot="1" x14ac:dyDescent="0.3">
      <c r="A486" s="85" t="s">
        <v>55</v>
      </c>
      <c r="B486" s="484" t="s">
        <v>56</v>
      </c>
      <c r="C486" s="332"/>
      <c r="D486" s="332"/>
      <c r="E486" s="332"/>
    </row>
    <row r="487" spans="1:5" s="4" customFormat="1" ht="15.75" thickBot="1" x14ac:dyDescent="0.3">
      <c r="A487" s="85" t="s">
        <v>57</v>
      </c>
      <c r="B487" s="484" t="s">
        <v>56</v>
      </c>
      <c r="C487" s="332"/>
      <c r="D487" s="332"/>
      <c r="E487" s="332"/>
    </row>
    <row r="488" spans="1:5" s="4" customFormat="1" ht="15.75" thickBot="1" x14ac:dyDescent="0.3">
      <c r="A488" s="85" t="s">
        <v>58</v>
      </c>
      <c r="B488" s="484" t="s">
        <v>56</v>
      </c>
      <c r="C488" s="332"/>
      <c r="D488" s="332"/>
      <c r="E488" s="332"/>
    </row>
    <row r="489" spans="1:5" s="4" customFormat="1" ht="15.75" customHeight="1" thickBot="1" x14ac:dyDescent="0.3">
      <c r="A489" s="889" t="s">
        <v>1087</v>
      </c>
      <c r="B489" s="890"/>
      <c r="C489" s="890"/>
      <c r="D489" s="890"/>
      <c r="E489" s="891"/>
    </row>
    <row r="490" spans="1:5" s="4" customFormat="1" x14ac:dyDescent="0.25">
      <c r="A490" s="892"/>
      <c r="B490" s="330">
        <v>2020</v>
      </c>
      <c r="C490" s="330">
        <v>2021</v>
      </c>
      <c r="D490" s="330">
        <v>2022</v>
      </c>
      <c r="E490" s="330">
        <v>2023</v>
      </c>
    </row>
    <row r="491" spans="1:5" s="4" customFormat="1" ht="15.75" thickBot="1" x14ac:dyDescent="0.3">
      <c r="A491" s="893"/>
      <c r="B491" s="331" t="s">
        <v>1</v>
      </c>
      <c r="C491" s="331" t="s">
        <v>26</v>
      </c>
      <c r="D491" s="331" t="s">
        <v>26</v>
      </c>
      <c r="E491" s="331" t="s">
        <v>26</v>
      </c>
    </row>
    <row r="492" spans="1:5" s="4" customFormat="1" ht="15.75" thickBot="1" x14ac:dyDescent="0.3">
      <c r="A492" s="81" t="s">
        <v>114</v>
      </c>
      <c r="B492" s="74">
        <v>0</v>
      </c>
      <c r="C492" s="74">
        <v>0</v>
      </c>
      <c r="D492" s="74">
        <v>0</v>
      </c>
      <c r="E492" s="74">
        <v>0</v>
      </c>
    </row>
    <row r="493" spans="1:5" s="4" customFormat="1" ht="15.75" thickBot="1" x14ac:dyDescent="0.3">
      <c r="A493" s="81" t="s">
        <v>118</v>
      </c>
      <c r="B493" s="74">
        <f>SUM(B494:B497)</f>
        <v>0</v>
      </c>
      <c r="C493" s="74">
        <f>C494+C495+C496+C497</f>
        <v>3000</v>
      </c>
      <c r="D493" s="74">
        <f>D494+D495+D496+D497</f>
        <v>0</v>
      </c>
      <c r="E493" s="74">
        <f>E494+E495+E496+E497</f>
        <v>0</v>
      </c>
    </row>
    <row r="494" spans="1:5" s="4" customFormat="1" ht="15.75" thickBot="1" x14ac:dyDescent="0.3">
      <c r="A494" s="82" t="s">
        <v>61</v>
      </c>
      <c r="B494" s="73">
        <v>0</v>
      </c>
      <c r="C494" s="74">
        <v>3000</v>
      </c>
      <c r="D494" s="74">
        <v>0</v>
      </c>
      <c r="E494" s="74">
        <v>0</v>
      </c>
    </row>
    <row r="495" spans="1:5" s="4" customFormat="1" ht="15.75" thickBot="1" x14ac:dyDescent="0.3">
      <c r="A495" s="82" t="s">
        <v>115</v>
      </c>
      <c r="B495" s="73">
        <v>0</v>
      </c>
      <c r="C495" s="74">
        <v>0</v>
      </c>
      <c r="D495" s="74">
        <v>0</v>
      </c>
      <c r="E495" s="74">
        <v>0</v>
      </c>
    </row>
    <row r="496" spans="1:5" s="4" customFormat="1" ht="15.75" thickBot="1" x14ac:dyDescent="0.3">
      <c r="A496" s="82" t="s">
        <v>116</v>
      </c>
      <c r="B496" s="73">
        <v>0</v>
      </c>
      <c r="C496" s="74">
        <v>0</v>
      </c>
      <c r="D496" s="74">
        <v>0</v>
      </c>
      <c r="E496" s="74">
        <v>0</v>
      </c>
    </row>
    <row r="497" spans="1:5" s="4" customFormat="1" ht="15.75" thickBot="1" x14ac:dyDescent="0.3">
      <c r="A497" s="82" t="s">
        <v>117</v>
      </c>
      <c r="B497" s="73">
        <v>0</v>
      </c>
      <c r="C497" s="74">
        <v>0</v>
      </c>
      <c r="D497" s="74">
        <v>0</v>
      </c>
      <c r="E497" s="74">
        <v>0</v>
      </c>
    </row>
    <row r="498" spans="1:5" s="4" customFormat="1" ht="15.75" thickBot="1" x14ac:dyDescent="0.3">
      <c r="A498" s="516" t="s">
        <v>480</v>
      </c>
      <c r="B498" s="502">
        <f>B493+B492</f>
        <v>0</v>
      </c>
      <c r="C498" s="502">
        <f>C493+C492</f>
        <v>3000</v>
      </c>
      <c r="D498" s="502">
        <f>D493+D492</f>
        <v>0</v>
      </c>
      <c r="E498" s="502">
        <f>E493+E492</f>
        <v>0</v>
      </c>
    </row>
    <row r="499" spans="1:5" s="4" customFormat="1" ht="23.25" thickBot="1" x14ac:dyDescent="0.3">
      <c r="A499" s="503" t="s">
        <v>658</v>
      </c>
      <c r="B499" s="504"/>
      <c r="C499" s="505"/>
      <c r="D499" s="505"/>
      <c r="E499" s="506"/>
    </row>
    <row r="500" spans="1:5" s="4" customFormat="1" ht="15.75" thickBot="1" x14ac:dyDescent="0.3">
      <c r="A500" s="85" t="s">
        <v>106</v>
      </c>
      <c r="B500" s="913" t="s">
        <v>1088</v>
      </c>
      <c r="C500" s="904"/>
      <c r="D500" s="904"/>
      <c r="E500" s="905"/>
    </row>
    <row r="501" spans="1:5" s="4" customFormat="1" ht="34.5" customHeight="1" thickBot="1" x14ac:dyDescent="0.3">
      <c r="A501" s="379" t="s">
        <v>209</v>
      </c>
      <c r="B501" s="881" t="s">
        <v>652</v>
      </c>
      <c r="C501" s="882"/>
      <c r="D501" s="514" t="s">
        <v>151</v>
      </c>
      <c r="E501" s="508"/>
    </row>
    <row r="502" spans="1:5" s="4" customFormat="1" ht="39" customHeight="1" thickBot="1" x14ac:dyDescent="0.3">
      <c r="A502" s="85" t="s">
        <v>48</v>
      </c>
      <c r="B502" s="883" t="s">
        <v>1089</v>
      </c>
      <c r="C502" s="884"/>
      <c r="D502" s="884"/>
      <c r="E502" s="885"/>
    </row>
    <row r="503" spans="1:5" s="4" customFormat="1" ht="15.75" thickBot="1" x14ac:dyDescent="0.3">
      <c r="A503" s="85" t="s">
        <v>50</v>
      </c>
      <c r="B503" s="886" t="s">
        <v>653</v>
      </c>
      <c r="C503" s="887"/>
      <c r="D503" s="887"/>
      <c r="E503" s="888"/>
    </row>
    <row r="504" spans="1:5" s="4" customFormat="1" x14ac:dyDescent="0.25">
      <c r="A504" s="892"/>
      <c r="B504" s="330">
        <v>2020</v>
      </c>
      <c r="C504" s="330">
        <v>2021</v>
      </c>
      <c r="D504" s="330">
        <v>2022</v>
      </c>
      <c r="E504" s="330">
        <v>2023</v>
      </c>
    </row>
    <row r="505" spans="1:5" s="4" customFormat="1" ht="15.75" thickBot="1" x14ac:dyDescent="0.3">
      <c r="A505" s="893"/>
      <c r="B505" s="331" t="s">
        <v>1</v>
      </c>
      <c r="C505" s="331" t="s">
        <v>26</v>
      </c>
      <c r="D505" s="331" t="s">
        <v>26</v>
      </c>
      <c r="E505" s="331" t="s">
        <v>26</v>
      </c>
    </row>
    <row r="506" spans="1:5" s="4" customFormat="1" ht="15.75" thickBot="1" x14ac:dyDescent="0.3">
      <c r="A506" s="85" t="s">
        <v>52</v>
      </c>
      <c r="B506" s="113"/>
      <c r="C506" s="113">
        <v>1</v>
      </c>
      <c r="D506" s="113"/>
      <c r="E506" s="113"/>
    </row>
    <row r="507" spans="1:5" s="4" customFormat="1" ht="15.75" thickBot="1" x14ac:dyDescent="0.3">
      <c r="A507" s="85" t="s">
        <v>53</v>
      </c>
      <c r="B507" s="113">
        <f>B521</f>
        <v>0</v>
      </c>
      <c r="C507" s="113">
        <f>C521</f>
        <v>960</v>
      </c>
      <c r="D507" s="113">
        <f>D521</f>
        <v>0</v>
      </c>
      <c r="E507" s="113">
        <f>E521</f>
        <v>0</v>
      </c>
    </row>
    <row r="508" spans="1:5" s="4" customFormat="1" ht="15.75" thickBot="1" x14ac:dyDescent="0.3">
      <c r="A508" s="85" t="s">
        <v>54</v>
      </c>
      <c r="B508" s="113"/>
      <c r="C508" s="113">
        <f>C507/C506</f>
        <v>960</v>
      </c>
      <c r="D508" s="113"/>
      <c r="E508" s="113"/>
    </row>
    <row r="509" spans="1:5" s="4" customFormat="1" ht="15.75" thickBot="1" x14ac:dyDescent="0.3">
      <c r="A509" s="85" t="s">
        <v>55</v>
      </c>
      <c r="B509" s="484" t="s">
        <v>56</v>
      </c>
      <c r="C509" s="332"/>
      <c r="D509" s="332"/>
      <c r="E509" s="332"/>
    </row>
    <row r="510" spans="1:5" s="4" customFormat="1" ht="15.75" thickBot="1" x14ac:dyDescent="0.3">
      <c r="A510" s="85" t="s">
        <v>57</v>
      </c>
      <c r="B510" s="484" t="s">
        <v>56</v>
      </c>
      <c r="C510" s="332"/>
      <c r="D510" s="332"/>
      <c r="E510" s="332"/>
    </row>
    <row r="511" spans="1:5" s="4" customFormat="1" ht="15.75" thickBot="1" x14ac:dyDescent="0.3">
      <c r="A511" s="85" t="s">
        <v>58</v>
      </c>
      <c r="B511" s="484" t="s">
        <v>56</v>
      </c>
      <c r="C511" s="332"/>
      <c r="D511" s="332"/>
      <c r="E511" s="332"/>
    </row>
    <row r="512" spans="1:5" s="4" customFormat="1" ht="15.75" customHeight="1" thickBot="1" x14ac:dyDescent="0.3">
      <c r="A512" s="889" t="s">
        <v>1090</v>
      </c>
      <c r="B512" s="890"/>
      <c r="C512" s="890"/>
      <c r="D512" s="890"/>
      <c r="E512" s="891"/>
    </row>
    <row r="513" spans="1:7" s="4" customFormat="1" x14ac:dyDescent="0.25">
      <c r="A513" s="892"/>
      <c r="B513" s="330">
        <v>2020</v>
      </c>
      <c r="C513" s="330">
        <v>2021</v>
      </c>
      <c r="D513" s="330">
        <v>2022</v>
      </c>
      <c r="E513" s="330">
        <v>2023</v>
      </c>
    </row>
    <row r="514" spans="1:7" s="4" customFormat="1" ht="15.75" thickBot="1" x14ac:dyDescent="0.3">
      <c r="A514" s="893"/>
      <c r="B514" s="331" t="s">
        <v>1</v>
      </c>
      <c r="C514" s="331" t="s">
        <v>26</v>
      </c>
      <c r="D514" s="331" t="s">
        <v>26</v>
      </c>
      <c r="E514" s="331" t="s">
        <v>26</v>
      </c>
    </row>
    <row r="515" spans="1:7" s="4" customFormat="1" ht="15.75" thickBot="1" x14ac:dyDescent="0.3">
      <c r="A515" s="81" t="s">
        <v>114</v>
      </c>
      <c r="B515" s="74">
        <v>0</v>
      </c>
      <c r="C515" s="74">
        <v>0</v>
      </c>
      <c r="D515" s="74">
        <v>0</v>
      </c>
      <c r="E515" s="74">
        <v>0</v>
      </c>
    </row>
    <row r="516" spans="1:7" s="4" customFormat="1" ht="15.75" thickBot="1" x14ac:dyDescent="0.3">
      <c r="A516" s="81" t="s">
        <v>118</v>
      </c>
      <c r="B516" s="74">
        <f>SUM(B517:B520)</f>
        <v>0</v>
      </c>
      <c r="C516" s="74">
        <f>C517+C518+C519+C520</f>
        <v>960</v>
      </c>
      <c r="D516" s="74">
        <f>D517+D518+D519+D520</f>
        <v>0</v>
      </c>
      <c r="E516" s="74">
        <f>E517+E518+E519+E520</f>
        <v>0</v>
      </c>
    </row>
    <row r="517" spans="1:7" s="4" customFormat="1" ht="15.75" thickBot="1" x14ac:dyDescent="0.3">
      <c r="A517" s="82" t="s">
        <v>61</v>
      </c>
      <c r="B517" s="73">
        <v>0</v>
      </c>
      <c r="C517" s="74">
        <v>960</v>
      </c>
      <c r="D517" s="74">
        <v>0</v>
      </c>
      <c r="E517" s="74">
        <v>0</v>
      </c>
    </row>
    <row r="518" spans="1:7" s="4" customFormat="1" ht="15.75" thickBot="1" x14ac:dyDescent="0.3">
      <c r="A518" s="82" t="s">
        <v>115</v>
      </c>
      <c r="B518" s="73">
        <v>0</v>
      </c>
      <c r="C518" s="74">
        <v>0</v>
      </c>
      <c r="D518" s="74">
        <v>0</v>
      </c>
      <c r="E518" s="74">
        <v>0</v>
      </c>
    </row>
    <row r="519" spans="1:7" s="4" customFormat="1" ht="15.75" thickBot="1" x14ac:dyDescent="0.3">
      <c r="A519" s="82" t="s">
        <v>116</v>
      </c>
      <c r="B519" s="73">
        <v>0</v>
      </c>
      <c r="C519" s="74">
        <v>0</v>
      </c>
      <c r="D519" s="74">
        <v>0</v>
      </c>
      <c r="E519" s="74">
        <v>0</v>
      </c>
    </row>
    <row r="520" spans="1:7" s="4" customFormat="1" ht="15.75" thickBot="1" x14ac:dyDescent="0.3">
      <c r="A520" s="82" t="s">
        <v>117</v>
      </c>
      <c r="B520" s="73">
        <v>0</v>
      </c>
      <c r="C520" s="74">
        <v>0</v>
      </c>
      <c r="D520" s="74">
        <v>0</v>
      </c>
      <c r="E520" s="74">
        <v>0</v>
      </c>
    </row>
    <row r="521" spans="1:7" s="4" customFormat="1" ht="15.75" thickBot="1" x14ac:dyDescent="0.3">
      <c r="A521" s="516" t="s">
        <v>403</v>
      </c>
      <c r="B521" s="502">
        <f>B516+B515</f>
        <v>0</v>
      </c>
      <c r="C521" s="502">
        <f>C516+C515</f>
        <v>960</v>
      </c>
      <c r="D521" s="502">
        <f>D516+D515</f>
        <v>0</v>
      </c>
      <c r="E521" s="502">
        <f>E516+E515</f>
        <v>0</v>
      </c>
    </row>
    <row r="522" spans="1:7" s="4" customFormat="1" ht="23.25" thickBot="1" x14ac:dyDescent="0.3">
      <c r="A522" s="503" t="s">
        <v>658</v>
      </c>
      <c r="B522" s="504"/>
      <c r="C522" s="505"/>
      <c r="D522" s="505"/>
      <c r="E522" s="506"/>
    </row>
    <row r="523" spans="1:7" s="4" customFormat="1" ht="15.75" thickBot="1" x14ac:dyDescent="0.3">
      <c r="A523" s="914" t="s">
        <v>148</v>
      </c>
      <c r="B523" s="915"/>
      <c r="C523" s="915"/>
      <c r="D523" s="915"/>
      <c r="E523" s="916"/>
    </row>
    <row r="524" spans="1:7" s="4" customFormat="1" ht="15.75" thickBot="1" x14ac:dyDescent="0.3">
      <c r="A524" s="914" t="s">
        <v>149</v>
      </c>
      <c r="B524" s="915"/>
      <c r="C524" s="915"/>
      <c r="D524" s="915"/>
      <c r="E524" s="916"/>
    </row>
    <row r="525" spans="1:7" s="4" customFormat="1" ht="15.75" thickBot="1" x14ac:dyDescent="0.3">
      <c r="A525" s="85" t="s">
        <v>451</v>
      </c>
      <c r="B525" s="900" t="s">
        <v>659</v>
      </c>
      <c r="C525" s="901"/>
      <c r="D525" s="901"/>
      <c r="E525" s="902"/>
    </row>
    <row r="526" spans="1:7" s="4" customFormat="1" ht="34.5" thickBot="1" x14ac:dyDescent="0.3">
      <c r="A526" s="379" t="s">
        <v>107</v>
      </c>
      <c r="B526" s="881" t="s">
        <v>660</v>
      </c>
      <c r="C526" s="882"/>
      <c r="D526" s="507" t="s">
        <v>151</v>
      </c>
      <c r="E526" s="517"/>
      <c r="G526" s="518"/>
    </row>
    <row r="527" spans="1:7" s="4" customFormat="1" ht="49.5" customHeight="1" thickBot="1" x14ac:dyDescent="0.3">
      <c r="A527" s="85" t="s">
        <v>48</v>
      </c>
      <c r="B527" s="883" t="s">
        <v>661</v>
      </c>
      <c r="C527" s="884"/>
      <c r="D527" s="884"/>
      <c r="E527" s="885"/>
      <c r="G527" s="461"/>
    </row>
    <row r="528" spans="1:7" s="4" customFormat="1" ht="15.75" thickBot="1" x14ac:dyDescent="0.3">
      <c r="A528" s="85" t="s">
        <v>50</v>
      </c>
      <c r="B528" s="886" t="s">
        <v>662</v>
      </c>
      <c r="C528" s="887"/>
      <c r="D528" s="887"/>
      <c r="E528" s="888"/>
      <c r="G528" s="519"/>
    </row>
    <row r="529" spans="1:7" s="4" customFormat="1" x14ac:dyDescent="0.25">
      <c r="A529" s="892"/>
      <c r="B529" s="330">
        <v>2020</v>
      </c>
      <c r="C529" s="330">
        <v>2021</v>
      </c>
      <c r="D529" s="330">
        <v>2022</v>
      </c>
      <c r="E529" s="330">
        <v>2023</v>
      </c>
      <c r="G529" s="519"/>
    </row>
    <row r="530" spans="1:7" s="4" customFormat="1" ht="15.75" thickBot="1" x14ac:dyDescent="0.3">
      <c r="A530" s="893"/>
      <c r="B530" s="331" t="s">
        <v>1</v>
      </c>
      <c r="C530" s="331" t="s">
        <v>26</v>
      </c>
      <c r="D530" s="331" t="s">
        <v>26</v>
      </c>
      <c r="E530" s="331" t="s">
        <v>26</v>
      </c>
      <c r="G530" s="519"/>
    </row>
    <row r="531" spans="1:7" s="4" customFormat="1" ht="15.75" thickBot="1" x14ac:dyDescent="0.3">
      <c r="A531" s="85" t="s">
        <v>52</v>
      </c>
      <c r="B531" s="113">
        <v>1</v>
      </c>
      <c r="C531" s="113">
        <v>1</v>
      </c>
      <c r="D531" s="113">
        <v>1</v>
      </c>
      <c r="E531" s="113">
        <v>1</v>
      </c>
      <c r="G531" s="519"/>
    </row>
    <row r="532" spans="1:7" s="4" customFormat="1" ht="15.75" thickBot="1" x14ac:dyDescent="0.3">
      <c r="A532" s="85" t="s">
        <v>53</v>
      </c>
      <c r="B532" s="113">
        <f>B546</f>
        <v>0</v>
      </c>
      <c r="C532" s="113">
        <f>C546</f>
        <v>734193</v>
      </c>
      <c r="D532" s="113">
        <f>D546</f>
        <v>78844</v>
      </c>
      <c r="E532" s="113">
        <f>E546</f>
        <v>337863</v>
      </c>
      <c r="G532" s="519"/>
    </row>
    <row r="533" spans="1:7" s="4" customFormat="1" ht="15.75" thickBot="1" x14ac:dyDescent="0.3">
      <c r="A533" s="85" t="s">
        <v>54</v>
      </c>
      <c r="B533" s="113">
        <f>B532/B531</f>
        <v>0</v>
      </c>
      <c r="C533" s="113">
        <f>C532/C531</f>
        <v>734193</v>
      </c>
      <c r="D533" s="113">
        <f>D532/D531</f>
        <v>78844</v>
      </c>
      <c r="E533" s="113">
        <f>E532/E531</f>
        <v>337863</v>
      </c>
      <c r="G533" s="520"/>
    </row>
    <row r="534" spans="1:7" s="4" customFormat="1" ht="15.75" thickBot="1" x14ac:dyDescent="0.3">
      <c r="A534" s="85" t="s">
        <v>55</v>
      </c>
      <c r="B534" s="484" t="s">
        <v>56</v>
      </c>
      <c r="C534" s="332">
        <f>C531/B531-1</f>
        <v>0</v>
      </c>
      <c r="D534" s="332">
        <f>D531/C531-1</f>
        <v>0</v>
      </c>
      <c r="E534" s="332">
        <f>E531/D531-1</f>
        <v>0</v>
      </c>
      <c r="G534" s="461"/>
    </row>
    <row r="535" spans="1:7" s="4" customFormat="1" ht="15.75" thickBot="1" x14ac:dyDescent="0.3">
      <c r="A535" s="85" t="s">
        <v>57</v>
      </c>
      <c r="B535" s="484" t="s">
        <v>56</v>
      </c>
      <c r="C535" s="332"/>
      <c r="D535" s="332"/>
      <c r="E535" s="332"/>
      <c r="G535" s="520"/>
    </row>
    <row r="536" spans="1:7" s="4" customFormat="1" ht="15.75" thickBot="1" x14ac:dyDescent="0.3">
      <c r="A536" s="85" t="s">
        <v>58</v>
      </c>
      <c r="B536" s="484" t="s">
        <v>56</v>
      </c>
      <c r="C536" s="332"/>
      <c r="D536" s="332"/>
      <c r="E536" s="332"/>
    </row>
    <row r="537" spans="1:7" s="4" customFormat="1" ht="15.75" customHeight="1" thickBot="1" x14ac:dyDescent="0.3">
      <c r="A537" s="889" t="s">
        <v>600</v>
      </c>
      <c r="B537" s="890"/>
      <c r="C537" s="890"/>
      <c r="D537" s="890"/>
      <c r="E537" s="891"/>
    </row>
    <row r="538" spans="1:7" s="4" customFormat="1" x14ac:dyDescent="0.25">
      <c r="A538" s="892"/>
      <c r="B538" s="330">
        <v>2020</v>
      </c>
      <c r="C538" s="330">
        <v>2021</v>
      </c>
      <c r="D538" s="330">
        <v>2022</v>
      </c>
      <c r="E538" s="330">
        <v>2023</v>
      </c>
    </row>
    <row r="539" spans="1:7" s="4" customFormat="1" ht="15.75" thickBot="1" x14ac:dyDescent="0.3">
      <c r="A539" s="893"/>
      <c r="B539" s="331" t="s">
        <v>1</v>
      </c>
      <c r="C539" s="331" t="s">
        <v>26</v>
      </c>
      <c r="D539" s="331" t="s">
        <v>26</v>
      </c>
      <c r="E539" s="331" t="s">
        <v>26</v>
      </c>
    </row>
    <row r="540" spans="1:7" s="4" customFormat="1" ht="15.75" thickBot="1" x14ac:dyDescent="0.3">
      <c r="A540" s="81" t="s">
        <v>114</v>
      </c>
      <c r="B540" s="74"/>
      <c r="C540" s="74">
        <v>0</v>
      </c>
      <c r="D540" s="74">
        <v>0</v>
      </c>
      <c r="E540" s="74">
        <v>0</v>
      </c>
    </row>
    <row r="541" spans="1:7" s="4" customFormat="1" ht="15.75" thickBot="1" x14ac:dyDescent="0.3">
      <c r="A541" s="81" t="s">
        <v>118</v>
      </c>
      <c r="B541" s="73">
        <f>SUM(B542:B545)</f>
        <v>0</v>
      </c>
      <c r="C541" s="74">
        <f>SUM(C542:C545)</f>
        <v>734193</v>
      </c>
      <c r="D541" s="74">
        <f>SUM(D542:D545)</f>
        <v>78844</v>
      </c>
      <c r="E541" s="74">
        <f>SUM(E542:E545)</f>
        <v>337863</v>
      </c>
    </row>
    <row r="542" spans="1:7" s="4" customFormat="1" ht="15.75" thickBot="1" x14ac:dyDescent="0.3">
      <c r="A542" s="82" t="s">
        <v>61</v>
      </c>
      <c r="B542" s="73">
        <v>0</v>
      </c>
      <c r="C542" s="74">
        <v>0</v>
      </c>
      <c r="D542" s="74">
        <v>0</v>
      </c>
      <c r="E542" s="74">
        <v>0</v>
      </c>
    </row>
    <row r="543" spans="1:7" s="4" customFormat="1" ht="15.75" thickBot="1" x14ac:dyDescent="0.3">
      <c r="A543" s="82" t="s">
        <v>115</v>
      </c>
      <c r="B543" s="73">
        <v>0</v>
      </c>
      <c r="C543" s="74">
        <v>0</v>
      </c>
      <c r="D543" s="74">
        <v>0</v>
      </c>
      <c r="E543" s="74">
        <v>0</v>
      </c>
    </row>
    <row r="544" spans="1:7" s="4" customFormat="1" ht="15.75" thickBot="1" x14ac:dyDescent="0.3">
      <c r="A544" s="82" t="s">
        <v>116</v>
      </c>
      <c r="B544" s="74">
        <v>0</v>
      </c>
      <c r="C544" s="74">
        <v>734193</v>
      </c>
      <c r="D544" s="74">
        <v>78844</v>
      </c>
      <c r="E544" s="74">
        <v>337863</v>
      </c>
    </row>
    <row r="545" spans="1:7" s="4" customFormat="1" ht="15.75" thickBot="1" x14ac:dyDescent="0.3">
      <c r="A545" s="82" t="s">
        <v>117</v>
      </c>
      <c r="B545" s="73"/>
      <c r="C545" s="74">
        <v>0</v>
      </c>
      <c r="D545" s="74">
        <v>0</v>
      </c>
      <c r="E545" s="74">
        <v>0</v>
      </c>
    </row>
    <row r="546" spans="1:7" s="4" customFormat="1" ht="15.75" thickBot="1" x14ac:dyDescent="0.3">
      <c r="A546" s="319" t="s">
        <v>69</v>
      </c>
      <c r="B546" s="502">
        <f>B541+B540</f>
        <v>0</v>
      </c>
      <c r="C546" s="502">
        <f>C541+C540</f>
        <v>734193</v>
      </c>
      <c r="D546" s="502">
        <f>D541+D540</f>
        <v>78844</v>
      </c>
      <c r="E546" s="502">
        <f>E541+E540</f>
        <v>337863</v>
      </c>
    </row>
    <row r="547" spans="1:7" s="4" customFormat="1" ht="15.75" thickBot="1" x14ac:dyDescent="0.3">
      <c r="A547" s="85" t="s">
        <v>451</v>
      </c>
      <c r="B547" s="900" t="s">
        <v>1091</v>
      </c>
      <c r="C547" s="901"/>
      <c r="D547" s="901"/>
      <c r="E547" s="902"/>
    </row>
    <row r="548" spans="1:7" s="4" customFormat="1" ht="34.5" thickBot="1" x14ac:dyDescent="0.3">
      <c r="A548" s="379" t="s">
        <v>663</v>
      </c>
      <c r="B548" s="881" t="s">
        <v>664</v>
      </c>
      <c r="C548" s="882"/>
      <c r="D548" s="507" t="s">
        <v>151</v>
      </c>
      <c r="E548" s="517"/>
      <c r="G548" s="498"/>
    </row>
    <row r="549" spans="1:7" s="4" customFormat="1" ht="37.5" customHeight="1" thickBot="1" x14ac:dyDescent="0.3">
      <c r="A549" s="85" t="s">
        <v>48</v>
      </c>
      <c r="B549" s="883" t="s">
        <v>665</v>
      </c>
      <c r="C549" s="884"/>
      <c r="D549" s="884"/>
      <c r="E549" s="885"/>
      <c r="G549" s="498"/>
    </row>
    <row r="550" spans="1:7" s="4" customFormat="1" ht="15.75" thickBot="1" x14ac:dyDescent="0.3">
      <c r="A550" s="85" t="s">
        <v>50</v>
      </c>
      <c r="B550" s="886" t="s">
        <v>662</v>
      </c>
      <c r="C550" s="887"/>
      <c r="D550" s="887"/>
      <c r="E550" s="888"/>
      <c r="G550" s="499"/>
    </row>
    <row r="551" spans="1:7" s="4" customFormat="1" x14ac:dyDescent="0.25">
      <c r="A551" s="892"/>
      <c r="B551" s="330">
        <v>2020</v>
      </c>
      <c r="C551" s="330">
        <v>2021</v>
      </c>
      <c r="D551" s="330">
        <v>2022</v>
      </c>
      <c r="E551" s="330">
        <v>2023</v>
      </c>
      <c r="G551" s="499"/>
    </row>
    <row r="552" spans="1:7" s="4" customFormat="1" ht="15.75" thickBot="1" x14ac:dyDescent="0.3">
      <c r="A552" s="893"/>
      <c r="B552" s="331" t="s">
        <v>1</v>
      </c>
      <c r="C552" s="331" t="s">
        <v>26</v>
      </c>
      <c r="D552" s="331" t="s">
        <v>26</v>
      </c>
      <c r="E552" s="331" t="s">
        <v>26</v>
      </c>
      <c r="G552" s="499"/>
    </row>
    <row r="553" spans="1:7" s="4" customFormat="1" ht="15.75" thickBot="1" x14ac:dyDescent="0.3">
      <c r="A553" s="85" t="s">
        <v>52</v>
      </c>
      <c r="B553" s="113">
        <v>200</v>
      </c>
      <c r="C553" s="113">
        <v>200</v>
      </c>
      <c r="D553" s="113">
        <v>200</v>
      </c>
      <c r="E553" s="113">
        <v>200</v>
      </c>
      <c r="G553" s="499"/>
    </row>
    <row r="554" spans="1:7" s="4" customFormat="1" ht="15.75" thickBot="1" x14ac:dyDescent="0.3">
      <c r="A554" s="85" t="s">
        <v>53</v>
      </c>
      <c r="B554" s="113">
        <f>B568</f>
        <v>11610</v>
      </c>
      <c r="C554" s="113">
        <f>C568</f>
        <v>37050</v>
      </c>
      <c r="D554" s="113">
        <f>D568</f>
        <v>48674</v>
      </c>
      <c r="E554" s="113">
        <f>E568</f>
        <v>1513</v>
      </c>
      <c r="G554" s="499"/>
    </row>
    <row r="555" spans="1:7" s="4" customFormat="1" ht="15.75" thickBot="1" x14ac:dyDescent="0.3">
      <c r="A555" s="85" t="s">
        <v>54</v>
      </c>
      <c r="B555" s="113"/>
      <c r="C555" s="113"/>
      <c r="D555" s="113"/>
      <c r="E555" s="113"/>
      <c r="G555" s="500"/>
    </row>
    <row r="556" spans="1:7" s="4" customFormat="1" ht="15.75" thickBot="1" x14ac:dyDescent="0.3">
      <c r="A556" s="85" t="s">
        <v>55</v>
      </c>
      <c r="B556" s="484" t="s">
        <v>56</v>
      </c>
      <c r="C556" s="332"/>
      <c r="D556" s="332"/>
      <c r="E556" s="332"/>
      <c r="G556" s="499"/>
    </row>
    <row r="557" spans="1:7" s="4" customFormat="1" ht="15.75" thickBot="1" x14ac:dyDescent="0.3">
      <c r="A557" s="85" t="s">
        <v>57</v>
      </c>
      <c r="B557" s="484" t="s">
        <v>56</v>
      </c>
      <c r="C557" s="332"/>
      <c r="D557" s="332"/>
      <c r="E557" s="332"/>
      <c r="G557" s="499"/>
    </row>
    <row r="558" spans="1:7" s="4" customFormat="1" ht="15.75" thickBot="1" x14ac:dyDescent="0.3">
      <c r="A558" s="85" t="s">
        <v>58</v>
      </c>
      <c r="B558" s="484" t="s">
        <v>56</v>
      </c>
      <c r="C558" s="332"/>
      <c r="D558" s="332"/>
      <c r="E558" s="332"/>
      <c r="G558" s="499"/>
    </row>
    <row r="559" spans="1:7" s="4" customFormat="1" ht="15.75" customHeight="1" thickBot="1" x14ac:dyDescent="0.3">
      <c r="A559" s="889" t="s">
        <v>666</v>
      </c>
      <c r="B559" s="890"/>
      <c r="C559" s="890"/>
      <c r="D559" s="890"/>
      <c r="E559" s="891"/>
      <c r="G559" s="500"/>
    </row>
    <row r="560" spans="1:7" s="4" customFormat="1" x14ac:dyDescent="0.25">
      <c r="A560" s="892"/>
      <c r="B560" s="330">
        <v>2020</v>
      </c>
      <c r="C560" s="330">
        <v>2021</v>
      </c>
      <c r="D560" s="330">
        <v>2022</v>
      </c>
      <c r="E560" s="330">
        <v>2023</v>
      </c>
      <c r="G560" s="499"/>
    </row>
    <row r="561" spans="1:7" s="4" customFormat="1" ht="15.75" thickBot="1" x14ac:dyDescent="0.3">
      <c r="A561" s="893"/>
      <c r="B561" s="331" t="s">
        <v>1</v>
      </c>
      <c r="C561" s="331" t="s">
        <v>26</v>
      </c>
      <c r="D561" s="331" t="s">
        <v>26</v>
      </c>
      <c r="E561" s="331" t="s">
        <v>26</v>
      </c>
      <c r="G561" s="499"/>
    </row>
    <row r="562" spans="1:7" s="4" customFormat="1" ht="15.75" thickBot="1" x14ac:dyDescent="0.3">
      <c r="A562" s="81" t="s">
        <v>114</v>
      </c>
      <c r="B562" s="74"/>
      <c r="C562" s="74">
        <v>0</v>
      </c>
      <c r="D562" s="74">
        <v>0</v>
      </c>
      <c r="E562" s="74">
        <v>0</v>
      </c>
    </row>
    <row r="563" spans="1:7" s="4" customFormat="1" ht="15.75" thickBot="1" x14ac:dyDescent="0.3">
      <c r="A563" s="81" t="s">
        <v>118</v>
      </c>
      <c r="B563" s="73">
        <f>SUM(B564:B567)</f>
        <v>11610</v>
      </c>
      <c r="C563" s="73">
        <f>SUM(C564:C567)</f>
        <v>37050</v>
      </c>
      <c r="D563" s="74">
        <f>D564+D565+D566+D567</f>
        <v>48674</v>
      </c>
      <c r="E563" s="74">
        <f>E564+E565+E566+E567</f>
        <v>1513</v>
      </c>
      <c r="G563" s="499"/>
    </row>
    <row r="564" spans="1:7" s="4" customFormat="1" ht="15.75" thickBot="1" x14ac:dyDescent="0.3">
      <c r="A564" s="82" t="s">
        <v>61</v>
      </c>
      <c r="B564" s="73"/>
      <c r="C564" s="74">
        <v>0</v>
      </c>
      <c r="D564" s="74">
        <v>0</v>
      </c>
      <c r="E564" s="74">
        <v>0</v>
      </c>
      <c r="G564" s="499"/>
    </row>
    <row r="565" spans="1:7" s="4" customFormat="1" ht="15.75" thickBot="1" x14ac:dyDescent="0.3">
      <c r="A565" s="82" t="s">
        <v>115</v>
      </c>
      <c r="B565" s="73">
        <v>10000</v>
      </c>
      <c r="C565" s="74">
        <v>37050</v>
      </c>
      <c r="D565" s="74">
        <v>47161</v>
      </c>
      <c r="E565" s="74">
        <v>0</v>
      </c>
      <c r="G565" s="499"/>
    </row>
    <row r="566" spans="1:7" s="4" customFormat="1" ht="15.75" thickBot="1" x14ac:dyDescent="0.3">
      <c r="A566" s="82" t="s">
        <v>116</v>
      </c>
      <c r="B566" s="73">
        <v>1610</v>
      </c>
      <c r="C566" s="74">
        <v>0</v>
      </c>
      <c r="D566" s="74">
        <v>1513</v>
      </c>
      <c r="E566" s="74">
        <v>1513</v>
      </c>
      <c r="G566" s="499"/>
    </row>
    <row r="567" spans="1:7" s="4" customFormat="1" ht="15.75" thickBot="1" x14ac:dyDescent="0.3">
      <c r="A567" s="521" t="s">
        <v>117</v>
      </c>
      <c r="B567" s="73"/>
      <c r="C567" s="74">
        <v>0</v>
      </c>
      <c r="D567" s="74">
        <v>0</v>
      </c>
      <c r="E567" s="74">
        <v>0</v>
      </c>
      <c r="G567" s="499"/>
    </row>
    <row r="568" spans="1:7" s="4" customFormat="1" ht="15.75" thickBot="1" x14ac:dyDescent="0.3">
      <c r="A568" s="522" t="s">
        <v>77</v>
      </c>
      <c r="B568" s="73">
        <f>B563+B562</f>
        <v>11610</v>
      </c>
      <c r="C568" s="73">
        <f>C563+C562</f>
        <v>37050</v>
      </c>
      <c r="D568" s="73">
        <f>D563+D562</f>
        <v>48674</v>
      </c>
      <c r="E568" s="73">
        <f>E563+E562</f>
        <v>1513</v>
      </c>
    </row>
    <row r="569" spans="1:7" s="4" customFormat="1" ht="15.75" thickBot="1" x14ac:dyDescent="0.3">
      <c r="A569" s="85" t="s">
        <v>451</v>
      </c>
      <c r="B569" s="900" t="s">
        <v>667</v>
      </c>
      <c r="C569" s="901"/>
      <c r="D569" s="901"/>
      <c r="E569" s="902"/>
    </row>
    <row r="570" spans="1:7" s="4" customFormat="1" ht="34.5" thickBot="1" x14ac:dyDescent="0.3">
      <c r="A570" s="379" t="s">
        <v>78</v>
      </c>
      <c r="B570" s="881" t="s">
        <v>668</v>
      </c>
      <c r="C570" s="882"/>
      <c r="D570" s="507" t="s">
        <v>151</v>
      </c>
      <c r="E570" s="517"/>
    </row>
    <row r="571" spans="1:7" s="4" customFormat="1" ht="27" customHeight="1" thickBot="1" x14ac:dyDescent="0.3">
      <c r="A571" s="85" t="s">
        <v>48</v>
      </c>
      <c r="B571" s="883" t="s">
        <v>669</v>
      </c>
      <c r="C571" s="884"/>
      <c r="D571" s="884"/>
      <c r="E571" s="885"/>
    </row>
    <row r="572" spans="1:7" s="4" customFormat="1" ht="15.75" thickBot="1" x14ac:dyDescent="0.3">
      <c r="A572" s="85" t="s">
        <v>50</v>
      </c>
      <c r="B572" s="886" t="s">
        <v>662</v>
      </c>
      <c r="C572" s="887"/>
      <c r="D572" s="887"/>
      <c r="E572" s="888"/>
    </row>
    <row r="573" spans="1:7" s="4" customFormat="1" x14ac:dyDescent="0.25">
      <c r="A573" s="892"/>
      <c r="B573" s="330">
        <v>2020</v>
      </c>
      <c r="C573" s="330">
        <v>2021</v>
      </c>
      <c r="D573" s="330">
        <v>2022</v>
      </c>
      <c r="E573" s="330">
        <v>2023</v>
      </c>
    </row>
    <row r="574" spans="1:7" s="4" customFormat="1" ht="15.75" thickBot="1" x14ac:dyDescent="0.3">
      <c r="A574" s="893"/>
      <c r="B574" s="331" t="s">
        <v>1</v>
      </c>
      <c r="C574" s="331" t="s">
        <v>26</v>
      </c>
      <c r="D574" s="331" t="s">
        <v>26</v>
      </c>
      <c r="E574" s="331" t="s">
        <v>26</v>
      </c>
    </row>
    <row r="575" spans="1:7" s="4" customFormat="1" ht="15.75" thickBot="1" x14ac:dyDescent="0.3">
      <c r="A575" s="85" t="s">
        <v>52</v>
      </c>
      <c r="B575" s="113">
        <v>200</v>
      </c>
      <c r="C575" s="113">
        <v>1</v>
      </c>
      <c r="D575" s="113">
        <v>1</v>
      </c>
      <c r="E575" s="113"/>
    </row>
    <row r="576" spans="1:7" s="4" customFormat="1" ht="15.75" thickBot="1" x14ac:dyDescent="0.3">
      <c r="A576" s="85" t="s">
        <v>53</v>
      </c>
      <c r="B576" s="113">
        <f>B590</f>
        <v>123597</v>
      </c>
      <c r="C576" s="113">
        <f>C590</f>
        <v>61750</v>
      </c>
      <c r="D576" s="113">
        <f>D590</f>
        <v>193029</v>
      </c>
      <c r="E576" s="113">
        <f>E590</f>
        <v>4800</v>
      </c>
    </row>
    <row r="577" spans="1:7" s="4" customFormat="1" ht="15.75" thickBot="1" x14ac:dyDescent="0.3">
      <c r="A577" s="85" t="s">
        <v>54</v>
      </c>
      <c r="B577" s="113"/>
      <c r="C577" s="113"/>
      <c r="D577" s="113"/>
      <c r="E577" s="113"/>
    </row>
    <row r="578" spans="1:7" s="4" customFormat="1" ht="15.75" thickBot="1" x14ac:dyDescent="0.3">
      <c r="A578" s="85" t="s">
        <v>55</v>
      </c>
      <c r="B578" s="484" t="s">
        <v>56</v>
      </c>
      <c r="C578" s="332"/>
      <c r="D578" s="332"/>
      <c r="E578" s="332"/>
    </row>
    <row r="579" spans="1:7" s="4" customFormat="1" ht="15.75" thickBot="1" x14ac:dyDescent="0.3">
      <c r="A579" s="85" t="s">
        <v>57</v>
      </c>
      <c r="B579" s="484" t="s">
        <v>56</v>
      </c>
      <c r="C579" s="332"/>
      <c r="D579" s="332"/>
      <c r="E579" s="332"/>
    </row>
    <row r="580" spans="1:7" s="4" customFormat="1" ht="15.75" thickBot="1" x14ac:dyDescent="0.3">
      <c r="A580" s="85" t="s">
        <v>58</v>
      </c>
      <c r="B580" s="484" t="s">
        <v>56</v>
      </c>
      <c r="C580" s="332"/>
      <c r="D580" s="332"/>
      <c r="E580" s="332"/>
    </row>
    <row r="581" spans="1:7" s="4" customFormat="1" ht="15.75" thickBot="1" x14ac:dyDescent="0.3">
      <c r="A581" s="889" t="s">
        <v>670</v>
      </c>
      <c r="B581" s="890"/>
      <c r="C581" s="890"/>
      <c r="D581" s="890"/>
      <c r="E581" s="891"/>
    </row>
    <row r="582" spans="1:7" s="4" customFormat="1" x14ac:dyDescent="0.25">
      <c r="A582" s="892"/>
      <c r="B582" s="330">
        <v>2020</v>
      </c>
      <c r="C582" s="330">
        <v>2021</v>
      </c>
      <c r="D582" s="330">
        <v>2022</v>
      </c>
      <c r="E582" s="330">
        <v>2023</v>
      </c>
    </row>
    <row r="583" spans="1:7" s="4" customFormat="1" ht="15.75" thickBot="1" x14ac:dyDescent="0.3">
      <c r="A583" s="893"/>
      <c r="B583" s="331" t="s">
        <v>1</v>
      </c>
      <c r="C583" s="331" t="s">
        <v>26</v>
      </c>
      <c r="D583" s="331" t="s">
        <v>26</v>
      </c>
      <c r="E583" s="331" t="s">
        <v>26</v>
      </c>
    </row>
    <row r="584" spans="1:7" s="4" customFormat="1" ht="15.75" thickBot="1" x14ac:dyDescent="0.3">
      <c r="A584" s="81" t="s">
        <v>114</v>
      </c>
      <c r="B584" s="74"/>
      <c r="C584" s="74">
        <v>0</v>
      </c>
      <c r="D584" s="74">
        <v>0</v>
      </c>
      <c r="E584" s="74">
        <v>0</v>
      </c>
    </row>
    <row r="585" spans="1:7" s="4" customFormat="1" ht="15.75" thickBot="1" x14ac:dyDescent="0.3">
      <c r="A585" s="81" t="s">
        <v>118</v>
      </c>
      <c r="B585" s="73">
        <f>SUM(B586:B589)</f>
        <v>123597</v>
      </c>
      <c r="C585" s="73">
        <f>SUM(C586:C589)</f>
        <v>61750</v>
      </c>
      <c r="D585" s="74">
        <f>D586+D587+D588+D589</f>
        <v>193029</v>
      </c>
      <c r="E585" s="74">
        <f>E586+E587+E588+E589</f>
        <v>4800</v>
      </c>
      <c r="G585" s="304"/>
    </row>
    <row r="586" spans="1:7" s="4" customFormat="1" ht="15.75" thickBot="1" x14ac:dyDescent="0.3">
      <c r="A586" s="82" t="s">
        <v>61</v>
      </c>
      <c r="B586" s="73"/>
      <c r="C586" s="74">
        <v>0</v>
      </c>
      <c r="D586" s="74">
        <v>0</v>
      </c>
      <c r="E586" s="74">
        <v>0</v>
      </c>
    </row>
    <row r="587" spans="1:7" s="4" customFormat="1" ht="15.75" thickBot="1" x14ac:dyDescent="0.3">
      <c r="A587" s="82" t="s">
        <v>115</v>
      </c>
      <c r="B587" s="74">
        <v>123487</v>
      </c>
      <c r="C587" s="74">
        <v>61750</v>
      </c>
      <c r="D587" s="74">
        <v>188179</v>
      </c>
      <c r="E587" s="74">
        <v>0</v>
      </c>
    </row>
    <row r="588" spans="1:7" s="4" customFormat="1" ht="15.75" thickBot="1" x14ac:dyDescent="0.3">
      <c r="A588" s="82" t="s">
        <v>116</v>
      </c>
      <c r="B588" s="74">
        <v>110</v>
      </c>
      <c r="C588" s="74"/>
      <c r="D588" s="74"/>
      <c r="E588" s="74">
        <v>0</v>
      </c>
    </row>
    <row r="589" spans="1:7" s="4" customFormat="1" ht="15.75" thickBot="1" x14ac:dyDescent="0.3">
      <c r="A589" s="521" t="s">
        <v>117</v>
      </c>
      <c r="B589" s="73"/>
      <c r="C589" s="74">
        <v>0</v>
      </c>
      <c r="D589" s="74">
        <v>4850</v>
      </c>
      <c r="E589" s="74">
        <v>4800</v>
      </c>
    </row>
    <row r="590" spans="1:7" s="4" customFormat="1" ht="15.75" thickBot="1" x14ac:dyDescent="0.3">
      <c r="A590" s="522" t="s">
        <v>84</v>
      </c>
      <c r="B590" s="73">
        <f>B585+B584</f>
        <v>123597</v>
      </c>
      <c r="C590" s="73">
        <f>C585+C584</f>
        <v>61750</v>
      </c>
      <c r="D590" s="73">
        <f>D585+D584</f>
        <v>193029</v>
      </c>
      <c r="E590" s="73">
        <f>E585+E584</f>
        <v>4800</v>
      </c>
    </row>
    <row r="591" spans="1:7" s="4" customFormat="1" ht="15.75" thickBot="1" x14ac:dyDescent="0.3">
      <c r="A591" s="85" t="s">
        <v>451</v>
      </c>
      <c r="B591" s="900" t="s">
        <v>671</v>
      </c>
      <c r="C591" s="901"/>
      <c r="D591" s="901"/>
      <c r="E591" s="902"/>
    </row>
    <row r="592" spans="1:7" s="4" customFormat="1" ht="34.5" thickBot="1" x14ac:dyDescent="0.3">
      <c r="A592" s="379" t="s">
        <v>85</v>
      </c>
      <c r="B592" s="881" t="s">
        <v>668</v>
      </c>
      <c r="C592" s="882"/>
      <c r="D592" s="507" t="s">
        <v>151</v>
      </c>
      <c r="E592" s="517"/>
    </row>
    <row r="593" spans="1:5" s="4" customFormat="1" ht="28.5" customHeight="1" thickBot="1" x14ac:dyDescent="0.3">
      <c r="A593" s="85" t="s">
        <v>48</v>
      </c>
      <c r="B593" s="883" t="s">
        <v>669</v>
      </c>
      <c r="C593" s="884"/>
      <c r="D593" s="884"/>
      <c r="E593" s="885"/>
    </row>
    <row r="594" spans="1:5" s="4" customFormat="1" ht="15.75" thickBot="1" x14ac:dyDescent="0.3">
      <c r="A594" s="85" t="s">
        <v>50</v>
      </c>
      <c r="B594" s="886" t="s">
        <v>662</v>
      </c>
      <c r="C594" s="887"/>
      <c r="D594" s="887"/>
      <c r="E594" s="888"/>
    </row>
    <row r="595" spans="1:5" s="4" customFormat="1" x14ac:dyDescent="0.25">
      <c r="A595" s="892"/>
      <c r="B595" s="330">
        <v>2020</v>
      </c>
      <c r="C595" s="330">
        <v>2021</v>
      </c>
      <c r="D595" s="330">
        <v>2022</v>
      </c>
      <c r="E595" s="330">
        <v>2023</v>
      </c>
    </row>
    <row r="596" spans="1:5" s="4" customFormat="1" ht="15.75" thickBot="1" x14ac:dyDescent="0.3">
      <c r="A596" s="893"/>
      <c r="B596" s="331" t="s">
        <v>1</v>
      </c>
      <c r="C596" s="331" t="s">
        <v>26</v>
      </c>
      <c r="D596" s="331" t="s">
        <v>26</v>
      </c>
      <c r="E596" s="331" t="s">
        <v>26</v>
      </c>
    </row>
    <row r="597" spans="1:5" s="4" customFormat="1" ht="15.75" thickBot="1" x14ac:dyDescent="0.3">
      <c r="A597" s="85" t="s">
        <v>52</v>
      </c>
      <c r="B597" s="113">
        <v>200</v>
      </c>
      <c r="C597" s="113">
        <v>200</v>
      </c>
      <c r="D597" s="113">
        <v>200</v>
      </c>
      <c r="E597" s="113">
        <v>200</v>
      </c>
    </row>
    <row r="598" spans="1:5" s="4" customFormat="1" ht="15.75" thickBot="1" x14ac:dyDescent="0.3">
      <c r="A598" s="85" t="s">
        <v>53</v>
      </c>
      <c r="B598" s="113">
        <f>B612</f>
        <v>25480</v>
      </c>
      <c r="C598" s="113">
        <f>C612</f>
        <v>25700</v>
      </c>
      <c r="D598" s="113">
        <f>D612</f>
        <v>32629</v>
      </c>
      <c r="E598" s="113">
        <f>E612</f>
        <v>5500</v>
      </c>
    </row>
    <row r="599" spans="1:5" s="4" customFormat="1" ht="15.75" thickBot="1" x14ac:dyDescent="0.3">
      <c r="A599" s="85" t="s">
        <v>54</v>
      </c>
      <c r="B599" s="113"/>
      <c r="C599" s="113"/>
      <c r="D599" s="113"/>
      <c r="E599" s="113"/>
    </row>
    <row r="600" spans="1:5" s="4" customFormat="1" ht="15.75" thickBot="1" x14ac:dyDescent="0.3">
      <c r="A600" s="85" t="s">
        <v>55</v>
      </c>
      <c r="B600" s="484" t="s">
        <v>56</v>
      </c>
      <c r="C600" s="332"/>
      <c r="D600" s="332"/>
      <c r="E600" s="332"/>
    </row>
    <row r="601" spans="1:5" s="4" customFormat="1" ht="15.75" thickBot="1" x14ac:dyDescent="0.3">
      <c r="A601" s="85" t="s">
        <v>57</v>
      </c>
      <c r="B601" s="484" t="s">
        <v>56</v>
      </c>
      <c r="C601" s="332"/>
      <c r="D601" s="332"/>
      <c r="E601" s="332"/>
    </row>
    <row r="602" spans="1:5" s="4" customFormat="1" ht="15.75" thickBot="1" x14ac:dyDescent="0.3">
      <c r="A602" s="85" t="s">
        <v>58</v>
      </c>
      <c r="B602" s="484" t="s">
        <v>56</v>
      </c>
      <c r="C602" s="332"/>
      <c r="D602" s="332"/>
      <c r="E602" s="332"/>
    </row>
    <row r="603" spans="1:5" s="4" customFormat="1" ht="15.75" thickBot="1" x14ac:dyDescent="0.3">
      <c r="A603" s="889" t="s">
        <v>672</v>
      </c>
      <c r="B603" s="890"/>
      <c r="C603" s="890"/>
      <c r="D603" s="890"/>
      <c r="E603" s="891"/>
    </row>
    <row r="604" spans="1:5" s="4" customFormat="1" x14ac:dyDescent="0.25">
      <c r="A604" s="892"/>
      <c r="B604" s="330">
        <v>2020</v>
      </c>
      <c r="C604" s="330">
        <v>2021</v>
      </c>
      <c r="D604" s="330">
        <v>2022</v>
      </c>
      <c r="E604" s="330">
        <v>2023</v>
      </c>
    </row>
    <row r="605" spans="1:5" s="4" customFormat="1" ht="15.75" thickBot="1" x14ac:dyDescent="0.3">
      <c r="A605" s="893"/>
      <c r="B605" s="331" t="s">
        <v>1</v>
      </c>
      <c r="C605" s="331" t="s">
        <v>26</v>
      </c>
      <c r="D605" s="331" t="s">
        <v>26</v>
      </c>
      <c r="E605" s="331" t="s">
        <v>26</v>
      </c>
    </row>
    <row r="606" spans="1:5" s="4" customFormat="1" ht="15.75" thickBot="1" x14ac:dyDescent="0.3">
      <c r="A606" s="81" t="s">
        <v>114</v>
      </c>
      <c r="B606" s="74"/>
      <c r="C606" s="74">
        <v>0</v>
      </c>
      <c r="D606" s="74">
        <v>0</v>
      </c>
      <c r="E606" s="74">
        <v>0</v>
      </c>
    </row>
    <row r="607" spans="1:5" s="4" customFormat="1" ht="15.75" thickBot="1" x14ac:dyDescent="0.3">
      <c r="A607" s="81" t="s">
        <v>118</v>
      </c>
      <c r="B607" s="73">
        <f>SUM(B608:B611)</f>
        <v>25480</v>
      </c>
      <c r="C607" s="73">
        <f>SUM(C608:C611)</f>
        <v>25700</v>
      </c>
      <c r="D607" s="74">
        <f>D608+D609+D610+D611</f>
        <v>32629</v>
      </c>
      <c r="E607" s="74">
        <f>E608+E609+E610+E611</f>
        <v>5500</v>
      </c>
    </row>
    <row r="608" spans="1:5" s="4" customFormat="1" ht="15.75" thickBot="1" x14ac:dyDescent="0.3">
      <c r="A608" s="82" t="s">
        <v>61</v>
      </c>
      <c r="B608" s="73"/>
      <c r="C608" s="74">
        <v>0</v>
      </c>
      <c r="D608" s="74">
        <v>0</v>
      </c>
      <c r="E608" s="74">
        <v>0</v>
      </c>
    </row>
    <row r="609" spans="1:7" s="4" customFormat="1" ht="15.75" thickBot="1" x14ac:dyDescent="0.3">
      <c r="A609" s="82" t="s">
        <v>115</v>
      </c>
      <c r="B609" s="74">
        <v>25000</v>
      </c>
      <c r="C609" s="74">
        <v>24700</v>
      </c>
      <c r="D609" s="74">
        <v>27629</v>
      </c>
      <c r="E609" s="74"/>
    </row>
    <row r="610" spans="1:7" s="4" customFormat="1" ht="15.75" thickBot="1" x14ac:dyDescent="0.3">
      <c r="A610" s="82" t="s">
        <v>116</v>
      </c>
      <c r="B610" s="74">
        <v>480</v>
      </c>
      <c r="C610" s="74"/>
      <c r="D610" s="74"/>
      <c r="E610" s="74"/>
    </row>
    <row r="611" spans="1:7" s="4" customFormat="1" ht="15.75" thickBot="1" x14ac:dyDescent="0.3">
      <c r="A611" s="521" t="s">
        <v>117</v>
      </c>
      <c r="B611" s="73"/>
      <c r="C611" s="74">
        <v>1000</v>
      </c>
      <c r="D611" s="74">
        <v>5000</v>
      </c>
      <c r="E611" s="74">
        <v>5500</v>
      </c>
    </row>
    <row r="612" spans="1:7" s="4" customFormat="1" ht="15.75" thickBot="1" x14ac:dyDescent="0.3">
      <c r="A612" s="522" t="s">
        <v>91</v>
      </c>
      <c r="B612" s="73">
        <f>B607+B606</f>
        <v>25480</v>
      </c>
      <c r="C612" s="73">
        <f>C607+C606</f>
        <v>25700</v>
      </c>
      <c r="D612" s="73">
        <f>D607+D606</f>
        <v>32629</v>
      </c>
      <c r="E612" s="73">
        <f>E607+E606</f>
        <v>5500</v>
      </c>
    </row>
    <row r="613" spans="1:7" s="4" customFormat="1" ht="15.75" thickBot="1" x14ac:dyDescent="0.3">
      <c r="A613" s="523" t="s">
        <v>451</v>
      </c>
      <c r="B613" s="903" t="s">
        <v>673</v>
      </c>
      <c r="C613" s="904"/>
      <c r="D613" s="904"/>
      <c r="E613" s="905"/>
    </row>
    <row r="614" spans="1:7" s="4" customFormat="1" ht="45.75" customHeight="1" thickBot="1" x14ac:dyDescent="0.3">
      <c r="A614" s="379" t="s">
        <v>162</v>
      </c>
      <c r="B614" s="881" t="s">
        <v>674</v>
      </c>
      <c r="C614" s="882"/>
      <c r="D614" s="507" t="s">
        <v>151</v>
      </c>
      <c r="E614" s="517"/>
    </row>
    <row r="615" spans="1:7" s="4" customFormat="1" ht="47.25" customHeight="1" thickBot="1" x14ac:dyDescent="0.3">
      <c r="A615" s="85" t="s">
        <v>48</v>
      </c>
      <c r="B615" s="883" t="s">
        <v>675</v>
      </c>
      <c r="C615" s="884"/>
      <c r="D615" s="884"/>
      <c r="E615" s="885"/>
    </row>
    <row r="616" spans="1:7" s="4" customFormat="1" ht="15.75" thickBot="1" x14ac:dyDescent="0.3">
      <c r="A616" s="85" t="s">
        <v>50</v>
      </c>
      <c r="B616" s="886" t="s">
        <v>676</v>
      </c>
      <c r="C616" s="887"/>
      <c r="D616" s="887"/>
      <c r="E616" s="888"/>
    </row>
    <row r="617" spans="1:7" s="4" customFormat="1" x14ac:dyDescent="0.25">
      <c r="A617" s="892"/>
      <c r="B617" s="330">
        <v>2020</v>
      </c>
      <c r="C617" s="330">
        <v>2021</v>
      </c>
      <c r="D617" s="330">
        <v>2022</v>
      </c>
      <c r="E617" s="330">
        <v>2023</v>
      </c>
      <c r="G617" s="519"/>
    </row>
    <row r="618" spans="1:7" s="4" customFormat="1" ht="15.75" thickBot="1" x14ac:dyDescent="0.3">
      <c r="A618" s="893"/>
      <c r="B618" s="331" t="s">
        <v>1</v>
      </c>
      <c r="C618" s="331" t="s">
        <v>26</v>
      </c>
      <c r="D618" s="331" t="s">
        <v>26</v>
      </c>
      <c r="E618" s="331" t="s">
        <v>26</v>
      </c>
      <c r="G618" s="461"/>
    </row>
    <row r="619" spans="1:7" s="4" customFormat="1" ht="15.75" thickBot="1" x14ac:dyDescent="0.3">
      <c r="A619" s="85" t="s">
        <v>52</v>
      </c>
      <c r="B619" s="113">
        <v>3</v>
      </c>
      <c r="C619" s="113">
        <v>3</v>
      </c>
      <c r="D619" s="113"/>
      <c r="E619" s="113"/>
      <c r="G619" s="461"/>
    </row>
    <row r="620" spans="1:7" s="4" customFormat="1" ht="15.75" thickBot="1" x14ac:dyDescent="0.3">
      <c r="A620" s="85" t="s">
        <v>53</v>
      </c>
      <c r="B620" s="113">
        <f>B634</f>
        <v>44035</v>
      </c>
      <c r="C620" s="113">
        <f>C634</f>
        <v>22140</v>
      </c>
      <c r="D620" s="113">
        <f>D634</f>
        <v>0</v>
      </c>
      <c r="E620" s="113">
        <f>E634</f>
        <v>0</v>
      </c>
      <c r="G620" s="461"/>
    </row>
    <row r="621" spans="1:7" s="4" customFormat="1" ht="15.75" thickBot="1" x14ac:dyDescent="0.3">
      <c r="A621" s="85" t="s">
        <v>54</v>
      </c>
      <c r="B621" s="113">
        <f>B620/B619</f>
        <v>14678.333333333334</v>
      </c>
      <c r="C621" s="113">
        <f>C620/C619</f>
        <v>7380</v>
      </c>
      <c r="D621" s="113"/>
      <c r="E621" s="113"/>
      <c r="G621" s="461"/>
    </row>
    <row r="622" spans="1:7" s="4" customFormat="1" ht="15.75" thickBot="1" x14ac:dyDescent="0.3">
      <c r="A622" s="85" t="s">
        <v>55</v>
      </c>
      <c r="B622" s="484" t="s">
        <v>56</v>
      </c>
      <c r="C622" s="332">
        <f>C619/B619-1</f>
        <v>0</v>
      </c>
      <c r="D622" s="332"/>
      <c r="E622" s="332"/>
      <c r="G622" s="461"/>
    </row>
    <row r="623" spans="1:7" s="4" customFormat="1" ht="15.75" thickBot="1" x14ac:dyDescent="0.3">
      <c r="A623" s="85" t="s">
        <v>57</v>
      </c>
      <c r="B623" s="484" t="s">
        <v>56</v>
      </c>
      <c r="C623" s="332">
        <f>C620/B620-1</f>
        <v>-0.49721812194845005</v>
      </c>
      <c r="D623" s="332"/>
      <c r="E623" s="332"/>
    </row>
    <row r="624" spans="1:7" s="4" customFormat="1" ht="15.75" thickBot="1" x14ac:dyDescent="0.3">
      <c r="A624" s="85" t="s">
        <v>58</v>
      </c>
      <c r="B624" s="484" t="s">
        <v>56</v>
      </c>
      <c r="C624" s="332">
        <f>C621/B621-1</f>
        <v>-0.49721812194845016</v>
      </c>
      <c r="D624" s="332"/>
      <c r="E624" s="332"/>
    </row>
    <row r="625" spans="1:7" s="4" customFormat="1" ht="15.75" customHeight="1" thickBot="1" x14ac:dyDescent="0.3">
      <c r="A625" s="889" t="s">
        <v>645</v>
      </c>
      <c r="B625" s="890"/>
      <c r="C625" s="890"/>
      <c r="D625" s="890"/>
      <c r="E625" s="891"/>
    </row>
    <row r="626" spans="1:7" s="4" customFormat="1" x14ac:dyDescent="0.25">
      <c r="A626" s="892"/>
      <c r="B626" s="330">
        <v>2020</v>
      </c>
      <c r="C626" s="330">
        <v>2021</v>
      </c>
      <c r="D626" s="330">
        <v>2022</v>
      </c>
      <c r="E626" s="330">
        <v>2023</v>
      </c>
    </row>
    <row r="627" spans="1:7" s="4" customFormat="1" ht="15.75" thickBot="1" x14ac:dyDescent="0.3">
      <c r="A627" s="893"/>
      <c r="B627" s="331" t="s">
        <v>1</v>
      </c>
      <c r="C627" s="331" t="s">
        <v>26</v>
      </c>
      <c r="D627" s="331" t="s">
        <v>26</v>
      </c>
      <c r="E627" s="331" t="s">
        <v>26</v>
      </c>
    </row>
    <row r="628" spans="1:7" s="4" customFormat="1" ht="15.75" thickBot="1" x14ac:dyDescent="0.3">
      <c r="A628" s="81" t="s">
        <v>114</v>
      </c>
      <c r="B628" s="74">
        <v>0</v>
      </c>
      <c r="C628" s="74">
        <v>0</v>
      </c>
      <c r="D628" s="74">
        <v>0</v>
      </c>
      <c r="E628" s="74">
        <v>0</v>
      </c>
    </row>
    <row r="629" spans="1:7" s="4" customFormat="1" ht="15.75" thickBot="1" x14ac:dyDescent="0.3">
      <c r="A629" s="81" t="s">
        <v>118</v>
      </c>
      <c r="B629" s="73">
        <f>SUM(B630:B633)</f>
        <v>44035</v>
      </c>
      <c r="C629" s="74">
        <f>C630+C631+C632+C633</f>
        <v>22140</v>
      </c>
      <c r="D629" s="74">
        <f>D630+D631+D632+D633</f>
        <v>0</v>
      </c>
      <c r="E629" s="74">
        <f>E630+E631+E632+E633</f>
        <v>0</v>
      </c>
    </row>
    <row r="630" spans="1:7" s="4" customFormat="1" ht="15.75" thickBot="1" x14ac:dyDescent="0.3">
      <c r="A630" s="82" t="s">
        <v>61</v>
      </c>
      <c r="B630" s="73"/>
      <c r="C630" s="74">
        <v>0</v>
      </c>
      <c r="D630" s="74">
        <v>0</v>
      </c>
      <c r="E630" s="74">
        <v>0</v>
      </c>
    </row>
    <row r="631" spans="1:7" s="4" customFormat="1" ht="15.75" thickBot="1" x14ac:dyDescent="0.3">
      <c r="A631" s="82" t="s">
        <v>115</v>
      </c>
      <c r="B631" s="74">
        <v>36685</v>
      </c>
      <c r="C631" s="74">
        <v>18450</v>
      </c>
      <c r="D631" s="74"/>
      <c r="E631" s="74">
        <v>0</v>
      </c>
    </row>
    <row r="632" spans="1:7" s="4" customFormat="1" ht="15.75" thickBot="1" x14ac:dyDescent="0.3">
      <c r="A632" s="82" t="s">
        <v>116</v>
      </c>
      <c r="B632" s="74">
        <v>0</v>
      </c>
      <c r="C632" s="74"/>
      <c r="D632" s="74"/>
      <c r="E632" s="74">
        <v>0</v>
      </c>
    </row>
    <row r="633" spans="1:7" s="4" customFormat="1" ht="15.75" thickBot="1" x14ac:dyDescent="0.3">
      <c r="A633" s="82" t="s">
        <v>117</v>
      </c>
      <c r="B633" s="74">
        <v>7350</v>
      </c>
      <c r="C633" s="74">
        <v>3690</v>
      </c>
      <c r="D633" s="74"/>
      <c r="E633" s="74">
        <v>0</v>
      </c>
    </row>
    <row r="634" spans="1:7" s="4" customFormat="1" ht="15.75" thickBot="1" x14ac:dyDescent="0.3">
      <c r="A634" s="333" t="s">
        <v>450</v>
      </c>
      <c r="B634" s="334">
        <f>B629+B628</f>
        <v>44035</v>
      </c>
      <c r="C634" s="334">
        <f>C629+C628</f>
        <v>22140</v>
      </c>
      <c r="D634" s="334">
        <f>D629+D628</f>
        <v>0</v>
      </c>
      <c r="E634" s="334">
        <f>E629+E628</f>
        <v>0</v>
      </c>
    </row>
    <row r="635" spans="1:7" s="4" customFormat="1" ht="15.75" thickBot="1" x14ac:dyDescent="0.3">
      <c r="A635" s="85" t="s">
        <v>451</v>
      </c>
      <c r="B635" s="906" t="s">
        <v>677</v>
      </c>
      <c r="C635" s="907"/>
      <c r="D635" s="907"/>
      <c r="E635" s="908"/>
    </row>
    <row r="636" spans="1:7" s="4" customFormat="1" ht="26.25" customHeight="1" thickBot="1" x14ac:dyDescent="0.3">
      <c r="A636" s="507" t="s">
        <v>184</v>
      </c>
      <c r="B636" s="909" t="s">
        <v>678</v>
      </c>
      <c r="C636" s="910"/>
      <c r="D636" s="911" t="s">
        <v>151</v>
      </c>
      <c r="E636" s="912"/>
    </row>
    <row r="637" spans="1:7" s="4" customFormat="1" ht="37.5" customHeight="1" thickBot="1" x14ac:dyDescent="0.3">
      <c r="A637" s="85" t="s">
        <v>48</v>
      </c>
      <c r="B637" s="883" t="s">
        <v>679</v>
      </c>
      <c r="C637" s="884"/>
      <c r="D637" s="884"/>
      <c r="E637" s="885"/>
    </row>
    <row r="638" spans="1:7" s="4" customFormat="1" ht="15.75" thickBot="1" x14ac:dyDescent="0.3">
      <c r="A638" s="85" t="s">
        <v>50</v>
      </c>
      <c r="B638" s="886" t="s">
        <v>599</v>
      </c>
      <c r="C638" s="887"/>
      <c r="D638" s="887"/>
      <c r="E638" s="888"/>
    </row>
    <row r="639" spans="1:7" s="4" customFormat="1" x14ac:dyDescent="0.25">
      <c r="A639" s="892"/>
      <c r="B639" s="330">
        <v>2020</v>
      </c>
      <c r="C639" s="330">
        <v>2021</v>
      </c>
      <c r="D639" s="330">
        <v>2022</v>
      </c>
      <c r="E639" s="330">
        <v>2023</v>
      </c>
      <c r="G639" s="519"/>
    </row>
    <row r="640" spans="1:7" s="4" customFormat="1" ht="15.75" thickBot="1" x14ac:dyDescent="0.3">
      <c r="A640" s="893"/>
      <c r="B640" s="331" t="s">
        <v>1</v>
      </c>
      <c r="C640" s="331" t="s">
        <v>26</v>
      </c>
      <c r="D640" s="331" t="s">
        <v>26</v>
      </c>
      <c r="E640" s="331" t="s">
        <v>26</v>
      </c>
      <c r="G640" s="461"/>
    </row>
    <row r="641" spans="1:7" s="4" customFormat="1" ht="15.75" thickBot="1" x14ac:dyDescent="0.3">
      <c r="A641" s="85" t="s">
        <v>52</v>
      </c>
      <c r="B641" s="113">
        <v>15</v>
      </c>
      <c r="C641" s="113">
        <v>15</v>
      </c>
      <c r="D641" s="113"/>
      <c r="E641" s="113"/>
      <c r="G641" s="461"/>
    </row>
    <row r="642" spans="1:7" s="4" customFormat="1" ht="15.75" thickBot="1" x14ac:dyDescent="0.3">
      <c r="A642" s="85" t="s">
        <v>53</v>
      </c>
      <c r="B642" s="113">
        <f>B656</f>
        <v>229967</v>
      </c>
      <c r="C642" s="113">
        <f>C656</f>
        <v>137500</v>
      </c>
      <c r="D642" s="113">
        <f>D656</f>
        <v>0</v>
      </c>
      <c r="E642" s="113">
        <f>E656</f>
        <v>0</v>
      </c>
      <c r="G642" s="461"/>
    </row>
    <row r="643" spans="1:7" s="4" customFormat="1" ht="15.75" thickBot="1" x14ac:dyDescent="0.3">
      <c r="A643" s="85" t="s">
        <v>54</v>
      </c>
      <c r="B643" s="113"/>
      <c r="C643" s="113">
        <f>C642/C641</f>
        <v>9166.6666666666661</v>
      </c>
      <c r="D643" s="113"/>
      <c r="E643" s="113"/>
      <c r="G643" s="461"/>
    </row>
    <row r="644" spans="1:7" s="4" customFormat="1" ht="15.75" thickBot="1" x14ac:dyDescent="0.3">
      <c r="A644" s="85" t="s">
        <v>55</v>
      </c>
      <c r="B644" s="484" t="s">
        <v>56</v>
      </c>
      <c r="C644" s="332">
        <f>C641/B641-1</f>
        <v>0</v>
      </c>
      <c r="D644" s="332"/>
      <c r="E644" s="332"/>
      <c r="G644" s="461"/>
    </row>
    <row r="645" spans="1:7" s="4" customFormat="1" ht="15.75" thickBot="1" x14ac:dyDescent="0.3">
      <c r="A645" s="85" t="s">
        <v>57</v>
      </c>
      <c r="B645" s="484" t="s">
        <v>56</v>
      </c>
      <c r="C645" s="332">
        <f>C642/B642-1</f>
        <v>-0.40208812568759866</v>
      </c>
      <c r="D645" s="332"/>
      <c r="E645" s="332"/>
    </row>
    <row r="646" spans="1:7" s="4" customFormat="1" ht="15.75" thickBot="1" x14ac:dyDescent="0.3">
      <c r="A646" s="85" t="s">
        <v>58</v>
      </c>
      <c r="B646" s="484" t="s">
        <v>56</v>
      </c>
      <c r="C646" s="332"/>
      <c r="D646" s="332"/>
      <c r="E646" s="332"/>
    </row>
    <row r="647" spans="1:7" s="4" customFormat="1" ht="15.75" customHeight="1" thickBot="1" x14ac:dyDescent="0.3">
      <c r="A647" s="889" t="s">
        <v>647</v>
      </c>
      <c r="B647" s="890"/>
      <c r="C647" s="890"/>
      <c r="D647" s="890"/>
      <c r="E647" s="891"/>
    </row>
    <row r="648" spans="1:7" s="4" customFormat="1" x14ac:dyDescent="0.25">
      <c r="A648" s="892"/>
      <c r="B648" s="330">
        <v>2020</v>
      </c>
      <c r="C648" s="330">
        <v>2021</v>
      </c>
      <c r="D648" s="330">
        <v>2022</v>
      </c>
      <c r="E648" s="330">
        <v>2023</v>
      </c>
    </row>
    <row r="649" spans="1:7" s="4" customFormat="1" ht="15.75" thickBot="1" x14ac:dyDescent="0.3">
      <c r="A649" s="893"/>
      <c r="B649" s="331" t="s">
        <v>1</v>
      </c>
      <c r="C649" s="331" t="s">
        <v>26</v>
      </c>
      <c r="D649" s="331" t="s">
        <v>26</v>
      </c>
      <c r="E649" s="331" t="s">
        <v>26</v>
      </c>
    </row>
    <row r="650" spans="1:7" s="4" customFormat="1" ht="15.75" thickBot="1" x14ac:dyDescent="0.3">
      <c r="A650" s="81" t="s">
        <v>114</v>
      </c>
      <c r="B650" s="74">
        <v>0</v>
      </c>
      <c r="C650" s="74">
        <v>0</v>
      </c>
      <c r="D650" s="74">
        <v>0</v>
      </c>
      <c r="E650" s="74">
        <v>0</v>
      </c>
    </row>
    <row r="651" spans="1:7" s="4" customFormat="1" ht="15.75" thickBot="1" x14ac:dyDescent="0.3">
      <c r="A651" s="81" t="s">
        <v>118</v>
      </c>
      <c r="B651" s="73">
        <f>SUM(B652:B655)</f>
        <v>229967</v>
      </c>
      <c r="C651" s="74">
        <f>C652+C653+C654+C655</f>
        <v>137500</v>
      </c>
      <c r="D651" s="74">
        <f>D652+D653+D654+D655</f>
        <v>0</v>
      </c>
      <c r="E651" s="74">
        <f>E652+E653+E654+E655</f>
        <v>0</v>
      </c>
    </row>
    <row r="652" spans="1:7" s="4" customFormat="1" ht="15.75" thickBot="1" x14ac:dyDescent="0.3">
      <c r="A652" s="82" t="s">
        <v>61</v>
      </c>
      <c r="B652" s="73"/>
      <c r="C652" s="74">
        <v>0</v>
      </c>
      <c r="D652" s="74">
        <v>0</v>
      </c>
      <c r="E652" s="74">
        <v>0</v>
      </c>
      <c r="G652" s="524"/>
    </row>
    <row r="653" spans="1:7" s="4" customFormat="1" ht="15.75" thickBot="1" x14ac:dyDescent="0.3">
      <c r="A653" s="82" t="s">
        <v>115</v>
      </c>
      <c r="B653" s="74">
        <v>229967</v>
      </c>
      <c r="C653" s="74">
        <v>137500</v>
      </c>
      <c r="D653" s="74">
        <v>0</v>
      </c>
      <c r="E653" s="74">
        <v>0</v>
      </c>
      <c r="G653" s="524"/>
    </row>
    <row r="654" spans="1:7" s="4" customFormat="1" ht="15.75" thickBot="1" x14ac:dyDescent="0.3">
      <c r="A654" s="82" t="s">
        <v>116</v>
      </c>
      <c r="B654" s="73"/>
      <c r="C654" s="74">
        <v>0</v>
      </c>
      <c r="D654" s="74">
        <v>0</v>
      </c>
      <c r="E654" s="74">
        <v>0</v>
      </c>
    </row>
    <row r="655" spans="1:7" s="4" customFormat="1" ht="15.75" thickBot="1" x14ac:dyDescent="0.3">
      <c r="A655" s="82" t="s">
        <v>117</v>
      </c>
      <c r="B655" s="73"/>
      <c r="C655" s="74">
        <v>0</v>
      </c>
      <c r="D655" s="74">
        <v>0</v>
      </c>
      <c r="E655" s="74">
        <v>0</v>
      </c>
    </row>
    <row r="656" spans="1:7" s="4" customFormat="1" ht="15.75" thickBot="1" x14ac:dyDescent="0.3">
      <c r="A656" s="333" t="s">
        <v>469</v>
      </c>
      <c r="B656" s="334">
        <f>B651+B650</f>
        <v>229967</v>
      </c>
      <c r="C656" s="334">
        <f>C651+C650</f>
        <v>137500</v>
      </c>
      <c r="D656" s="334">
        <f>D651+D650</f>
        <v>0</v>
      </c>
      <c r="E656" s="334">
        <f>E651+E650</f>
        <v>0</v>
      </c>
    </row>
    <row r="657" spans="1:7" s="4" customFormat="1" ht="15.75" thickBot="1" x14ac:dyDescent="0.3">
      <c r="A657" s="314" t="s">
        <v>451</v>
      </c>
      <c r="B657" s="900" t="s">
        <v>680</v>
      </c>
      <c r="C657" s="901"/>
      <c r="D657" s="901"/>
      <c r="E657" s="902"/>
    </row>
    <row r="658" spans="1:7" s="4" customFormat="1" ht="34.5" thickBot="1" x14ac:dyDescent="0.3">
      <c r="A658" s="379" t="s">
        <v>190</v>
      </c>
      <c r="B658" s="881" t="s">
        <v>1092</v>
      </c>
      <c r="C658" s="882"/>
      <c r="D658" s="507" t="s">
        <v>151</v>
      </c>
      <c r="E658" s="517"/>
      <c r="G658" s="20"/>
    </row>
    <row r="659" spans="1:7" s="4" customFormat="1" ht="50.25" customHeight="1" thickBot="1" x14ac:dyDescent="0.3">
      <c r="A659" s="85" t="s">
        <v>48</v>
      </c>
      <c r="B659" s="883" t="s">
        <v>681</v>
      </c>
      <c r="C659" s="884"/>
      <c r="D659" s="884"/>
      <c r="E659" s="885"/>
      <c r="G659" s="461"/>
    </row>
    <row r="660" spans="1:7" s="4" customFormat="1" ht="15.75" thickBot="1" x14ac:dyDescent="0.3">
      <c r="A660" s="85" t="s">
        <v>50</v>
      </c>
      <c r="B660" s="886" t="s">
        <v>599</v>
      </c>
      <c r="C660" s="887"/>
      <c r="D660" s="887"/>
      <c r="E660" s="888"/>
      <c r="G660" s="525"/>
    </row>
    <row r="661" spans="1:7" s="4" customFormat="1" ht="15.75" thickBot="1" x14ac:dyDescent="0.3">
      <c r="A661" s="484"/>
      <c r="B661" s="331" t="s">
        <v>1</v>
      </c>
      <c r="C661" s="331" t="s">
        <v>26</v>
      </c>
      <c r="D661" s="331" t="s">
        <v>26</v>
      </c>
      <c r="E661" s="331" t="s">
        <v>26</v>
      </c>
      <c r="G661" s="525"/>
    </row>
    <row r="662" spans="1:7" s="4" customFormat="1" ht="15.75" thickBot="1" x14ac:dyDescent="0.3">
      <c r="A662" s="85" t="s">
        <v>52</v>
      </c>
      <c r="B662" s="113">
        <v>320</v>
      </c>
      <c r="C662" s="113">
        <v>320</v>
      </c>
      <c r="D662" s="113">
        <v>320</v>
      </c>
      <c r="E662" s="113">
        <v>320</v>
      </c>
      <c r="G662" s="525"/>
    </row>
    <row r="663" spans="1:7" s="4" customFormat="1" ht="15.75" thickBot="1" x14ac:dyDescent="0.3">
      <c r="A663" s="85" t="s">
        <v>53</v>
      </c>
      <c r="B663" s="113">
        <f>B677</f>
        <v>1693093</v>
      </c>
      <c r="C663" s="113">
        <f>C677</f>
        <v>1675658</v>
      </c>
      <c r="D663" s="113">
        <f>D677</f>
        <v>2103972</v>
      </c>
      <c r="E663" s="113">
        <f>E677</f>
        <v>2695324</v>
      </c>
      <c r="G663" s="526"/>
    </row>
    <row r="664" spans="1:7" s="4" customFormat="1" ht="15.75" thickBot="1" x14ac:dyDescent="0.3">
      <c r="A664" s="85" t="s">
        <v>54</v>
      </c>
      <c r="B664" s="113">
        <f>B663/B662</f>
        <v>5290.9156249999996</v>
      </c>
      <c r="C664" s="113">
        <f>C663/C662</f>
        <v>5236.4312499999996</v>
      </c>
      <c r="D664" s="113">
        <f>D663/D662</f>
        <v>6574.9125000000004</v>
      </c>
      <c r="E664" s="113">
        <f>E663/E662</f>
        <v>8422.8875000000007</v>
      </c>
    </row>
    <row r="665" spans="1:7" s="4" customFormat="1" ht="15.75" thickBot="1" x14ac:dyDescent="0.3">
      <c r="A665" s="85" t="s">
        <v>55</v>
      </c>
      <c r="B665" s="484" t="s">
        <v>56</v>
      </c>
      <c r="C665" s="332">
        <f>C662/B662-1</f>
        <v>0</v>
      </c>
      <c r="D665" s="332">
        <f t="shared" ref="D665:E667" si="5">D662/C662-1</f>
        <v>0</v>
      </c>
      <c r="E665" s="332">
        <f t="shared" si="5"/>
        <v>0</v>
      </c>
    </row>
    <row r="666" spans="1:7" s="4" customFormat="1" ht="15.75" thickBot="1" x14ac:dyDescent="0.3">
      <c r="A666" s="85" t="s">
        <v>57</v>
      </c>
      <c r="B666" s="484" t="s">
        <v>56</v>
      </c>
      <c r="C666" s="332">
        <f>C663/B663-1</f>
        <v>-1.0297721389197156E-2</v>
      </c>
      <c r="D666" s="332">
        <f t="shared" si="5"/>
        <v>0.25560943820278359</v>
      </c>
      <c r="E666" s="332">
        <f t="shared" si="5"/>
        <v>0.28106457690501574</v>
      </c>
    </row>
    <row r="667" spans="1:7" s="4" customFormat="1" ht="15.75" thickBot="1" x14ac:dyDescent="0.3">
      <c r="A667" s="85" t="s">
        <v>58</v>
      </c>
      <c r="B667" s="484" t="s">
        <v>56</v>
      </c>
      <c r="C667" s="332">
        <f>C664/B664-1</f>
        <v>-1.0297721389197156E-2</v>
      </c>
      <c r="D667" s="332">
        <f t="shared" si="5"/>
        <v>0.25560943820278381</v>
      </c>
      <c r="E667" s="332">
        <f t="shared" si="5"/>
        <v>0.28106457690501596</v>
      </c>
    </row>
    <row r="668" spans="1:7" s="4" customFormat="1" ht="15.75" customHeight="1" thickBot="1" x14ac:dyDescent="0.3">
      <c r="A668" s="889" t="s">
        <v>682</v>
      </c>
      <c r="B668" s="890"/>
      <c r="C668" s="890"/>
      <c r="D668" s="890"/>
      <c r="E668" s="891"/>
    </row>
    <row r="669" spans="1:7" s="4" customFormat="1" x14ac:dyDescent="0.25">
      <c r="A669" s="892"/>
      <c r="B669" s="330">
        <v>2020</v>
      </c>
      <c r="C669" s="330">
        <v>2021</v>
      </c>
      <c r="D669" s="330">
        <v>2022</v>
      </c>
      <c r="E669" s="330">
        <v>2023</v>
      </c>
    </row>
    <row r="670" spans="1:7" s="4" customFormat="1" ht="15.75" thickBot="1" x14ac:dyDescent="0.3">
      <c r="A670" s="893"/>
      <c r="B670" s="331" t="s">
        <v>1</v>
      </c>
      <c r="C670" s="331" t="s">
        <v>26</v>
      </c>
      <c r="D670" s="331" t="s">
        <v>26</v>
      </c>
      <c r="E670" s="331" t="s">
        <v>26</v>
      </c>
    </row>
    <row r="671" spans="1:7" s="4" customFormat="1" ht="15.75" thickBot="1" x14ac:dyDescent="0.3">
      <c r="A671" s="81" t="s">
        <v>114</v>
      </c>
      <c r="B671" s="81">
        <v>0</v>
      </c>
      <c r="C671" s="74">
        <v>0</v>
      </c>
      <c r="D671" s="74">
        <v>0</v>
      </c>
      <c r="E671" s="74">
        <v>0</v>
      </c>
      <c r="G671" s="461"/>
    </row>
    <row r="672" spans="1:7" s="4" customFormat="1" ht="15.75" thickBot="1" x14ac:dyDescent="0.3">
      <c r="A672" s="81" t="s">
        <v>118</v>
      </c>
      <c r="B672" s="73">
        <f>SUM(B673:B676)</f>
        <v>1693093</v>
      </c>
      <c r="C672" s="74">
        <f>C673+C674+C675+C676</f>
        <v>1675658</v>
      </c>
      <c r="D672" s="74">
        <f>D673+D674+D675+D676</f>
        <v>2103972</v>
      </c>
      <c r="E672" s="74">
        <f>E673+E674+E675+E676</f>
        <v>2695324</v>
      </c>
      <c r="G672" s="526"/>
    </row>
    <row r="673" spans="1:7" s="4" customFormat="1" ht="15.75" thickBot="1" x14ac:dyDescent="0.3">
      <c r="A673" s="82" t="s">
        <v>61</v>
      </c>
      <c r="B673" s="73"/>
      <c r="C673" s="74">
        <v>0</v>
      </c>
      <c r="D673" s="74">
        <v>0</v>
      </c>
      <c r="E673" s="74">
        <v>0</v>
      </c>
      <c r="G673" s="526"/>
    </row>
    <row r="674" spans="1:7" s="4" customFormat="1" ht="15.75" thickBot="1" x14ac:dyDescent="0.3">
      <c r="A674" s="82" t="s">
        <v>115</v>
      </c>
      <c r="B674" s="74">
        <v>1300293</v>
      </c>
      <c r="C674" s="74">
        <v>1254381</v>
      </c>
      <c r="D674" s="74">
        <v>1577979</v>
      </c>
      <c r="E674" s="74">
        <v>1968000</v>
      </c>
      <c r="G674" s="527"/>
    </row>
    <row r="675" spans="1:7" s="4" customFormat="1" ht="15.75" thickBot="1" x14ac:dyDescent="0.3">
      <c r="A675" s="82" t="s">
        <v>116</v>
      </c>
      <c r="B675" s="74">
        <v>376818</v>
      </c>
      <c r="C675" s="74">
        <v>421277</v>
      </c>
      <c r="D675" s="74">
        <v>525993</v>
      </c>
      <c r="E675" s="74">
        <v>727324</v>
      </c>
      <c r="G675" s="527"/>
    </row>
    <row r="676" spans="1:7" s="4" customFormat="1" ht="15.75" thickBot="1" x14ac:dyDescent="0.3">
      <c r="A676" s="82" t="s">
        <v>117</v>
      </c>
      <c r="B676" s="74">
        <v>15982</v>
      </c>
      <c r="C676" s="74"/>
      <c r="D676" s="74"/>
      <c r="E676" s="74"/>
      <c r="G676" s="527"/>
    </row>
    <row r="677" spans="1:7" s="4" customFormat="1" ht="15.75" thickBot="1" x14ac:dyDescent="0.3">
      <c r="A677" s="522" t="s">
        <v>473</v>
      </c>
      <c r="B677" s="502">
        <f>B672+B671</f>
        <v>1693093</v>
      </c>
      <c r="C677" s="502">
        <f>C672+C671</f>
        <v>1675658</v>
      </c>
      <c r="D677" s="502">
        <f>D672+D671</f>
        <v>2103972</v>
      </c>
      <c r="E677" s="502">
        <f>E672+E671</f>
        <v>2695324</v>
      </c>
    </row>
    <row r="678" spans="1:7" s="4" customFormat="1" ht="15.75" thickBot="1" x14ac:dyDescent="0.3">
      <c r="A678" s="314" t="s">
        <v>451</v>
      </c>
      <c r="B678" s="900" t="s">
        <v>683</v>
      </c>
      <c r="C678" s="901"/>
      <c r="D678" s="901"/>
      <c r="E678" s="902"/>
    </row>
    <row r="679" spans="1:7" s="4" customFormat="1" ht="34.5" thickBot="1" x14ac:dyDescent="0.3">
      <c r="A679" s="379" t="s">
        <v>196</v>
      </c>
      <c r="B679" s="881" t="s">
        <v>684</v>
      </c>
      <c r="C679" s="882"/>
      <c r="D679" s="507" t="s">
        <v>151</v>
      </c>
      <c r="E679" s="517"/>
    </row>
    <row r="680" spans="1:7" s="4" customFormat="1" ht="33" customHeight="1" thickBot="1" x14ac:dyDescent="0.3">
      <c r="A680" s="85" t="s">
        <v>48</v>
      </c>
      <c r="B680" s="883" t="s">
        <v>1093</v>
      </c>
      <c r="C680" s="884"/>
      <c r="D680" s="884"/>
      <c r="E680" s="885"/>
    </row>
    <row r="681" spans="1:7" s="4" customFormat="1" ht="15.75" thickBot="1" x14ac:dyDescent="0.3">
      <c r="A681" s="85" t="s">
        <v>50</v>
      </c>
      <c r="B681" s="886" t="s">
        <v>599</v>
      </c>
      <c r="C681" s="887"/>
      <c r="D681" s="887"/>
      <c r="E681" s="888"/>
    </row>
    <row r="682" spans="1:7" s="4" customFormat="1" ht="15.75" thickBot="1" x14ac:dyDescent="0.3">
      <c r="A682" s="484"/>
      <c r="B682" s="331" t="s">
        <v>1</v>
      </c>
      <c r="C682" s="331" t="s">
        <v>26</v>
      </c>
      <c r="D682" s="331" t="s">
        <v>26</v>
      </c>
      <c r="E682" s="331" t="s">
        <v>26</v>
      </c>
    </row>
    <row r="683" spans="1:7" s="4" customFormat="1" ht="15.75" thickBot="1" x14ac:dyDescent="0.3">
      <c r="A683" s="85" t="s">
        <v>52</v>
      </c>
      <c r="B683" s="113">
        <v>0</v>
      </c>
      <c r="C683" s="113">
        <v>450</v>
      </c>
      <c r="D683" s="113">
        <v>520</v>
      </c>
      <c r="E683" s="113">
        <v>520</v>
      </c>
    </row>
    <row r="684" spans="1:7" s="4" customFormat="1" ht="15.75" thickBot="1" x14ac:dyDescent="0.3">
      <c r="A684" s="85" t="s">
        <v>53</v>
      </c>
      <c r="B684" s="113">
        <f>B698</f>
        <v>127500</v>
      </c>
      <c r="C684" s="113">
        <f>C698</f>
        <v>160400</v>
      </c>
      <c r="D684" s="113">
        <f>D698</f>
        <v>382800</v>
      </c>
      <c r="E684" s="113">
        <f>E698</f>
        <v>369000</v>
      </c>
    </row>
    <row r="685" spans="1:7" s="4" customFormat="1" ht="15.75" thickBot="1" x14ac:dyDescent="0.3">
      <c r="A685" s="85" t="s">
        <v>54</v>
      </c>
      <c r="B685" s="113"/>
      <c r="C685" s="113">
        <f>C684/C683</f>
        <v>356.44444444444446</v>
      </c>
      <c r="D685" s="113">
        <f>D684/D683</f>
        <v>736.15384615384619</v>
      </c>
      <c r="E685" s="113"/>
    </row>
    <row r="686" spans="1:7" s="4" customFormat="1" ht="15.75" thickBot="1" x14ac:dyDescent="0.3">
      <c r="A686" s="85" t="s">
        <v>55</v>
      </c>
      <c r="B686" s="484" t="s">
        <v>56</v>
      </c>
      <c r="C686" s="332"/>
      <c r="D686" s="332">
        <f t="shared" ref="D686:E688" si="6">D683/C683-1</f>
        <v>0.15555555555555545</v>
      </c>
      <c r="E686" s="332">
        <f t="shared" si="6"/>
        <v>0</v>
      </c>
    </row>
    <row r="687" spans="1:7" s="4" customFormat="1" ht="15.75" thickBot="1" x14ac:dyDescent="0.3">
      <c r="A687" s="85" t="s">
        <v>57</v>
      </c>
      <c r="B687" s="484" t="s">
        <v>56</v>
      </c>
      <c r="C687" s="332"/>
      <c r="D687" s="332">
        <f t="shared" si="6"/>
        <v>1.3865336658354113</v>
      </c>
      <c r="E687" s="332">
        <f t="shared" si="6"/>
        <v>-3.6050156739811934E-2</v>
      </c>
    </row>
    <row r="688" spans="1:7" s="4" customFormat="1" ht="15.75" thickBot="1" x14ac:dyDescent="0.3">
      <c r="A688" s="85" t="s">
        <v>58</v>
      </c>
      <c r="B688" s="484" t="s">
        <v>56</v>
      </c>
      <c r="C688" s="332"/>
      <c r="D688" s="332">
        <f t="shared" si="6"/>
        <v>1.0652695185114136</v>
      </c>
      <c r="E688" s="332">
        <f t="shared" si="6"/>
        <v>-1</v>
      </c>
    </row>
    <row r="689" spans="1:5" s="4" customFormat="1" ht="15.75" thickBot="1" x14ac:dyDescent="0.3">
      <c r="A689" s="889" t="s">
        <v>685</v>
      </c>
      <c r="B689" s="890"/>
      <c r="C689" s="890"/>
      <c r="D689" s="890"/>
      <c r="E689" s="891"/>
    </row>
    <row r="690" spans="1:5" s="4" customFormat="1" x14ac:dyDescent="0.25">
      <c r="A690" s="892"/>
      <c r="B690" s="330">
        <v>2020</v>
      </c>
      <c r="C690" s="330">
        <v>2021</v>
      </c>
      <c r="D690" s="330">
        <v>2022</v>
      </c>
      <c r="E690" s="330">
        <v>2023</v>
      </c>
    </row>
    <row r="691" spans="1:5" s="4" customFormat="1" ht="15.75" thickBot="1" x14ac:dyDescent="0.3">
      <c r="A691" s="893"/>
      <c r="B691" s="331" t="s">
        <v>1</v>
      </c>
      <c r="C691" s="331" t="s">
        <v>26</v>
      </c>
      <c r="D691" s="331" t="s">
        <v>26</v>
      </c>
      <c r="E691" s="331" t="s">
        <v>26</v>
      </c>
    </row>
    <row r="692" spans="1:5" s="4" customFormat="1" ht="15.75" thickBot="1" x14ac:dyDescent="0.3">
      <c r="A692" s="81" t="s">
        <v>114</v>
      </c>
      <c r="B692" s="81">
        <v>0</v>
      </c>
      <c r="C692" s="74">
        <v>0</v>
      </c>
      <c r="D692" s="74">
        <v>0</v>
      </c>
      <c r="E692" s="74">
        <v>0</v>
      </c>
    </row>
    <row r="693" spans="1:5" s="4" customFormat="1" ht="15.75" thickBot="1" x14ac:dyDescent="0.3">
      <c r="A693" s="81" t="s">
        <v>118</v>
      </c>
      <c r="B693" s="73">
        <f>SUM(B694:B697)</f>
        <v>127500</v>
      </c>
      <c r="C693" s="74">
        <f>C694+C695+C696+C697</f>
        <v>160400</v>
      </c>
      <c r="D693" s="74">
        <f>D694+D695+D696+D697</f>
        <v>382800</v>
      </c>
      <c r="E693" s="74">
        <f>E694+E695+E696+E697</f>
        <v>369000</v>
      </c>
    </row>
    <row r="694" spans="1:5" s="4" customFormat="1" ht="15.75" thickBot="1" x14ac:dyDescent="0.3">
      <c r="A694" s="82" t="s">
        <v>61</v>
      </c>
      <c r="B694" s="73"/>
      <c r="C694" s="74">
        <v>0</v>
      </c>
      <c r="D694" s="74">
        <v>0</v>
      </c>
      <c r="E694" s="74">
        <v>0</v>
      </c>
    </row>
    <row r="695" spans="1:5" s="4" customFormat="1" ht="15.75" thickBot="1" x14ac:dyDescent="0.3">
      <c r="A695" s="82" t="s">
        <v>115</v>
      </c>
      <c r="B695" s="74">
        <v>123500</v>
      </c>
      <c r="C695" s="74">
        <v>123500</v>
      </c>
      <c r="D695" s="74">
        <v>319000</v>
      </c>
      <c r="E695" s="74">
        <v>307500</v>
      </c>
    </row>
    <row r="696" spans="1:5" s="4" customFormat="1" ht="15.75" thickBot="1" x14ac:dyDescent="0.3">
      <c r="A696" s="82" t="s">
        <v>116</v>
      </c>
      <c r="B696" s="74">
        <v>4000</v>
      </c>
      <c r="C696" s="74"/>
      <c r="D696" s="74"/>
      <c r="E696" s="74"/>
    </row>
    <row r="697" spans="1:5" s="4" customFormat="1" ht="15.75" thickBot="1" x14ac:dyDescent="0.3">
      <c r="A697" s="82" t="s">
        <v>117</v>
      </c>
      <c r="B697" s="73"/>
      <c r="C697" s="74">
        <v>36900</v>
      </c>
      <c r="D697" s="74">
        <v>63800</v>
      </c>
      <c r="E697" s="74">
        <v>61500</v>
      </c>
    </row>
    <row r="698" spans="1:5" s="4" customFormat="1" ht="15.75" thickBot="1" x14ac:dyDescent="0.3">
      <c r="A698" s="522" t="s">
        <v>478</v>
      </c>
      <c r="B698" s="502">
        <f>B693+B692</f>
        <v>127500</v>
      </c>
      <c r="C698" s="502">
        <f>C693+C692</f>
        <v>160400</v>
      </c>
      <c r="D698" s="502">
        <f>D693+D692</f>
        <v>382800</v>
      </c>
      <c r="E698" s="502">
        <f>E693+E692</f>
        <v>369000</v>
      </c>
    </row>
    <row r="699" spans="1:5" s="4" customFormat="1" ht="15.75" thickBot="1" x14ac:dyDescent="0.3">
      <c r="A699" s="314" t="s">
        <v>451</v>
      </c>
      <c r="B699" s="900" t="s">
        <v>686</v>
      </c>
      <c r="C699" s="901"/>
      <c r="D699" s="901"/>
      <c r="E699" s="902"/>
    </row>
    <row r="700" spans="1:5" s="4" customFormat="1" ht="34.5" thickBot="1" x14ac:dyDescent="0.3">
      <c r="A700" s="379" t="s">
        <v>202</v>
      </c>
      <c r="B700" s="881" t="s">
        <v>684</v>
      </c>
      <c r="C700" s="882"/>
      <c r="D700" s="507" t="s">
        <v>151</v>
      </c>
      <c r="E700" s="517"/>
    </row>
    <row r="701" spans="1:5" s="4" customFormat="1" ht="36.75" customHeight="1" thickBot="1" x14ac:dyDescent="0.3">
      <c r="A701" s="85" t="s">
        <v>48</v>
      </c>
      <c r="B701" s="883" t="s">
        <v>1094</v>
      </c>
      <c r="C701" s="884"/>
      <c r="D701" s="884"/>
      <c r="E701" s="885"/>
    </row>
    <row r="702" spans="1:5" s="4" customFormat="1" ht="15.75" thickBot="1" x14ac:dyDescent="0.3">
      <c r="A702" s="85" t="s">
        <v>50</v>
      </c>
      <c r="B702" s="886" t="s">
        <v>599</v>
      </c>
      <c r="C702" s="887"/>
      <c r="D702" s="887"/>
      <c r="E702" s="888"/>
    </row>
    <row r="703" spans="1:5" s="4" customFormat="1" ht="15.75" thickBot="1" x14ac:dyDescent="0.3">
      <c r="A703" s="484"/>
      <c r="B703" s="331" t="s">
        <v>1</v>
      </c>
      <c r="C703" s="331" t="s">
        <v>26</v>
      </c>
      <c r="D703" s="331" t="s">
        <v>26</v>
      </c>
      <c r="E703" s="331" t="s">
        <v>26</v>
      </c>
    </row>
    <row r="704" spans="1:5" s="4" customFormat="1" ht="15.75" thickBot="1" x14ac:dyDescent="0.3">
      <c r="A704" s="85" t="s">
        <v>52</v>
      </c>
      <c r="B704" s="113">
        <v>2</v>
      </c>
      <c r="C704" s="113">
        <v>2</v>
      </c>
      <c r="D704" s="113">
        <v>2</v>
      </c>
      <c r="E704" s="113">
        <v>2</v>
      </c>
    </row>
    <row r="705" spans="1:5" s="4" customFormat="1" ht="15.75" thickBot="1" x14ac:dyDescent="0.3">
      <c r="A705" s="85" t="s">
        <v>53</v>
      </c>
      <c r="B705" s="113">
        <f>B719</f>
        <v>53300</v>
      </c>
      <c r="C705" s="113">
        <f>C719</f>
        <v>73450</v>
      </c>
      <c r="D705" s="113">
        <f>D719</f>
        <v>98807</v>
      </c>
      <c r="E705" s="113">
        <f>E719</f>
        <v>93808</v>
      </c>
    </row>
    <row r="706" spans="1:5" s="4" customFormat="1" ht="15.75" thickBot="1" x14ac:dyDescent="0.3">
      <c r="A706" s="85" t="s">
        <v>54</v>
      </c>
      <c r="B706" s="113"/>
      <c r="C706" s="113">
        <f>C705/C704</f>
        <v>36725</v>
      </c>
      <c r="D706" s="113">
        <f>D705/D704</f>
        <v>49403.5</v>
      </c>
      <c r="E706" s="113"/>
    </row>
    <row r="707" spans="1:5" s="4" customFormat="1" ht="15.75" thickBot="1" x14ac:dyDescent="0.3">
      <c r="A707" s="85" t="s">
        <v>55</v>
      </c>
      <c r="B707" s="484" t="s">
        <v>56</v>
      </c>
      <c r="C707" s="332"/>
      <c r="D707" s="332">
        <f t="shared" ref="D707:E709" si="7">D704/C704-1</f>
        <v>0</v>
      </c>
      <c r="E707" s="332">
        <f t="shared" si="7"/>
        <v>0</v>
      </c>
    </row>
    <row r="708" spans="1:5" s="4" customFormat="1" ht="15.75" thickBot="1" x14ac:dyDescent="0.3">
      <c r="A708" s="85" t="s">
        <v>57</v>
      </c>
      <c r="B708" s="484" t="s">
        <v>56</v>
      </c>
      <c r="C708" s="332"/>
      <c r="D708" s="332">
        <f t="shared" si="7"/>
        <v>0.34522804628999326</v>
      </c>
      <c r="E708" s="332">
        <f t="shared" si="7"/>
        <v>-5.0593581426417122E-2</v>
      </c>
    </row>
    <row r="709" spans="1:5" s="4" customFormat="1" ht="15.75" thickBot="1" x14ac:dyDescent="0.3">
      <c r="A709" s="85" t="s">
        <v>58</v>
      </c>
      <c r="B709" s="484" t="s">
        <v>56</v>
      </c>
      <c r="C709" s="332"/>
      <c r="D709" s="332">
        <f t="shared" si="7"/>
        <v>0.34522804628999326</v>
      </c>
      <c r="E709" s="332">
        <f t="shared" si="7"/>
        <v>-1</v>
      </c>
    </row>
    <row r="710" spans="1:5" s="4" customFormat="1" ht="15.75" thickBot="1" x14ac:dyDescent="0.3">
      <c r="A710" s="889" t="s">
        <v>687</v>
      </c>
      <c r="B710" s="890"/>
      <c r="C710" s="890"/>
      <c r="D710" s="890"/>
      <c r="E710" s="891"/>
    </row>
    <row r="711" spans="1:5" s="4" customFormat="1" x14ac:dyDescent="0.25">
      <c r="A711" s="892"/>
      <c r="B711" s="330">
        <v>2020</v>
      </c>
      <c r="C711" s="330">
        <v>2021</v>
      </c>
      <c r="D711" s="330">
        <v>2022</v>
      </c>
      <c r="E711" s="330">
        <v>2023</v>
      </c>
    </row>
    <row r="712" spans="1:5" s="4" customFormat="1" ht="15.75" thickBot="1" x14ac:dyDescent="0.3">
      <c r="A712" s="893"/>
      <c r="B712" s="331" t="s">
        <v>1</v>
      </c>
      <c r="C712" s="331" t="s">
        <v>26</v>
      </c>
      <c r="D712" s="331" t="s">
        <v>26</v>
      </c>
      <c r="E712" s="331" t="s">
        <v>26</v>
      </c>
    </row>
    <row r="713" spans="1:5" s="4" customFormat="1" ht="15.75" thickBot="1" x14ac:dyDescent="0.3">
      <c r="A713" s="81" t="s">
        <v>114</v>
      </c>
      <c r="B713" s="81">
        <v>0</v>
      </c>
      <c r="C713" s="74">
        <v>0</v>
      </c>
      <c r="D713" s="74">
        <v>0</v>
      </c>
      <c r="E713" s="74">
        <v>0</v>
      </c>
    </row>
    <row r="714" spans="1:5" s="4" customFormat="1" ht="15.75" thickBot="1" x14ac:dyDescent="0.3">
      <c r="A714" s="81" t="s">
        <v>118</v>
      </c>
      <c r="B714" s="73">
        <f>SUM(B715:B718)</f>
        <v>53300</v>
      </c>
      <c r="C714" s="74">
        <f>C715+C716+C717+C718</f>
        <v>73450</v>
      </c>
      <c r="D714" s="74">
        <f>D715+D716+D717+D718</f>
        <v>98807</v>
      </c>
      <c r="E714" s="74">
        <f>E715+E716+E717+E718</f>
        <v>93808</v>
      </c>
    </row>
    <row r="715" spans="1:5" s="4" customFormat="1" ht="15.75" thickBot="1" x14ac:dyDescent="0.3">
      <c r="A715" s="82" t="s">
        <v>61</v>
      </c>
      <c r="B715" s="73"/>
      <c r="C715" s="74">
        <v>0</v>
      </c>
      <c r="D715" s="74">
        <v>0</v>
      </c>
      <c r="E715" s="74">
        <v>0</v>
      </c>
    </row>
    <row r="716" spans="1:5" s="4" customFormat="1" ht="15.75" thickBot="1" x14ac:dyDescent="0.3">
      <c r="A716" s="82" t="s">
        <v>115</v>
      </c>
      <c r="B716" s="74">
        <v>24500</v>
      </c>
      <c r="C716" s="74">
        <v>18450</v>
      </c>
      <c r="D716" s="74">
        <v>53807</v>
      </c>
      <c r="E716" s="74">
        <v>53808</v>
      </c>
    </row>
    <row r="717" spans="1:5" s="4" customFormat="1" ht="15.75" thickBot="1" x14ac:dyDescent="0.3">
      <c r="A717" s="82" t="s">
        <v>116</v>
      </c>
      <c r="B717" s="74">
        <v>28800</v>
      </c>
      <c r="C717" s="74">
        <v>55000</v>
      </c>
      <c r="D717" s="74">
        <v>45000</v>
      </c>
      <c r="E717" s="74">
        <v>40000</v>
      </c>
    </row>
    <row r="718" spans="1:5" s="4" customFormat="1" ht="15.75" thickBot="1" x14ac:dyDescent="0.3">
      <c r="A718" s="82" t="s">
        <v>117</v>
      </c>
      <c r="B718" s="73"/>
      <c r="C718" s="74"/>
      <c r="D718" s="74"/>
      <c r="E718" s="74"/>
    </row>
    <row r="719" spans="1:5" s="4" customFormat="1" ht="15.75" thickBot="1" x14ac:dyDescent="0.3">
      <c r="A719" s="522" t="s">
        <v>480</v>
      </c>
      <c r="B719" s="502">
        <f>B714+B713</f>
        <v>53300</v>
      </c>
      <c r="C719" s="502">
        <f>C714+C713</f>
        <v>73450</v>
      </c>
      <c r="D719" s="502">
        <f>D714+D713</f>
        <v>98807</v>
      </c>
      <c r="E719" s="502">
        <f>E714+E713</f>
        <v>93808</v>
      </c>
    </row>
    <row r="720" spans="1:5" s="4" customFormat="1" ht="26.25" customHeight="1" thickBot="1" x14ac:dyDescent="0.3">
      <c r="A720" s="314" t="s">
        <v>451</v>
      </c>
      <c r="B720" s="894" t="s">
        <v>1095</v>
      </c>
      <c r="C720" s="895"/>
      <c r="D720" s="895"/>
      <c r="E720" s="896"/>
    </row>
    <row r="721" spans="1:5" s="4" customFormat="1" ht="34.5" thickBot="1" x14ac:dyDescent="0.3">
      <c r="A721" s="379" t="s">
        <v>209</v>
      </c>
      <c r="B721" s="881" t="s">
        <v>684</v>
      </c>
      <c r="C721" s="882"/>
      <c r="D721" s="507" t="s">
        <v>151</v>
      </c>
      <c r="E721" s="517"/>
    </row>
    <row r="722" spans="1:5" s="4" customFormat="1" ht="36.75" customHeight="1" thickBot="1" x14ac:dyDescent="0.3">
      <c r="A722" s="85" t="s">
        <v>48</v>
      </c>
      <c r="B722" s="883" t="s">
        <v>1096</v>
      </c>
      <c r="C722" s="884"/>
      <c r="D722" s="884"/>
      <c r="E722" s="885"/>
    </row>
    <row r="723" spans="1:5" s="4" customFormat="1" ht="15.75" thickBot="1" x14ac:dyDescent="0.3">
      <c r="A723" s="85" t="s">
        <v>50</v>
      </c>
      <c r="B723" s="886" t="s">
        <v>599</v>
      </c>
      <c r="C723" s="887"/>
      <c r="D723" s="887"/>
      <c r="E723" s="888"/>
    </row>
    <row r="724" spans="1:5" s="4" customFormat="1" ht="15.75" thickBot="1" x14ac:dyDescent="0.3">
      <c r="A724" s="484"/>
      <c r="B724" s="331" t="s">
        <v>1</v>
      </c>
      <c r="C724" s="331" t="s">
        <v>26</v>
      </c>
      <c r="D724" s="331" t="s">
        <v>26</v>
      </c>
      <c r="E724" s="331" t="s">
        <v>26</v>
      </c>
    </row>
    <row r="725" spans="1:5" s="4" customFormat="1" ht="15.75" thickBot="1" x14ac:dyDescent="0.3">
      <c r="A725" s="85" t="s">
        <v>52</v>
      </c>
      <c r="B725" s="113"/>
      <c r="C725" s="113"/>
      <c r="D725" s="113"/>
      <c r="E725" s="113"/>
    </row>
    <row r="726" spans="1:5" s="4" customFormat="1" ht="15.75" thickBot="1" x14ac:dyDescent="0.3">
      <c r="A726" s="85" t="s">
        <v>53</v>
      </c>
      <c r="B726" s="113">
        <f>B740</f>
        <v>0</v>
      </c>
      <c r="C726" s="113">
        <f>C740</f>
        <v>0</v>
      </c>
      <c r="D726" s="113">
        <f>D740</f>
        <v>0</v>
      </c>
      <c r="E726" s="113">
        <f>E740</f>
        <v>0</v>
      </c>
    </row>
    <row r="727" spans="1:5" s="4" customFormat="1" ht="15.75" thickBot="1" x14ac:dyDescent="0.3">
      <c r="A727" s="85" t="s">
        <v>54</v>
      </c>
      <c r="B727" s="113"/>
      <c r="C727" s="113"/>
      <c r="D727" s="113"/>
      <c r="E727" s="113"/>
    </row>
    <row r="728" spans="1:5" s="4" customFormat="1" ht="15.75" thickBot="1" x14ac:dyDescent="0.3">
      <c r="A728" s="85" t="s">
        <v>55</v>
      </c>
      <c r="B728" s="484" t="s">
        <v>56</v>
      </c>
      <c r="C728" s="332"/>
      <c r="D728" s="332"/>
      <c r="E728" s="332"/>
    </row>
    <row r="729" spans="1:5" s="4" customFormat="1" ht="15.75" thickBot="1" x14ac:dyDescent="0.3">
      <c r="A729" s="85" t="s">
        <v>57</v>
      </c>
      <c r="B729" s="484" t="s">
        <v>56</v>
      </c>
      <c r="C729" s="332"/>
      <c r="D729" s="332"/>
      <c r="E729" s="332"/>
    </row>
    <row r="730" spans="1:5" s="4" customFormat="1" ht="15.75" thickBot="1" x14ac:dyDescent="0.3">
      <c r="A730" s="85" t="s">
        <v>58</v>
      </c>
      <c r="B730" s="484" t="s">
        <v>56</v>
      </c>
      <c r="C730" s="332"/>
      <c r="D730" s="332"/>
      <c r="E730" s="332"/>
    </row>
    <row r="731" spans="1:5" s="4" customFormat="1" ht="15.75" customHeight="1" thickBot="1" x14ac:dyDescent="0.3">
      <c r="A731" s="889" t="s">
        <v>1097</v>
      </c>
      <c r="B731" s="890"/>
      <c r="C731" s="890"/>
      <c r="D731" s="890"/>
      <c r="E731" s="891"/>
    </row>
    <row r="732" spans="1:5" s="4" customFormat="1" x14ac:dyDescent="0.25">
      <c r="A732" s="892"/>
      <c r="B732" s="330">
        <v>2020</v>
      </c>
      <c r="C732" s="330">
        <v>2021</v>
      </c>
      <c r="D732" s="330">
        <v>2022</v>
      </c>
      <c r="E732" s="330">
        <v>2023</v>
      </c>
    </row>
    <row r="733" spans="1:5" s="4" customFormat="1" ht="15.75" thickBot="1" x14ac:dyDescent="0.3">
      <c r="A733" s="893"/>
      <c r="B733" s="331" t="s">
        <v>1</v>
      </c>
      <c r="C733" s="331" t="s">
        <v>26</v>
      </c>
      <c r="D733" s="331" t="s">
        <v>26</v>
      </c>
      <c r="E733" s="331" t="s">
        <v>26</v>
      </c>
    </row>
    <row r="734" spans="1:5" s="4" customFormat="1" ht="15.75" thickBot="1" x14ac:dyDescent="0.3">
      <c r="A734" s="81" t="s">
        <v>114</v>
      </c>
      <c r="B734" s="81">
        <v>0</v>
      </c>
      <c r="C734" s="74">
        <v>0</v>
      </c>
      <c r="D734" s="74">
        <v>0</v>
      </c>
      <c r="E734" s="74">
        <v>0</v>
      </c>
    </row>
    <row r="735" spans="1:5" s="4" customFormat="1" ht="15.75" thickBot="1" x14ac:dyDescent="0.3">
      <c r="A735" s="81" t="s">
        <v>118</v>
      </c>
      <c r="B735" s="73">
        <f>SUM(B736:B739)</f>
        <v>0</v>
      </c>
      <c r="C735" s="74">
        <f>C736+C737+C738+C739</f>
        <v>0</v>
      </c>
      <c r="D735" s="74">
        <f>D736+D737+D738+D739</f>
        <v>0</v>
      </c>
      <c r="E735" s="74">
        <f>E736+E737+E738+E739</f>
        <v>0</v>
      </c>
    </row>
    <row r="736" spans="1:5" s="4" customFormat="1" ht="15.75" thickBot="1" x14ac:dyDescent="0.3">
      <c r="A736" s="82" t="s">
        <v>61</v>
      </c>
      <c r="B736" s="73">
        <v>0</v>
      </c>
      <c r="C736" s="74">
        <v>0</v>
      </c>
      <c r="D736" s="74">
        <v>0</v>
      </c>
      <c r="E736" s="74">
        <v>0</v>
      </c>
    </row>
    <row r="737" spans="1:5" s="4" customFormat="1" ht="15.75" thickBot="1" x14ac:dyDescent="0.3">
      <c r="A737" s="82" t="s">
        <v>115</v>
      </c>
      <c r="B737" s="74"/>
      <c r="C737" s="74"/>
      <c r="D737" s="74"/>
      <c r="E737" s="74"/>
    </row>
    <row r="738" spans="1:5" s="4" customFormat="1" ht="15.75" thickBot="1" x14ac:dyDescent="0.3">
      <c r="A738" s="82" t="s">
        <v>116</v>
      </c>
      <c r="B738" s="74"/>
      <c r="C738" s="74"/>
      <c r="D738" s="74"/>
      <c r="E738" s="74"/>
    </row>
    <row r="739" spans="1:5" s="4" customFormat="1" ht="15.75" thickBot="1" x14ac:dyDescent="0.3">
      <c r="A739" s="82" t="s">
        <v>117</v>
      </c>
      <c r="B739" s="73"/>
      <c r="C739" s="74"/>
      <c r="D739" s="74"/>
      <c r="E739" s="74"/>
    </row>
    <row r="740" spans="1:5" s="4" customFormat="1" ht="15.75" thickBot="1" x14ac:dyDescent="0.3">
      <c r="A740" s="522" t="s">
        <v>403</v>
      </c>
      <c r="B740" s="502">
        <f>B735+B734</f>
        <v>0</v>
      </c>
      <c r="C740" s="502">
        <f>C735+C734</f>
        <v>0</v>
      </c>
      <c r="D740" s="502">
        <f>D735+D734</f>
        <v>0</v>
      </c>
      <c r="E740" s="502">
        <f>E735+E734</f>
        <v>0</v>
      </c>
    </row>
    <row r="741" spans="1:5" s="4" customFormat="1" ht="26.25" customHeight="1" thickBot="1" x14ac:dyDescent="0.3">
      <c r="A741" s="314" t="s">
        <v>451</v>
      </c>
      <c r="B741" s="894" t="s">
        <v>1098</v>
      </c>
      <c r="C741" s="895"/>
      <c r="D741" s="895"/>
      <c r="E741" s="896"/>
    </row>
    <row r="742" spans="1:5" s="4" customFormat="1" ht="34.5" thickBot="1" x14ac:dyDescent="0.3">
      <c r="A742" s="379" t="s">
        <v>216</v>
      </c>
      <c r="B742" s="881" t="s">
        <v>684</v>
      </c>
      <c r="C742" s="882"/>
      <c r="D742" s="507" t="s">
        <v>151</v>
      </c>
      <c r="E742" s="517"/>
    </row>
    <row r="743" spans="1:5" s="4" customFormat="1" ht="36.75" customHeight="1" thickBot="1" x14ac:dyDescent="0.3">
      <c r="A743" s="85" t="s">
        <v>48</v>
      </c>
      <c r="B743" s="883" t="s">
        <v>1099</v>
      </c>
      <c r="C743" s="884"/>
      <c r="D743" s="884"/>
      <c r="E743" s="885"/>
    </row>
    <row r="744" spans="1:5" s="4" customFormat="1" ht="15.75" thickBot="1" x14ac:dyDescent="0.3">
      <c r="A744" s="85" t="s">
        <v>50</v>
      </c>
      <c r="B744" s="886" t="s">
        <v>599</v>
      </c>
      <c r="C744" s="887"/>
      <c r="D744" s="887"/>
      <c r="E744" s="888"/>
    </row>
    <row r="745" spans="1:5" s="4" customFormat="1" ht="15.75" thickBot="1" x14ac:dyDescent="0.3">
      <c r="A745" s="484"/>
      <c r="B745" s="331" t="s">
        <v>1</v>
      </c>
      <c r="C745" s="331" t="s">
        <v>26</v>
      </c>
      <c r="D745" s="331" t="s">
        <v>26</v>
      </c>
      <c r="E745" s="331" t="s">
        <v>26</v>
      </c>
    </row>
    <row r="746" spans="1:5" s="4" customFormat="1" ht="15.75" thickBot="1" x14ac:dyDescent="0.3">
      <c r="A746" s="85" t="s">
        <v>52</v>
      </c>
      <c r="B746" s="113">
        <v>1</v>
      </c>
      <c r="C746" s="113">
        <v>1</v>
      </c>
      <c r="D746" s="113">
        <v>1</v>
      </c>
      <c r="E746" s="113"/>
    </row>
    <row r="747" spans="1:5" s="4" customFormat="1" ht="15.75" thickBot="1" x14ac:dyDescent="0.3">
      <c r="A747" s="85" t="s">
        <v>53</v>
      </c>
      <c r="B747" s="113">
        <f>B762</f>
        <v>0</v>
      </c>
      <c r="C747" s="113">
        <f>C762</f>
        <v>0</v>
      </c>
      <c r="D747" s="113">
        <f>D762</f>
        <v>0</v>
      </c>
      <c r="E747" s="113">
        <f>E762</f>
        <v>0</v>
      </c>
    </row>
    <row r="748" spans="1:5" s="4" customFormat="1" ht="15.75" thickBot="1" x14ac:dyDescent="0.3">
      <c r="A748" s="85" t="s">
        <v>54</v>
      </c>
      <c r="B748" s="113"/>
      <c r="C748" s="113">
        <f>C747/C746</f>
        <v>0</v>
      </c>
      <c r="D748" s="113">
        <f>D747/D746</f>
        <v>0</v>
      </c>
      <c r="E748" s="113"/>
    </row>
    <row r="749" spans="1:5" s="4" customFormat="1" ht="15.75" thickBot="1" x14ac:dyDescent="0.3">
      <c r="A749" s="85" t="s">
        <v>55</v>
      </c>
      <c r="B749" s="484" t="s">
        <v>56</v>
      </c>
      <c r="C749" s="332"/>
      <c r="D749" s="332">
        <f t="shared" ref="D749" si="8">D746/C746-1</f>
        <v>0</v>
      </c>
      <c r="E749" s="332"/>
    </row>
    <row r="750" spans="1:5" s="4" customFormat="1" ht="15.75" thickBot="1" x14ac:dyDescent="0.3">
      <c r="A750" s="85" t="s">
        <v>57</v>
      </c>
      <c r="B750" s="484" t="s">
        <v>56</v>
      </c>
      <c r="C750" s="332"/>
      <c r="D750" s="332"/>
      <c r="E750" s="332"/>
    </row>
    <row r="751" spans="1:5" s="4" customFormat="1" ht="15.75" thickBot="1" x14ac:dyDescent="0.3">
      <c r="A751" s="85" t="s">
        <v>58</v>
      </c>
      <c r="B751" s="484" t="s">
        <v>56</v>
      </c>
      <c r="C751" s="332"/>
      <c r="D751" s="332"/>
      <c r="E751" s="332"/>
    </row>
    <row r="752" spans="1:5" s="4" customFormat="1" ht="15.75" thickBot="1" x14ac:dyDescent="0.3">
      <c r="A752" s="889" t="s">
        <v>1100</v>
      </c>
      <c r="B752" s="890"/>
      <c r="C752" s="890"/>
      <c r="D752" s="890"/>
      <c r="E752" s="891"/>
    </row>
    <row r="753" spans="1:11" s="4" customFormat="1" x14ac:dyDescent="0.25">
      <c r="A753" s="892"/>
      <c r="B753" s="330">
        <v>2020</v>
      </c>
      <c r="C753" s="330">
        <v>2021</v>
      </c>
      <c r="D753" s="330">
        <v>2022</v>
      </c>
      <c r="E753" s="330">
        <v>2023</v>
      </c>
    </row>
    <row r="754" spans="1:11" s="4" customFormat="1" ht="15.75" thickBot="1" x14ac:dyDescent="0.3">
      <c r="A754" s="893"/>
      <c r="B754" s="331" t="s">
        <v>1</v>
      </c>
      <c r="C754" s="331" t="s">
        <v>26</v>
      </c>
      <c r="D754" s="331" t="s">
        <v>26</v>
      </c>
      <c r="E754" s="331" t="s">
        <v>26</v>
      </c>
    </row>
    <row r="755" spans="1:11" s="4" customFormat="1" ht="15.75" thickBot="1" x14ac:dyDescent="0.3">
      <c r="A755" s="81" t="s">
        <v>114</v>
      </c>
      <c r="B755" s="81">
        <v>0</v>
      </c>
      <c r="C755" s="74">
        <v>0</v>
      </c>
      <c r="D755" s="74">
        <v>0</v>
      </c>
      <c r="E755" s="74">
        <v>0</v>
      </c>
    </row>
    <row r="756" spans="1:11" s="4" customFormat="1" ht="15.75" thickBot="1" x14ac:dyDescent="0.3">
      <c r="A756" s="81" t="s">
        <v>118</v>
      </c>
      <c r="B756" s="73">
        <f>SUM(B757:B760)</f>
        <v>56000</v>
      </c>
      <c r="C756" s="74">
        <f>C757+C758+C759+C760</f>
        <v>100000</v>
      </c>
      <c r="D756" s="74">
        <f>D757+D758+D759+D760</f>
        <v>94000</v>
      </c>
      <c r="E756" s="74">
        <f>E757+E758+E759+E760</f>
        <v>0</v>
      </c>
    </row>
    <row r="757" spans="1:11" s="4" customFormat="1" ht="15.75" thickBot="1" x14ac:dyDescent="0.3">
      <c r="A757" s="82" t="s">
        <v>61</v>
      </c>
      <c r="B757" s="73">
        <v>56000</v>
      </c>
      <c r="C757" s="74">
        <v>100000</v>
      </c>
      <c r="D757" s="74">
        <v>94000</v>
      </c>
      <c r="E757" s="74">
        <v>0</v>
      </c>
    </row>
    <row r="758" spans="1:11" s="4" customFormat="1" ht="15.75" thickBot="1" x14ac:dyDescent="0.3">
      <c r="A758" s="82" t="s">
        <v>115</v>
      </c>
      <c r="B758" s="74"/>
      <c r="C758" s="74"/>
      <c r="D758" s="74"/>
      <c r="E758" s="74"/>
    </row>
    <row r="759" spans="1:11" s="4" customFormat="1" ht="15.75" thickBot="1" x14ac:dyDescent="0.3">
      <c r="A759" s="82" t="s">
        <v>116</v>
      </c>
      <c r="B759" s="74"/>
      <c r="C759" s="74"/>
      <c r="D759" s="74"/>
      <c r="E759" s="74"/>
    </row>
    <row r="760" spans="1:11" s="4" customFormat="1" ht="15.75" thickBot="1" x14ac:dyDescent="0.3">
      <c r="A760" s="82" t="s">
        <v>117</v>
      </c>
      <c r="B760" s="73"/>
      <c r="C760" s="74"/>
      <c r="D760" s="74"/>
      <c r="E760" s="74"/>
    </row>
    <row r="761" spans="1:11" s="4" customFormat="1" ht="15.75" thickBot="1" x14ac:dyDescent="0.3">
      <c r="A761" s="522" t="s">
        <v>406</v>
      </c>
      <c r="B761" s="502">
        <f>B756+B755</f>
        <v>56000</v>
      </c>
      <c r="C761" s="502">
        <f>C756+C755</f>
        <v>100000</v>
      </c>
      <c r="D761" s="502">
        <f>D756+D755</f>
        <v>94000</v>
      </c>
      <c r="E761" s="502">
        <f>E756+E755</f>
        <v>0</v>
      </c>
    </row>
    <row r="762" spans="1:11" ht="15.75" thickBot="1" x14ac:dyDescent="0.3">
      <c r="A762" s="90"/>
      <c r="B762" s="91"/>
      <c r="C762" s="91"/>
      <c r="D762" s="91"/>
      <c r="E762" s="91"/>
      <c r="G762" s="56"/>
    </row>
    <row r="763" spans="1:11" ht="24.75" thickBot="1" x14ac:dyDescent="0.3">
      <c r="A763" s="21" t="s">
        <v>126</v>
      </c>
      <c r="B763" s="92">
        <f>B766+B769+B772+B784+B787+B792</f>
        <v>3954193</v>
      </c>
      <c r="C763" s="92">
        <f>C766+C769+C772+C784+C787+C792</f>
        <v>4304781</v>
      </c>
      <c r="D763" s="92">
        <f>D766+D769+D772+D784+D787+D792</f>
        <v>4296755</v>
      </c>
      <c r="E763" s="92">
        <f>E766+E769+E772+E784+E787+E792</f>
        <v>4778308</v>
      </c>
    </row>
    <row r="764" spans="1:11" ht="24.75" thickBot="1" x14ac:dyDescent="0.3">
      <c r="A764" s="21" t="s">
        <v>127</v>
      </c>
      <c r="B764" s="92">
        <f>B766+B769+B772+B784+B787+B792</f>
        <v>3954193</v>
      </c>
      <c r="C764" s="92">
        <f>C766+C769+C772+C784+C787+C792</f>
        <v>4304781</v>
      </c>
      <c r="D764" s="92">
        <f>D766+D769+D772+D784+D787+D792</f>
        <v>4296755</v>
      </c>
      <c r="E764" s="92">
        <f>E766+E769+E772+E784+E787+E792</f>
        <v>4778308</v>
      </c>
    </row>
    <row r="765" spans="1:11" ht="24.75" thickBot="1" x14ac:dyDescent="0.3">
      <c r="A765" s="335" t="s">
        <v>688</v>
      </c>
      <c r="B765" s="336"/>
      <c r="C765" s="337">
        <f>C764/B764-1</f>
        <v>8.8662338939955676E-2</v>
      </c>
      <c r="D765" s="337">
        <f>D764/C764-1</f>
        <v>-1.8644386323021234E-3</v>
      </c>
      <c r="E765" s="337">
        <f>E764/D764-1</f>
        <v>0.11207364627492145</v>
      </c>
    </row>
    <row r="766" spans="1:11" ht="15.75" thickBot="1" x14ac:dyDescent="0.3">
      <c r="A766" s="37" t="s">
        <v>60</v>
      </c>
      <c r="B766" s="58">
        <f>SUM(B767:B768)</f>
        <v>162700</v>
      </c>
      <c r="C766" s="58">
        <f>SUM(C767:C768)</f>
        <v>180100</v>
      </c>
      <c r="D766" s="58">
        <f>SUM(D767:D768)</f>
        <v>180100</v>
      </c>
      <c r="E766" s="58">
        <f>SUM(E767:E768)</f>
        <v>180100</v>
      </c>
      <c r="F766" s="338"/>
      <c r="G766" s="56"/>
      <c r="I766" s="56"/>
      <c r="J766" s="56"/>
      <c r="K766" s="56"/>
    </row>
    <row r="767" spans="1:11" ht="15.75" thickBot="1" x14ac:dyDescent="0.3">
      <c r="A767" s="38" t="s">
        <v>61</v>
      </c>
      <c r="B767" s="58">
        <f t="shared" ref="B767:E768" si="9">B41+B78+B115+B152+B189+B226+B263</f>
        <v>155200</v>
      </c>
      <c r="C767" s="58">
        <f t="shared" si="9"/>
        <v>172600</v>
      </c>
      <c r="D767" s="58">
        <f t="shared" si="9"/>
        <v>172600</v>
      </c>
      <c r="E767" s="58">
        <f t="shared" si="9"/>
        <v>172600</v>
      </c>
      <c r="F767" s="338"/>
    </row>
    <row r="768" spans="1:11" ht="15.75" thickBot="1" x14ac:dyDescent="0.3">
      <c r="A768" s="38" t="s">
        <v>128</v>
      </c>
      <c r="B768" s="58">
        <f t="shared" si="9"/>
        <v>7500</v>
      </c>
      <c r="C768" s="58">
        <f t="shared" si="9"/>
        <v>7500</v>
      </c>
      <c r="D768" s="58">
        <f t="shared" si="9"/>
        <v>7500</v>
      </c>
      <c r="E768" s="58">
        <f t="shared" si="9"/>
        <v>7500</v>
      </c>
      <c r="F768" s="338"/>
    </row>
    <row r="769" spans="1:6" ht="15.75" thickBot="1" x14ac:dyDescent="0.3">
      <c r="A769" s="37" t="s">
        <v>63</v>
      </c>
      <c r="B769" s="58">
        <f>SUM(B770:B771)</f>
        <v>26400</v>
      </c>
      <c r="C769" s="58">
        <f>SUM(C770:C771)</f>
        <v>29900</v>
      </c>
      <c r="D769" s="58">
        <f>SUM(D770:D771)</f>
        <v>29900</v>
      </c>
      <c r="E769" s="58">
        <f>SUM(E770:E771)</f>
        <v>29900</v>
      </c>
      <c r="F769" s="339"/>
    </row>
    <row r="770" spans="1:6" ht="15.75" thickBot="1" x14ac:dyDescent="0.3">
      <c r="A770" s="38" t="s">
        <v>61</v>
      </c>
      <c r="B770" s="58">
        <f>B44+B81+B118+B155+B192+B229+B266</f>
        <v>25150</v>
      </c>
      <c r="C770" s="58">
        <f>C44+C81+C118+C155+C192+C229+C266</f>
        <v>28650</v>
      </c>
      <c r="D770" s="58">
        <f>D44+D81+D118+D155+D192+D229+D266</f>
        <v>28650</v>
      </c>
      <c r="E770" s="58">
        <f>E44+E81+E118+E155+E192+E229+E266</f>
        <v>28650</v>
      </c>
      <c r="F770" s="339"/>
    </row>
    <row r="771" spans="1:6" ht="15.75" thickBot="1" x14ac:dyDescent="0.3">
      <c r="A771" s="38" t="s">
        <v>128</v>
      </c>
      <c r="B771" s="57">
        <f>B45+B82+B119+B156+B193+B230+B270</f>
        <v>1250</v>
      </c>
      <c r="C771" s="57">
        <f>C45+C82+C119+C156+C193+C230+C270</f>
        <v>1250</v>
      </c>
      <c r="D771" s="57">
        <f>D45+D82+D119+D156+D193+D230+D270</f>
        <v>1250</v>
      </c>
      <c r="E771" s="57">
        <f>E45+E82+E119+E156+E193+E230+E270</f>
        <v>1250</v>
      </c>
    </row>
    <row r="772" spans="1:6" ht="15.75" thickBot="1" x14ac:dyDescent="0.3">
      <c r="A772" s="37" t="s">
        <v>64</v>
      </c>
      <c r="B772" s="58">
        <f>SUM(B773:B774)</f>
        <v>167000</v>
      </c>
      <c r="C772" s="58">
        <f>SUM(C773:C774)</f>
        <v>195863</v>
      </c>
      <c r="D772" s="58">
        <f>SUM(D773:D774)</f>
        <v>210590</v>
      </c>
      <c r="E772" s="58">
        <f>SUM(E773:E774)</f>
        <v>210767</v>
      </c>
    </row>
    <row r="773" spans="1:6" ht="15.75" thickBot="1" x14ac:dyDescent="0.3">
      <c r="A773" s="38" t="s">
        <v>61</v>
      </c>
      <c r="B773" s="74">
        <f t="shared" ref="B773:E774" si="10">B47+B84+B121+B158+B195+B232+B269</f>
        <v>167000</v>
      </c>
      <c r="C773" s="74">
        <f t="shared" si="10"/>
        <v>195863</v>
      </c>
      <c r="D773" s="74">
        <f t="shared" si="10"/>
        <v>210590</v>
      </c>
      <c r="E773" s="74">
        <f t="shared" si="10"/>
        <v>210767</v>
      </c>
    </row>
    <row r="774" spans="1:6" ht="15.75" thickBot="1" x14ac:dyDescent="0.3">
      <c r="A774" s="38" t="s">
        <v>128</v>
      </c>
      <c r="B774" s="74">
        <f t="shared" si="10"/>
        <v>0</v>
      </c>
      <c r="C774" s="74">
        <f t="shared" si="10"/>
        <v>0</v>
      </c>
      <c r="D774" s="74">
        <f t="shared" si="10"/>
        <v>0</v>
      </c>
      <c r="E774" s="74">
        <f t="shared" si="10"/>
        <v>0</v>
      </c>
    </row>
    <row r="775" spans="1:6" ht="15.75" thickBot="1" x14ac:dyDescent="0.3">
      <c r="A775" s="37" t="s">
        <v>65</v>
      </c>
      <c r="B775" s="58">
        <v>0</v>
      </c>
      <c r="C775" s="58">
        <v>0</v>
      </c>
      <c r="D775" s="58">
        <v>0</v>
      </c>
      <c r="E775" s="58">
        <v>0</v>
      </c>
    </row>
    <row r="776" spans="1:6" ht="15.75" thickBot="1" x14ac:dyDescent="0.3">
      <c r="A776" s="38" t="s">
        <v>61</v>
      </c>
      <c r="B776" s="58">
        <v>0</v>
      </c>
      <c r="C776" s="58">
        <v>0</v>
      </c>
      <c r="D776" s="58">
        <v>0</v>
      </c>
      <c r="E776" s="58">
        <v>0</v>
      </c>
    </row>
    <row r="777" spans="1:6" ht="15.75" thickBot="1" x14ac:dyDescent="0.3">
      <c r="A777" s="38" t="s">
        <v>128</v>
      </c>
      <c r="B777" s="57">
        <v>0</v>
      </c>
      <c r="C777" s="57">
        <v>0</v>
      </c>
      <c r="D777" s="57">
        <v>0</v>
      </c>
      <c r="E777" s="57">
        <v>0</v>
      </c>
    </row>
    <row r="778" spans="1:6" ht="15.75" thickBot="1" x14ac:dyDescent="0.3">
      <c r="A778" s="37" t="s">
        <v>66</v>
      </c>
      <c r="B778" s="58">
        <v>0</v>
      </c>
      <c r="C778" s="58">
        <v>0</v>
      </c>
      <c r="D778" s="58">
        <v>0</v>
      </c>
      <c r="E778" s="58">
        <v>0</v>
      </c>
    </row>
    <row r="779" spans="1:6" ht="15.75" thickBot="1" x14ac:dyDescent="0.3">
      <c r="A779" s="38" t="s">
        <v>61</v>
      </c>
      <c r="B779" s="58">
        <v>0</v>
      </c>
      <c r="C779" s="58">
        <v>0</v>
      </c>
      <c r="D779" s="58">
        <v>0</v>
      </c>
      <c r="E779" s="58">
        <v>0</v>
      </c>
    </row>
    <row r="780" spans="1:6" ht="15.75" thickBot="1" x14ac:dyDescent="0.3">
      <c r="A780" s="38" t="s">
        <v>128</v>
      </c>
      <c r="B780" s="57">
        <v>0</v>
      </c>
      <c r="C780" s="57">
        <v>0</v>
      </c>
      <c r="D780" s="57">
        <v>0</v>
      </c>
      <c r="E780" s="57">
        <v>0</v>
      </c>
    </row>
    <row r="781" spans="1:6" ht="15.75" thickBot="1" x14ac:dyDescent="0.3">
      <c r="A781" s="37" t="s">
        <v>67</v>
      </c>
      <c r="B781" s="58">
        <v>0</v>
      </c>
      <c r="C781" s="58">
        <v>0</v>
      </c>
      <c r="D781" s="58">
        <v>0</v>
      </c>
      <c r="E781" s="58">
        <v>0</v>
      </c>
    </row>
    <row r="782" spans="1:6" ht="15.75" thickBot="1" x14ac:dyDescent="0.3">
      <c r="A782" s="38" t="s">
        <v>61</v>
      </c>
      <c r="B782" s="58">
        <v>0</v>
      </c>
      <c r="C782" s="58">
        <v>0</v>
      </c>
      <c r="D782" s="58">
        <v>0</v>
      </c>
      <c r="E782" s="58">
        <v>0</v>
      </c>
    </row>
    <row r="783" spans="1:6" ht="15.75" thickBot="1" x14ac:dyDescent="0.3">
      <c r="A783" s="38" t="s">
        <v>128</v>
      </c>
      <c r="B783" s="57">
        <v>0</v>
      </c>
      <c r="C783" s="57">
        <v>0</v>
      </c>
      <c r="D783" s="57">
        <v>0</v>
      </c>
      <c r="E783" s="57">
        <v>0</v>
      </c>
    </row>
    <row r="784" spans="1:6" ht="15.75" thickBot="1" x14ac:dyDescent="0.3">
      <c r="A784" s="37" t="s">
        <v>68</v>
      </c>
      <c r="B784" s="58">
        <f>SUM(B785:B786)</f>
        <v>1143900</v>
      </c>
      <c r="C784" s="58">
        <f>SUM(C785:C786)</f>
        <v>844137</v>
      </c>
      <c r="D784" s="58">
        <f>SUM(D785:D786)</f>
        <v>839410</v>
      </c>
      <c r="E784" s="58">
        <f>SUM(E785:E786)</f>
        <v>849233</v>
      </c>
    </row>
    <row r="785" spans="1:11" ht="15.75" thickBot="1" x14ac:dyDescent="0.3">
      <c r="A785" s="38" t="s">
        <v>61</v>
      </c>
      <c r="B785" s="58">
        <f>B59+B96+B133+B170+B207+B244+B281</f>
        <v>1143900</v>
      </c>
      <c r="C785" s="58">
        <f>C59+C96+C133+C170+C207+C244+C281</f>
        <v>844137</v>
      </c>
      <c r="D785" s="58">
        <f>D59+D96+D133+D170+D207+D244+D281</f>
        <v>839410</v>
      </c>
      <c r="E785" s="58">
        <f>E59+E96+E133+E170+E207+E244+E281</f>
        <v>849233</v>
      </c>
    </row>
    <row r="786" spans="1:11" ht="15.75" thickBot="1" x14ac:dyDescent="0.3">
      <c r="A786" s="38" t="s">
        <v>128</v>
      </c>
      <c r="B786" s="57">
        <v>0</v>
      </c>
      <c r="C786" s="57">
        <v>0</v>
      </c>
      <c r="D786" s="57">
        <v>0</v>
      </c>
      <c r="E786" s="57">
        <v>0</v>
      </c>
    </row>
    <row r="787" spans="1:11" ht="15.75" thickBot="1" x14ac:dyDescent="0.3">
      <c r="A787" s="37" t="s">
        <v>129</v>
      </c>
      <c r="B787" s="58">
        <f>B302</f>
        <v>0</v>
      </c>
      <c r="C787" s="58">
        <v>0</v>
      </c>
      <c r="D787" s="58">
        <v>0</v>
      </c>
      <c r="E787" s="58">
        <v>0</v>
      </c>
    </row>
    <row r="788" spans="1:11" ht="15.75" thickBot="1" x14ac:dyDescent="0.3">
      <c r="A788" s="38" t="s">
        <v>61</v>
      </c>
      <c r="B788" s="58"/>
      <c r="C788" s="58">
        <v>0</v>
      </c>
      <c r="D788" s="58">
        <v>0</v>
      </c>
      <c r="E788" s="58">
        <v>0</v>
      </c>
    </row>
    <row r="789" spans="1:11" ht="15.75" thickBot="1" x14ac:dyDescent="0.3">
      <c r="A789" s="38" t="s">
        <v>115</v>
      </c>
      <c r="B789" s="58"/>
      <c r="C789" s="58">
        <v>0</v>
      </c>
      <c r="D789" s="58">
        <v>0</v>
      </c>
      <c r="E789" s="58">
        <v>0</v>
      </c>
    </row>
    <row r="790" spans="1:11" ht="15.75" thickBot="1" x14ac:dyDescent="0.3">
      <c r="A790" s="38" t="s">
        <v>116</v>
      </c>
      <c r="B790" s="58"/>
      <c r="C790" s="58">
        <v>0</v>
      </c>
      <c r="D790" s="58">
        <v>0</v>
      </c>
      <c r="E790" s="58">
        <v>0</v>
      </c>
    </row>
    <row r="791" spans="1:11" ht="15.75" thickBot="1" x14ac:dyDescent="0.3">
      <c r="A791" s="38" t="s">
        <v>117</v>
      </c>
      <c r="B791" s="57"/>
      <c r="C791" s="58">
        <v>0</v>
      </c>
      <c r="D791" s="58">
        <v>0</v>
      </c>
      <c r="E791" s="58">
        <v>0</v>
      </c>
    </row>
    <row r="792" spans="1:11" ht="15.75" thickBot="1" x14ac:dyDescent="0.3">
      <c r="A792" s="37" t="s">
        <v>131</v>
      </c>
      <c r="B792" s="58">
        <f>SUM(B793:B796)</f>
        <v>2454193</v>
      </c>
      <c r="C792" s="58">
        <f>SUM(C793:C796)</f>
        <v>3054781</v>
      </c>
      <c r="D792" s="58">
        <f>SUM(D793:D796)</f>
        <v>3036755</v>
      </c>
      <c r="E792" s="58">
        <f>SUM(E793:E796)</f>
        <v>3508308</v>
      </c>
      <c r="F792" s="496"/>
      <c r="G792" s="56"/>
    </row>
    <row r="793" spans="1:11" ht="15.75" thickBot="1" x14ac:dyDescent="0.3">
      <c r="A793" s="38" t="s">
        <v>61</v>
      </c>
      <c r="B793" s="58">
        <f t="shared" ref="B793:E796" si="11">B308+B335+B358+B381+B404+B427+B449+B471+B494+B517+B542+B564++B586+B608+B630+B652+B673+B694+B715+B736+B757</f>
        <v>145611</v>
      </c>
      <c r="C793" s="58">
        <f t="shared" si="11"/>
        <v>126940</v>
      </c>
      <c r="D793" s="58">
        <f t="shared" si="11"/>
        <v>98000</v>
      </c>
      <c r="E793" s="58">
        <f t="shared" si="11"/>
        <v>500</v>
      </c>
      <c r="F793" s="528"/>
      <c r="G793" s="56"/>
      <c r="I793" s="56"/>
      <c r="J793" s="56"/>
      <c r="K793" s="56"/>
    </row>
    <row r="794" spans="1:11" ht="15.75" thickBot="1" x14ac:dyDescent="0.3">
      <c r="A794" s="38" t="s">
        <v>115</v>
      </c>
      <c r="B794" s="58">
        <f t="shared" si="11"/>
        <v>1873432</v>
      </c>
      <c r="C794" s="58">
        <f t="shared" si="11"/>
        <v>1675781</v>
      </c>
      <c r="D794" s="58">
        <f t="shared" si="11"/>
        <v>2213755</v>
      </c>
      <c r="E794" s="58">
        <f t="shared" si="11"/>
        <v>2329308</v>
      </c>
      <c r="F794" s="528"/>
      <c r="G794" s="56"/>
      <c r="I794" s="56"/>
    </row>
    <row r="795" spans="1:11" ht="15.75" thickBot="1" x14ac:dyDescent="0.3">
      <c r="A795" s="38" t="s">
        <v>116</v>
      </c>
      <c r="B795" s="58">
        <f t="shared" si="11"/>
        <v>411818</v>
      </c>
      <c r="C795" s="58">
        <f t="shared" si="11"/>
        <v>1210470</v>
      </c>
      <c r="D795" s="58">
        <f t="shared" si="11"/>
        <v>651350</v>
      </c>
      <c r="E795" s="58">
        <f t="shared" si="11"/>
        <v>1106700</v>
      </c>
      <c r="F795" s="528"/>
      <c r="G795" s="56"/>
    </row>
    <row r="796" spans="1:11" ht="15.75" thickBot="1" x14ac:dyDescent="0.3">
      <c r="A796" s="38" t="s">
        <v>117</v>
      </c>
      <c r="B796" s="57">
        <f t="shared" si="11"/>
        <v>23332</v>
      </c>
      <c r="C796" s="57">
        <f t="shared" si="11"/>
        <v>41590</v>
      </c>
      <c r="D796" s="57">
        <f t="shared" si="11"/>
        <v>73650</v>
      </c>
      <c r="E796" s="57">
        <f t="shared" si="11"/>
        <v>71800</v>
      </c>
      <c r="F796" s="528"/>
      <c r="G796" s="56"/>
    </row>
    <row r="797" spans="1:11" ht="15.75" thickBot="1" x14ac:dyDescent="0.3">
      <c r="A797" s="50" t="s">
        <v>70</v>
      </c>
      <c r="B797" s="52">
        <f>IF(B764-B763=0,0,"Error")</f>
        <v>0</v>
      </c>
      <c r="C797" s="52">
        <f>IF(C764-C763=0,0,"Error")</f>
        <v>0</v>
      </c>
      <c r="D797" s="52">
        <f>D763-D764</f>
        <v>0</v>
      </c>
      <c r="E797" s="52">
        <f>E763-E764</f>
        <v>0</v>
      </c>
    </row>
    <row r="798" spans="1:11" x14ac:dyDescent="0.25">
      <c r="A798" s="94"/>
      <c r="B798" s="95"/>
      <c r="C798" s="95"/>
      <c r="D798" s="95"/>
      <c r="E798" s="95"/>
    </row>
    <row r="799" spans="1:11" ht="15" customHeight="1" x14ac:dyDescent="0.25">
      <c r="A799" s="96" t="s">
        <v>3</v>
      </c>
      <c r="B799" s="483" t="s">
        <v>417</v>
      </c>
      <c r="C799" s="897" t="s">
        <v>689</v>
      </c>
      <c r="D799" s="529" t="s">
        <v>1101</v>
      </c>
      <c r="E799" s="530"/>
    </row>
    <row r="800" spans="1:11" x14ac:dyDescent="0.25">
      <c r="A800" s="96" t="s">
        <v>133</v>
      </c>
      <c r="B800" s="96"/>
      <c r="C800" s="898"/>
      <c r="D800" s="531" t="s">
        <v>133</v>
      </c>
      <c r="E800" s="530"/>
    </row>
    <row r="801" spans="1:5" x14ac:dyDescent="0.25">
      <c r="A801" s="96" t="s">
        <v>4</v>
      </c>
      <c r="B801" s="96" t="s">
        <v>748</v>
      </c>
      <c r="C801" s="899"/>
      <c r="D801" s="532" t="s">
        <v>4</v>
      </c>
      <c r="E801" s="96" t="s">
        <v>748</v>
      </c>
    </row>
    <row r="802" spans="1:5" x14ac:dyDescent="0.25">
      <c r="A802" s="533"/>
      <c r="B802" s="534"/>
      <c r="C802" s="97"/>
      <c r="D802" s="99"/>
    </row>
    <row r="803" spans="1:5" x14ac:dyDescent="0.25">
      <c r="A803" s="878" t="s">
        <v>5</v>
      </c>
      <c r="B803" s="96" t="s">
        <v>3</v>
      </c>
      <c r="C803" s="483" t="s">
        <v>132</v>
      </c>
      <c r="D803" s="97"/>
    </row>
    <row r="804" spans="1:5" x14ac:dyDescent="0.25">
      <c r="A804" s="879"/>
      <c r="B804" s="96" t="s">
        <v>133</v>
      </c>
      <c r="C804" s="96"/>
      <c r="D804" s="97"/>
    </row>
    <row r="805" spans="1:5" x14ac:dyDescent="0.25">
      <c r="A805" s="880"/>
      <c r="B805" s="96" t="s">
        <v>4</v>
      </c>
      <c r="C805" s="96" t="s">
        <v>748</v>
      </c>
      <c r="D805" s="97"/>
    </row>
    <row r="806" spans="1:5" x14ac:dyDescent="0.25">
      <c r="A806" s="97"/>
      <c r="B806" s="98"/>
      <c r="C806" s="99"/>
      <c r="D806" s="97"/>
      <c r="E806" s="97"/>
    </row>
    <row r="807" spans="1:5" x14ac:dyDescent="0.25">
      <c r="A807" s="97"/>
      <c r="B807" s="98"/>
      <c r="C807" s="99"/>
      <c r="D807" s="97"/>
      <c r="E807" s="97"/>
    </row>
    <row r="808" spans="1:5" x14ac:dyDescent="0.25">
      <c r="A808" s="97"/>
      <c r="B808" s="98"/>
      <c r="C808" s="99"/>
      <c r="D808" s="97"/>
      <c r="E808" s="97"/>
    </row>
    <row r="809" spans="1:5" x14ac:dyDescent="0.25">
      <c r="A809" s="97"/>
      <c r="B809" s="98"/>
      <c r="C809" s="99"/>
      <c r="D809" s="97"/>
      <c r="E809" s="97"/>
    </row>
    <row r="810" spans="1:5" x14ac:dyDescent="0.25">
      <c r="A810" s="97"/>
      <c r="B810" s="98"/>
      <c r="C810" s="99"/>
      <c r="D810" s="97"/>
      <c r="E810" s="97"/>
    </row>
    <row r="811" spans="1:5" x14ac:dyDescent="0.25">
      <c r="A811" s="97"/>
      <c r="B811" s="98"/>
      <c r="C811" s="99"/>
      <c r="D811" s="97"/>
      <c r="E811" s="97"/>
    </row>
    <row r="812" spans="1:5" x14ac:dyDescent="0.25">
      <c r="A812" s="97"/>
      <c r="B812" s="98"/>
      <c r="C812" s="99"/>
      <c r="D812" s="97"/>
      <c r="E812" s="97"/>
    </row>
    <row r="813" spans="1:5" x14ac:dyDescent="0.25">
      <c r="A813" s="97"/>
      <c r="B813" s="98"/>
      <c r="C813" s="99"/>
      <c r="D813" s="97"/>
      <c r="E813" s="97"/>
    </row>
    <row r="814" spans="1:5" x14ac:dyDescent="0.25">
      <c r="A814" s="97"/>
      <c r="B814" s="98"/>
      <c r="C814" s="99"/>
      <c r="D814" s="97"/>
      <c r="E814" s="97"/>
    </row>
    <row r="815" spans="1:5" x14ac:dyDescent="0.25">
      <c r="A815" s="97"/>
      <c r="B815" s="98"/>
      <c r="C815" s="99"/>
      <c r="D815" s="97"/>
      <c r="E815" s="97"/>
    </row>
    <row r="816" spans="1:5" x14ac:dyDescent="0.25">
      <c r="A816" s="97"/>
      <c r="B816" s="98"/>
      <c r="C816" s="99"/>
      <c r="D816" s="97"/>
      <c r="E816" s="97"/>
    </row>
    <row r="817" spans="1:5" x14ac:dyDescent="0.25">
      <c r="A817" s="97"/>
      <c r="B817" s="98"/>
      <c r="C817" s="99"/>
      <c r="D817" s="97"/>
      <c r="E817" s="97"/>
    </row>
  </sheetData>
  <mergeCells count="204">
    <mergeCell ref="A9:E11"/>
    <mergeCell ref="B12:E12"/>
    <mergeCell ref="A13:A14"/>
    <mergeCell ref="B20:E20"/>
    <mergeCell ref="A21:E21"/>
    <mergeCell ref="A24:E24"/>
    <mergeCell ref="A2:E2"/>
    <mergeCell ref="A3:E3"/>
    <mergeCell ref="B5:E5"/>
    <mergeCell ref="B6:E6"/>
    <mergeCell ref="B7:E7"/>
    <mergeCell ref="A8:E8"/>
    <mergeCell ref="A38:A39"/>
    <mergeCell ref="B63:E63"/>
    <mergeCell ref="B64:E64"/>
    <mergeCell ref="B65:E65"/>
    <mergeCell ref="A67:A68"/>
    <mergeCell ref="A74:E74"/>
    <mergeCell ref="A25:E25"/>
    <mergeCell ref="B26:E26"/>
    <mergeCell ref="B27:E27"/>
    <mergeCell ref="B28:E28"/>
    <mergeCell ref="A29:A30"/>
    <mergeCell ref="A37:E37"/>
    <mergeCell ref="A112:A113"/>
    <mergeCell ref="B137:E137"/>
    <mergeCell ref="B138:E138"/>
    <mergeCell ref="B139:E139"/>
    <mergeCell ref="A140:A141"/>
    <mergeCell ref="A148:E148"/>
    <mergeCell ref="A75:A76"/>
    <mergeCell ref="B100:E100"/>
    <mergeCell ref="B101:E101"/>
    <mergeCell ref="B102:E102"/>
    <mergeCell ref="A103:A104"/>
    <mergeCell ref="A111:E111"/>
    <mergeCell ref="A186:A187"/>
    <mergeCell ref="B211:E211"/>
    <mergeCell ref="B212:E212"/>
    <mergeCell ref="B213:E213"/>
    <mergeCell ref="A214:A215"/>
    <mergeCell ref="A222:E222"/>
    <mergeCell ref="A149:A150"/>
    <mergeCell ref="B174:E174"/>
    <mergeCell ref="B175:E175"/>
    <mergeCell ref="B176:E176"/>
    <mergeCell ref="A177:A178"/>
    <mergeCell ref="A185:E185"/>
    <mergeCell ref="A260:A261"/>
    <mergeCell ref="A285:E285"/>
    <mergeCell ref="A286:E286"/>
    <mergeCell ref="B287:E287"/>
    <mergeCell ref="B288:C288"/>
    <mergeCell ref="D288:E288"/>
    <mergeCell ref="A223:A224"/>
    <mergeCell ref="B248:E248"/>
    <mergeCell ref="B249:E249"/>
    <mergeCell ref="B250:E250"/>
    <mergeCell ref="A251:A252"/>
    <mergeCell ref="A259:E259"/>
    <mergeCell ref="B315:C315"/>
    <mergeCell ref="B316:E316"/>
    <mergeCell ref="B317:E317"/>
    <mergeCell ref="A318:A319"/>
    <mergeCell ref="A326:E326"/>
    <mergeCell ref="B289:E289"/>
    <mergeCell ref="B290:E290"/>
    <mergeCell ref="A291:A292"/>
    <mergeCell ref="A299:E299"/>
    <mergeCell ref="A300:A301"/>
    <mergeCell ref="B314:E314"/>
    <mergeCell ref="A353:E353"/>
    <mergeCell ref="A354:A355"/>
    <mergeCell ref="B364:E364"/>
    <mergeCell ref="B365:C365"/>
    <mergeCell ref="B366:E366"/>
    <mergeCell ref="B367:E367"/>
    <mergeCell ref="A327:A328"/>
    <mergeCell ref="B341:E341"/>
    <mergeCell ref="B342:C342"/>
    <mergeCell ref="B343:E343"/>
    <mergeCell ref="B344:E344"/>
    <mergeCell ref="A345:A346"/>
    <mergeCell ref="A523:E523"/>
    <mergeCell ref="B479:E479"/>
    <mergeCell ref="B456:E456"/>
    <mergeCell ref="B457:E457"/>
    <mergeCell ref="A458:A459"/>
    <mergeCell ref="A466:E466"/>
    <mergeCell ref="A368:A369"/>
    <mergeCell ref="A376:E376"/>
    <mergeCell ref="A377:A378"/>
    <mergeCell ref="B388:C388"/>
    <mergeCell ref="B389:E389"/>
    <mergeCell ref="B434:E434"/>
    <mergeCell ref="B435:E435"/>
    <mergeCell ref="A436:A437"/>
    <mergeCell ref="A444:E444"/>
    <mergeCell ref="B412:E412"/>
    <mergeCell ref="B413:E413"/>
    <mergeCell ref="A414:A415"/>
    <mergeCell ref="A422:E422"/>
    <mergeCell ref="A423:A424"/>
    <mergeCell ref="B433:C433"/>
    <mergeCell ref="B432:E432"/>
    <mergeCell ref="B501:C501"/>
    <mergeCell ref="B502:E502"/>
    <mergeCell ref="B503:E503"/>
    <mergeCell ref="A504:A505"/>
    <mergeCell ref="A512:E512"/>
    <mergeCell ref="A513:A514"/>
    <mergeCell ref="B455:C455"/>
    <mergeCell ref="B390:E390"/>
    <mergeCell ref="A391:A392"/>
    <mergeCell ref="A399:E399"/>
    <mergeCell ref="A400:A401"/>
    <mergeCell ref="B410:E410"/>
    <mergeCell ref="B411:C411"/>
    <mergeCell ref="A445:A446"/>
    <mergeCell ref="B528:E528"/>
    <mergeCell ref="B527:E527"/>
    <mergeCell ref="A529:A530"/>
    <mergeCell ref="A537:E537"/>
    <mergeCell ref="A538:A539"/>
    <mergeCell ref="B547:E547"/>
    <mergeCell ref="B548:C548"/>
    <mergeCell ref="A524:E524"/>
    <mergeCell ref="B525:E525"/>
    <mergeCell ref="B526:C526"/>
    <mergeCell ref="A467:A468"/>
    <mergeCell ref="B477:E477"/>
    <mergeCell ref="B478:C478"/>
    <mergeCell ref="B480:E480"/>
    <mergeCell ref="A481:A482"/>
    <mergeCell ref="B549:E549"/>
    <mergeCell ref="B594:E594"/>
    <mergeCell ref="B572:E572"/>
    <mergeCell ref="A560:A561"/>
    <mergeCell ref="B569:E569"/>
    <mergeCell ref="B570:C570"/>
    <mergeCell ref="B571:E571"/>
    <mergeCell ref="A573:A574"/>
    <mergeCell ref="A581:E581"/>
    <mergeCell ref="A582:A583"/>
    <mergeCell ref="B591:E591"/>
    <mergeCell ref="B592:C592"/>
    <mergeCell ref="B593:E593"/>
    <mergeCell ref="A551:A552"/>
    <mergeCell ref="A559:E559"/>
    <mergeCell ref="B550:E550"/>
    <mergeCell ref="A489:E489"/>
    <mergeCell ref="A490:A491"/>
    <mergeCell ref="B500:E500"/>
    <mergeCell ref="B637:E637"/>
    <mergeCell ref="A639:A640"/>
    <mergeCell ref="B616:E616"/>
    <mergeCell ref="A595:A596"/>
    <mergeCell ref="A603:E603"/>
    <mergeCell ref="A604:A605"/>
    <mergeCell ref="B613:E613"/>
    <mergeCell ref="B614:C614"/>
    <mergeCell ref="B615:E615"/>
    <mergeCell ref="A617:A618"/>
    <mergeCell ref="A625:E625"/>
    <mergeCell ref="A626:A627"/>
    <mergeCell ref="B635:E635"/>
    <mergeCell ref="B636:C636"/>
    <mergeCell ref="D636:E636"/>
    <mergeCell ref="B680:E680"/>
    <mergeCell ref="B681:E681"/>
    <mergeCell ref="A689:E689"/>
    <mergeCell ref="A690:A691"/>
    <mergeCell ref="B699:E699"/>
    <mergeCell ref="B700:C700"/>
    <mergeCell ref="B701:E701"/>
    <mergeCell ref="B702:E702"/>
    <mergeCell ref="B638:E638"/>
    <mergeCell ref="A647:E647"/>
    <mergeCell ref="A648:A649"/>
    <mergeCell ref="B657:E657"/>
    <mergeCell ref="A1:E1"/>
    <mergeCell ref="A803:A805"/>
    <mergeCell ref="B721:C721"/>
    <mergeCell ref="B722:E722"/>
    <mergeCell ref="B723:E723"/>
    <mergeCell ref="A731:E731"/>
    <mergeCell ref="A732:A733"/>
    <mergeCell ref="B741:E741"/>
    <mergeCell ref="B742:C742"/>
    <mergeCell ref="B743:E743"/>
    <mergeCell ref="B744:E744"/>
    <mergeCell ref="A752:E752"/>
    <mergeCell ref="A753:A754"/>
    <mergeCell ref="C799:C801"/>
    <mergeCell ref="A710:E710"/>
    <mergeCell ref="A711:A712"/>
    <mergeCell ref="B720:E720"/>
    <mergeCell ref="B658:C658"/>
    <mergeCell ref="B659:E659"/>
    <mergeCell ref="B660:E660"/>
    <mergeCell ref="A668:E668"/>
    <mergeCell ref="A669:A670"/>
    <mergeCell ref="B678:E678"/>
    <mergeCell ref="B679:C679"/>
  </mergeCells>
  <pageMargins left="0.7" right="0.7" top="0.75" bottom="0.75" header="0.3" footer="0.3"/>
  <legacy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15"/>
  <sheetViews>
    <sheetView workbookViewId="0">
      <selection sqref="A1:E1"/>
    </sheetView>
  </sheetViews>
  <sheetFormatPr defaultRowHeight="15" x14ac:dyDescent="0.25"/>
  <cols>
    <col min="1" max="1" width="15.7109375" customWidth="1"/>
    <col min="2" max="3" width="13.5703125" customWidth="1"/>
    <col min="4" max="4" width="17.140625" style="2" customWidth="1"/>
    <col min="5" max="5" width="26.85546875" customWidth="1"/>
    <col min="6" max="6" width="11.42578125" customWidth="1"/>
    <col min="7" max="7" width="11.5703125" customWidth="1"/>
    <col min="255" max="255" width="11.7109375" customWidth="1"/>
    <col min="256" max="256" width="12.7109375" customWidth="1"/>
    <col min="257" max="257" width="15.7109375" customWidth="1"/>
    <col min="258" max="259" width="13.5703125" customWidth="1"/>
    <col min="260" max="260" width="17.140625" customWidth="1"/>
    <col min="261" max="261" width="26.85546875" customWidth="1"/>
    <col min="262" max="262" width="11.42578125" customWidth="1"/>
    <col min="263" max="263" width="11.5703125" customWidth="1"/>
    <col min="511" max="511" width="11.7109375" customWidth="1"/>
    <col min="512" max="512" width="12.7109375" customWidth="1"/>
    <col min="513" max="513" width="15.7109375" customWidth="1"/>
    <col min="514" max="515" width="13.5703125" customWidth="1"/>
    <col min="516" max="516" width="17.140625" customWidth="1"/>
    <col min="517" max="517" width="26.85546875" customWidth="1"/>
    <col min="518" max="518" width="11.42578125" customWidth="1"/>
    <col min="519" max="519" width="11.5703125" customWidth="1"/>
    <col min="767" max="767" width="11.7109375" customWidth="1"/>
    <col min="768" max="768" width="12.7109375" customWidth="1"/>
    <col min="769" max="769" width="15.7109375" customWidth="1"/>
    <col min="770" max="771" width="13.5703125" customWidth="1"/>
    <col min="772" max="772" width="17.140625" customWidth="1"/>
    <col min="773" max="773" width="26.85546875" customWidth="1"/>
    <col min="774" max="774" width="11.42578125" customWidth="1"/>
    <col min="775" max="775" width="11.5703125" customWidth="1"/>
    <col min="1023" max="1023" width="11.7109375" customWidth="1"/>
    <col min="1024" max="1024" width="12.7109375" customWidth="1"/>
    <col min="1025" max="1025" width="15.7109375" customWidth="1"/>
    <col min="1026" max="1027" width="13.5703125" customWidth="1"/>
    <col min="1028" max="1028" width="17.140625" customWidth="1"/>
    <col min="1029" max="1029" width="26.85546875" customWidth="1"/>
    <col min="1030" max="1030" width="11.42578125" customWidth="1"/>
    <col min="1031" max="1031" width="11.5703125" customWidth="1"/>
    <col min="1279" max="1279" width="11.7109375" customWidth="1"/>
    <col min="1280" max="1280" width="12.7109375" customWidth="1"/>
    <col min="1281" max="1281" width="15.7109375" customWidth="1"/>
    <col min="1282" max="1283" width="13.5703125" customWidth="1"/>
    <col min="1284" max="1284" width="17.140625" customWidth="1"/>
    <col min="1285" max="1285" width="26.85546875" customWidth="1"/>
    <col min="1286" max="1286" width="11.42578125" customWidth="1"/>
    <col min="1287" max="1287" width="11.5703125" customWidth="1"/>
    <col min="1535" max="1535" width="11.7109375" customWidth="1"/>
    <col min="1536" max="1536" width="12.7109375" customWidth="1"/>
    <col min="1537" max="1537" width="15.7109375" customWidth="1"/>
    <col min="1538" max="1539" width="13.5703125" customWidth="1"/>
    <col min="1540" max="1540" width="17.140625" customWidth="1"/>
    <col min="1541" max="1541" width="26.85546875" customWidth="1"/>
    <col min="1542" max="1542" width="11.42578125" customWidth="1"/>
    <col min="1543" max="1543" width="11.5703125" customWidth="1"/>
    <col min="1791" max="1791" width="11.7109375" customWidth="1"/>
    <col min="1792" max="1792" width="12.7109375" customWidth="1"/>
    <col min="1793" max="1793" width="15.7109375" customWidth="1"/>
    <col min="1794" max="1795" width="13.5703125" customWidth="1"/>
    <col min="1796" max="1796" width="17.140625" customWidth="1"/>
    <col min="1797" max="1797" width="26.85546875" customWidth="1"/>
    <col min="1798" max="1798" width="11.42578125" customWidth="1"/>
    <col min="1799" max="1799" width="11.5703125" customWidth="1"/>
    <col min="2047" max="2047" width="11.7109375" customWidth="1"/>
    <col min="2048" max="2048" width="12.7109375" customWidth="1"/>
    <col min="2049" max="2049" width="15.7109375" customWidth="1"/>
    <col min="2050" max="2051" width="13.5703125" customWidth="1"/>
    <col min="2052" max="2052" width="17.140625" customWidth="1"/>
    <col min="2053" max="2053" width="26.85546875" customWidth="1"/>
    <col min="2054" max="2054" width="11.42578125" customWidth="1"/>
    <col min="2055" max="2055" width="11.5703125" customWidth="1"/>
    <col min="2303" max="2303" width="11.7109375" customWidth="1"/>
    <col min="2304" max="2304" width="12.7109375" customWidth="1"/>
    <col min="2305" max="2305" width="15.7109375" customWidth="1"/>
    <col min="2306" max="2307" width="13.5703125" customWidth="1"/>
    <col min="2308" max="2308" width="17.140625" customWidth="1"/>
    <col min="2309" max="2309" width="26.85546875" customWidth="1"/>
    <col min="2310" max="2310" width="11.42578125" customWidth="1"/>
    <col min="2311" max="2311" width="11.5703125" customWidth="1"/>
    <col min="2559" max="2559" width="11.7109375" customWidth="1"/>
    <col min="2560" max="2560" width="12.7109375" customWidth="1"/>
    <col min="2561" max="2561" width="15.7109375" customWidth="1"/>
    <col min="2562" max="2563" width="13.5703125" customWidth="1"/>
    <col min="2564" max="2564" width="17.140625" customWidth="1"/>
    <col min="2565" max="2565" width="26.85546875" customWidth="1"/>
    <col min="2566" max="2566" width="11.42578125" customWidth="1"/>
    <col min="2567" max="2567" width="11.5703125" customWidth="1"/>
    <col min="2815" max="2815" width="11.7109375" customWidth="1"/>
    <col min="2816" max="2816" width="12.7109375" customWidth="1"/>
    <col min="2817" max="2817" width="15.7109375" customWidth="1"/>
    <col min="2818" max="2819" width="13.5703125" customWidth="1"/>
    <col min="2820" max="2820" width="17.140625" customWidth="1"/>
    <col min="2821" max="2821" width="26.85546875" customWidth="1"/>
    <col min="2822" max="2822" width="11.42578125" customWidth="1"/>
    <col min="2823" max="2823" width="11.5703125" customWidth="1"/>
    <col min="3071" max="3071" width="11.7109375" customWidth="1"/>
    <col min="3072" max="3072" width="12.7109375" customWidth="1"/>
    <col min="3073" max="3073" width="15.7109375" customWidth="1"/>
    <col min="3074" max="3075" width="13.5703125" customWidth="1"/>
    <col min="3076" max="3076" width="17.140625" customWidth="1"/>
    <col min="3077" max="3077" width="26.85546875" customWidth="1"/>
    <col min="3078" max="3078" width="11.42578125" customWidth="1"/>
    <col min="3079" max="3079" width="11.5703125" customWidth="1"/>
    <col min="3327" max="3327" width="11.7109375" customWidth="1"/>
    <col min="3328" max="3328" width="12.7109375" customWidth="1"/>
    <col min="3329" max="3329" width="15.7109375" customWidth="1"/>
    <col min="3330" max="3331" width="13.5703125" customWidth="1"/>
    <col min="3332" max="3332" width="17.140625" customWidth="1"/>
    <col min="3333" max="3333" width="26.85546875" customWidth="1"/>
    <col min="3334" max="3334" width="11.42578125" customWidth="1"/>
    <col min="3335" max="3335" width="11.5703125" customWidth="1"/>
    <col min="3583" max="3583" width="11.7109375" customWidth="1"/>
    <col min="3584" max="3584" width="12.7109375" customWidth="1"/>
    <col min="3585" max="3585" width="15.7109375" customWidth="1"/>
    <col min="3586" max="3587" width="13.5703125" customWidth="1"/>
    <col min="3588" max="3588" width="17.140625" customWidth="1"/>
    <col min="3589" max="3589" width="26.85546875" customWidth="1"/>
    <col min="3590" max="3590" width="11.42578125" customWidth="1"/>
    <col min="3591" max="3591" width="11.5703125" customWidth="1"/>
    <col min="3839" max="3839" width="11.7109375" customWidth="1"/>
    <col min="3840" max="3840" width="12.7109375" customWidth="1"/>
    <col min="3841" max="3841" width="15.7109375" customWidth="1"/>
    <col min="3842" max="3843" width="13.5703125" customWidth="1"/>
    <col min="3844" max="3844" width="17.140625" customWidth="1"/>
    <col min="3845" max="3845" width="26.85546875" customWidth="1"/>
    <col min="3846" max="3846" width="11.42578125" customWidth="1"/>
    <col min="3847" max="3847" width="11.5703125" customWidth="1"/>
    <col min="4095" max="4095" width="11.7109375" customWidth="1"/>
    <col min="4096" max="4096" width="12.7109375" customWidth="1"/>
    <col min="4097" max="4097" width="15.7109375" customWidth="1"/>
    <col min="4098" max="4099" width="13.5703125" customWidth="1"/>
    <col min="4100" max="4100" width="17.140625" customWidth="1"/>
    <col min="4101" max="4101" width="26.85546875" customWidth="1"/>
    <col min="4102" max="4102" width="11.42578125" customWidth="1"/>
    <col min="4103" max="4103" width="11.5703125" customWidth="1"/>
    <col min="4351" max="4351" width="11.7109375" customWidth="1"/>
    <col min="4352" max="4352" width="12.7109375" customWidth="1"/>
    <col min="4353" max="4353" width="15.7109375" customWidth="1"/>
    <col min="4354" max="4355" width="13.5703125" customWidth="1"/>
    <col min="4356" max="4356" width="17.140625" customWidth="1"/>
    <col min="4357" max="4357" width="26.85546875" customWidth="1"/>
    <col min="4358" max="4358" width="11.42578125" customWidth="1"/>
    <col min="4359" max="4359" width="11.5703125" customWidth="1"/>
    <col min="4607" max="4607" width="11.7109375" customWidth="1"/>
    <col min="4608" max="4608" width="12.7109375" customWidth="1"/>
    <col min="4609" max="4609" width="15.7109375" customWidth="1"/>
    <col min="4610" max="4611" width="13.5703125" customWidth="1"/>
    <col min="4612" max="4612" width="17.140625" customWidth="1"/>
    <col min="4613" max="4613" width="26.85546875" customWidth="1"/>
    <col min="4614" max="4614" width="11.42578125" customWidth="1"/>
    <col min="4615" max="4615" width="11.5703125" customWidth="1"/>
    <col min="4863" max="4863" width="11.7109375" customWidth="1"/>
    <col min="4864" max="4864" width="12.7109375" customWidth="1"/>
    <col min="4865" max="4865" width="15.7109375" customWidth="1"/>
    <col min="4866" max="4867" width="13.5703125" customWidth="1"/>
    <col min="4868" max="4868" width="17.140625" customWidth="1"/>
    <col min="4869" max="4869" width="26.85546875" customWidth="1"/>
    <col min="4870" max="4870" width="11.42578125" customWidth="1"/>
    <col min="4871" max="4871" width="11.5703125" customWidth="1"/>
    <col min="5119" max="5119" width="11.7109375" customWidth="1"/>
    <col min="5120" max="5120" width="12.7109375" customWidth="1"/>
    <col min="5121" max="5121" width="15.7109375" customWidth="1"/>
    <col min="5122" max="5123" width="13.5703125" customWidth="1"/>
    <col min="5124" max="5124" width="17.140625" customWidth="1"/>
    <col min="5125" max="5125" width="26.85546875" customWidth="1"/>
    <col min="5126" max="5126" width="11.42578125" customWidth="1"/>
    <col min="5127" max="5127" width="11.5703125" customWidth="1"/>
    <col min="5375" max="5375" width="11.7109375" customWidth="1"/>
    <col min="5376" max="5376" width="12.7109375" customWidth="1"/>
    <col min="5377" max="5377" width="15.7109375" customWidth="1"/>
    <col min="5378" max="5379" width="13.5703125" customWidth="1"/>
    <col min="5380" max="5380" width="17.140625" customWidth="1"/>
    <col min="5381" max="5381" width="26.85546875" customWidth="1"/>
    <col min="5382" max="5382" width="11.42578125" customWidth="1"/>
    <col min="5383" max="5383" width="11.5703125" customWidth="1"/>
    <col min="5631" max="5631" width="11.7109375" customWidth="1"/>
    <col min="5632" max="5632" width="12.7109375" customWidth="1"/>
    <col min="5633" max="5633" width="15.7109375" customWidth="1"/>
    <col min="5634" max="5635" width="13.5703125" customWidth="1"/>
    <col min="5636" max="5636" width="17.140625" customWidth="1"/>
    <col min="5637" max="5637" width="26.85546875" customWidth="1"/>
    <col min="5638" max="5638" width="11.42578125" customWidth="1"/>
    <col min="5639" max="5639" width="11.5703125" customWidth="1"/>
    <col min="5887" max="5887" width="11.7109375" customWidth="1"/>
    <col min="5888" max="5888" width="12.7109375" customWidth="1"/>
    <col min="5889" max="5889" width="15.7109375" customWidth="1"/>
    <col min="5890" max="5891" width="13.5703125" customWidth="1"/>
    <col min="5892" max="5892" width="17.140625" customWidth="1"/>
    <col min="5893" max="5893" width="26.85546875" customWidth="1"/>
    <col min="5894" max="5894" width="11.42578125" customWidth="1"/>
    <col min="5895" max="5895" width="11.5703125" customWidth="1"/>
    <col min="6143" max="6143" width="11.7109375" customWidth="1"/>
    <col min="6144" max="6144" width="12.7109375" customWidth="1"/>
    <col min="6145" max="6145" width="15.7109375" customWidth="1"/>
    <col min="6146" max="6147" width="13.5703125" customWidth="1"/>
    <col min="6148" max="6148" width="17.140625" customWidth="1"/>
    <col min="6149" max="6149" width="26.85546875" customWidth="1"/>
    <col min="6150" max="6150" width="11.42578125" customWidth="1"/>
    <col min="6151" max="6151" width="11.5703125" customWidth="1"/>
    <col min="6399" max="6399" width="11.7109375" customWidth="1"/>
    <col min="6400" max="6400" width="12.7109375" customWidth="1"/>
    <col min="6401" max="6401" width="15.7109375" customWidth="1"/>
    <col min="6402" max="6403" width="13.5703125" customWidth="1"/>
    <col min="6404" max="6404" width="17.140625" customWidth="1"/>
    <col min="6405" max="6405" width="26.85546875" customWidth="1"/>
    <col min="6406" max="6406" width="11.42578125" customWidth="1"/>
    <col min="6407" max="6407" width="11.5703125" customWidth="1"/>
    <col min="6655" max="6655" width="11.7109375" customWidth="1"/>
    <col min="6656" max="6656" width="12.7109375" customWidth="1"/>
    <col min="6657" max="6657" width="15.7109375" customWidth="1"/>
    <col min="6658" max="6659" width="13.5703125" customWidth="1"/>
    <col min="6660" max="6660" width="17.140625" customWidth="1"/>
    <col min="6661" max="6661" width="26.85546875" customWidth="1"/>
    <col min="6662" max="6662" width="11.42578125" customWidth="1"/>
    <col min="6663" max="6663" width="11.5703125" customWidth="1"/>
    <col min="6911" max="6911" width="11.7109375" customWidth="1"/>
    <col min="6912" max="6912" width="12.7109375" customWidth="1"/>
    <col min="6913" max="6913" width="15.7109375" customWidth="1"/>
    <col min="6914" max="6915" width="13.5703125" customWidth="1"/>
    <col min="6916" max="6916" width="17.140625" customWidth="1"/>
    <col min="6917" max="6917" width="26.85546875" customWidth="1"/>
    <col min="6918" max="6918" width="11.42578125" customWidth="1"/>
    <col min="6919" max="6919" width="11.5703125" customWidth="1"/>
    <col min="7167" max="7167" width="11.7109375" customWidth="1"/>
    <col min="7168" max="7168" width="12.7109375" customWidth="1"/>
    <col min="7169" max="7169" width="15.7109375" customWidth="1"/>
    <col min="7170" max="7171" width="13.5703125" customWidth="1"/>
    <col min="7172" max="7172" width="17.140625" customWidth="1"/>
    <col min="7173" max="7173" width="26.85546875" customWidth="1"/>
    <col min="7174" max="7174" width="11.42578125" customWidth="1"/>
    <col min="7175" max="7175" width="11.5703125" customWidth="1"/>
    <col min="7423" max="7423" width="11.7109375" customWidth="1"/>
    <col min="7424" max="7424" width="12.7109375" customWidth="1"/>
    <col min="7425" max="7425" width="15.7109375" customWidth="1"/>
    <col min="7426" max="7427" width="13.5703125" customWidth="1"/>
    <col min="7428" max="7428" width="17.140625" customWidth="1"/>
    <col min="7429" max="7429" width="26.85546875" customWidth="1"/>
    <col min="7430" max="7430" width="11.42578125" customWidth="1"/>
    <col min="7431" max="7431" width="11.5703125" customWidth="1"/>
    <col min="7679" max="7679" width="11.7109375" customWidth="1"/>
    <col min="7680" max="7680" width="12.7109375" customWidth="1"/>
    <col min="7681" max="7681" width="15.7109375" customWidth="1"/>
    <col min="7682" max="7683" width="13.5703125" customWidth="1"/>
    <col min="7684" max="7684" width="17.140625" customWidth="1"/>
    <col min="7685" max="7685" width="26.85546875" customWidth="1"/>
    <col min="7686" max="7686" width="11.42578125" customWidth="1"/>
    <col min="7687" max="7687" width="11.5703125" customWidth="1"/>
    <col min="7935" max="7935" width="11.7109375" customWidth="1"/>
    <col min="7936" max="7936" width="12.7109375" customWidth="1"/>
    <col min="7937" max="7937" width="15.7109375" customWidth="1"/>
    <col min="7938" max="7939" width="13.5703125" customWidth="1"/>
    <col min="7940" max="7940" width="17.140625" customWidth="1"/>
    <col min="7941" max="7941" width="26.85546875" customWidth="1"/>
    <col min="7942" max="7942" width="11.42578125" customWidth="1"/>
    <col min="7943" max="7943" width="11.5703125" customWidth="1"/>
    <col min="8191" max="8191" width="11.7109375" customWidth="1"/>
    <col min="8192" max="8192" width="12.7109375" customWidth="1"/>
    <col min="8193" max="8193" width="15.7109375" customWidth="1"/>
    <col min="8194" max="8195" width="13.5703125" customWidth="1"/>
    <col min="8196" max="8196" width="17.140625" customWidth="1"/>
    <col min="8197" max="8197" width="26.85546875" customWidth="1"/>
    <col min="8198" max="8198" width="11.42578125" customWidth="1"/>
    <col min="8199" max="8199" width="11.5703125" customWidth="1"/>
    <col min="8447" max="8447" width="11.7109375" customWidth="1"/>
    <col min="8448" max="8448" width="12.7109375" customWidth="1"/>
    <col min="8449" max="8449" width="15.7109375" customWidth="1"/>
    <col min="8450" max="8451" width="13.5703125" customWidth="1"/>
    <col min="8452" max="8452" width="17.140625" customWidth="1"/>
    <col min="8453" max="8453" width="26.85546875" customWidth="1"/>
    <col min="8454" max="8454" width="11.42578125" customWidth="1"/>
    <col min="8455" max="8455" width="11.5703125" customWidth="1"/>
    <col min="8703" max="8703" width="11.7109375" customWidth="1"/>
    <col min="8704" max="8704" width="12.7109375" customWidth="1"/>
    <col min="8705" max="8705" width="15.7109375" customWidth="1"/>
    <col min="8706" max="8707" width="13.5703125" customWidth="1"/>
    <col min="8708" max="8708" width="17.140625" customWidth="1"/>
    <col min="8709" max="8709" width="26.85546875" customWidth="1"/>
    <col min="8710" max="8710" width="11.42578125" customWidth="1"/>
    <col min="8711" max="8711" width="11.5703125" customWidth="1"/>
    <col min="8959" max="8959" width="11.7109375" customWidth="1"/>
    <col min="8960" max="8960" width="12.7109375" customWidth="1"/>
    <col min="8961" max="8961" width="15.7109375" customWidth="1"/>
    <col min="8962" max="8963" width="13.5703125" customWidth="1"/>
    <col min="8964" max="8964" width="17.140625" customWidth="1"/>
    <col min="8965" max="8965" width="26.85546875" customWidth="1"/>
    <col min="8966" max="8966" width="11.42578125" customWidth="1"/>
    <col min="8967" max="8967" width="11.5703125" customWidth="1"/>
    <col min="9215" max="9215" width="11.7109375" customWidth="1"/>
    <col min="9216" max="9216" width="12.7109375" customWidth="1"/>
    <col min="9217" max="9217" width="15.7109375" customWidth="1"/>
    <col min="9218" max="9219" width="13.5703125" customWidth="1"/>
    <col min="9220" max="9220" width="17.140625" customWidth="1"/>
    <col min="9221" max="9221" width="26.85546875" customWidth="1"/>
    <col min="9222" max="9222" width="11.42578125" customWidth="1"/>
    <col min="9223" max="9223" width="11.5703125" customWidth="1"/>
    <col min="9471" max="9471" width="11.7109375" customWidth="1"/>
    <col min="9472" max="9472" width="12.7109375" customWidth="1"/>
    <col min="9473" max="9473" width="15.7109375" customWidth="1"/>
    <col min="9474" max="9475" width="13.5703125" customWidth="1"/>
    <col min="9476" max="9476" width="17.140625" customWidth="1"/>
    <col min="9477" max="9477" width="26.85546875" customWidth="1"/>
    <col min="9478" max="9478" width="11.42578125" customWidth="1"/>
    <col min="9479" max="9479" width="11.5703125" customWidth="1"/>
    <col min="9727" max="9727" width="11.7109375" customWidth="1"/>
    <col min="9728" max="9728" width="12.7109375" customWidth="1"/>
    <col min="9729" max="9729" width="15.7109375" customWidth="1"/>
    <col min="9730" max="9731" width="13.5703125" customWidth="1"/>
    <col min="9732" max="9732" width="17.140625" customWidth="1"/>
    <col min="9733" max="9733" width="26.85546875" customWidth="1"/>
    <col min="9734" max="9734" width="11.42578125" customWidth="1"/>
    <col min="9735" max="9735" width="11.5703125" customWidth="1"/>
    <col min="9983" max="9983" width="11.7109375" customWidth="1"/>
    <col min="9984" max="9984" width="12.7109375" customWidth="1"/>
    <col min="9985" max="9985" width="15.7109375" customWidth="1"/>
    <col min="9986" max="9987" width="13.5703125" customWidth="1"/>
    <col min="9988" max="9988" width="17.140625" customWidth="1"/>
    <col min="9989" max="9989" width="26.85546875" customWidth="1"/>
    <col min="9990" max="9990" width="11.42578125" customWidth="1"/>
    <col min="9991" max="9991" width="11.5703125" customWidth="1"/>
    <col min="10239" max="10239" width="11.7109375" customWidth="1"/>
    <col min="10240" max="10240" width="12.7109375" customWidth="1"/>
    <col min="10241" max="10241" width="15.7109375" customWidth="1"/>
    <col min="10242" max="10243" width="13.5703125" customWidth="1"/>
    <col min="10244" max="10244" width="17.140625" customWidth="1"/>
    <col min="10245" max="10245" width="26.85546875" customWidth="1"/>
    <col min="10246" max="10246" width="11.42578125" customWidth="1"/>
    <col min="10247" max="10247" width="11.5703125" customWidth="1"/>
    <col min="10495" max="10495" width="11.7109375" customWidth="1"/>
    <col min="10496" max="10496" width="12.7109375" customWidth="1"/>
    <col min="10497" max="10497" width="15.7109375" customWidth="1"/>
    <col min="10498" max="10499" width="13.5703125" customWidth="1"/>
    <col min="10500" max="10500" width="17.140625" customWidth="1"/>
    <col min="10501" max="10501" width="26.85546875" customWidth="1"/>
    <col min="10502" max="10502" width="11.42578125" customWidth="1"/>
    <col min="10503" max="10503" width="11.5703125" customWidth="1"/>
    <col min="10751" max="10751" width="11.7109375" customWidth="1"/>
    <col min="10752" max="10752" width="12.7109375" customWidth="1"/>
    <col min="10753" max="10753" width="15.7109375" customWidth="1"/>
    <col min="10754" max="10755" width="13.5703125" customWidth="1"/>
    <col min="10756" max="10756" width="17.140625" customWidth="1"/>
    <col min="10757" max="10757" width="26.85546875" customWidth="1"/>
    <col min="10758" max="10758" width="11.42578125" customWidth="1"/>
    <col min="10759" max="10759" width="11.5703125" customWidth="1"/>
    <col min="11007" max="11007" width="11.7109375" customWidth="1"/>
    <col min="11008" max="11008" width="12.7109375" customWidth="1"/>
    <col min="11009" max="11009" width="15.7109375" customWidth="1"/>
    <col min="11010" max="11011" width="13.5703125" customWidth="1"/>
    <col min="11012" max="11012" width="17.140625" customWidth="1"/>
    <col min="11013" max="11013" width="26.85546875" customWidth="1"/>
    <col min="11014" max="11014" width="11.42578125" customWidth="1"/>
    <col min="11015" max="11015" width="11.5703125" customWidth="1"/>
    <col min="11263" max="11263" width="11.7109375" customWidth="1"/>
    <col min="11264" max="11264" width="12.7109375" customWidth="1"/>
    <col min="11265" max="11265" width="15.7109375" customWidth="1"/>
    <col min="11266" max="11267" width="13.5703125" customWidth="1"/>
    <col min="11268" max="11268" width="17.140625" customWidth="1"/>
    <col min="11269" max="11269" width="26.85546875" customWidth="1"/>
    <col min="11270" max="11270" width="11.42578125" customWidth="1"/>
    <col min="11271" max="11271" width="11.5703125" customWidth="1"/>
    <col min="11519" max="11519" width="11.7109375" customWidth="1"/>
    <col min="11520" max="11520" width="12.7109375" customWidth="1"/>
    <col min="11521" max="11521" width="15.7109375" customWidth="1"/>
    <col min="11522" max="11523" width="13.5703125" customWidth="1"/>
    <col min="11524" max="11524" width="17.140625" customWidth="1"/>
    <col min="11525" max="11525" width="26.85546875" customWidth="1"/>
    <col min="11526" max="11526" width="11.42578125" customWidth="1"/>
    <col min="11527" max="11527" width="11.5703125" customWidth="1"/>
    <col min="11775" max="11775" width="11.7109375" customWidth="1"/>
    <col min="11776" max="11776" width="12.7109375" customWidth="1"/>
    <col min="11777" max="11777" width="15.7109375" customWidth="1"/>
    <col min="11778" max="11779" width="13.5703125" customWidth="1"/>
    <col min="11780" max="11780" width="17.140625" customWidth="1"/>
    <col min="11781" max="11781" width="26.85546875" customWidth="1"/>
    <col min="11782" max="11782" width="11.42578125" customWidth="1"/>
    <col min="11783" max="11783" width="11.5703125" customWidth="1"/>
    <col min="12031" max="12031" width="11.7109375" customWidth="1"/>
    <col min="12032" max="12032" width="12.7109375" customWidth="1"/>
    <col min="12033" max="12033" width="15.7109375" customWidth="1"/>
    <col min="12034" max="12035" width="13.5703125" customWidth="1"/>
    <col min="12036" max="12036" width="17.140625" customWidth="1"/>
    <col min="12037" max="12037" width="26.85546875" customWidth="1"/>
    <col min="12038" max="12038" width="11.42578125" customWidth="1"/>
    <col min="12039" max="12039" width="11.5703125" customWidth="1"/>
    <col min="12287" max="12287" width="11.7109375" customWidth="1"/>
    <col min="12288" max="12288" width="12.7109375" customWidth="1"/>
    <col min="12289" max="12289" width="15.7109375" customWidth="1"/>
    <col min="12290" max="12291" width="13.5703125" customWidth="1"/>
    <col min="12292" max="12292" width="17.140625" customWidth="1"/>
    <col min="12293" max="12293" width="26.85546875" customWidth="1"/>
    <col min="12294" max="12294" width="11.42578125" customWidth="1"/>
    <col min="12295" max="12295" width="11.5703125" customWidth="1"/>
    <col min="12543" max="12543" width="11.7109375" customWidth="1"/>
    <col min="12544" max="12544" width="12.7109375" customWidth="1"/>
    <col min="12545" max="12545" width="15.7109375" customWidth="1"/>
    <col min="12546" max="12547" width="13.5703125" customWidth="1"/>
    <col min="12548" max="12548" width="17.140625" customWidth="1"/>
    <col min="12549" max="12549" width="26.85546875" customWidth="1"/>
    <col min="12550" max="12550" width="11.42578125" customWidth="1"/>
    <col min="12551" max="12551" width="11.5703125" customWidth="1"/>
    <col min="12799" max="12799" width="11.7109375" customWidth="1"/>
    <col min="12800" max="12800" width="12.7109375" customWidth="1"/>
    <col min="12801" max="12801" width="15.7109375" customWidth="1"/>
    <col min="12802" max="12803" width="13.5703125" customWidth="1"/>
    <col min="12804" max="12804" width="17.140625" customWidth="1"/>
    <col min="12805" max="12805" width="26.85546875" customWidth="1"/>
    <col min="12806" max="12806" width="11.42578125" customWidth="1"/>
    <col min="12807" max="12807" width="11.5703125" customWidth="1"/>
    <col min="13055" max="13055" width="11.7109375" customWidth="1"/>
    <col min="13056" max="13056" width="12.7109375" customWidth="1"/>
    <col min="13057" max="13057" width="15.7109375" customWidth="1"/>
    <col min="13058" max="13059" width="13.5703125" customWidth="1"/>
    <col min="13060" max="13060" width="17.140625" customWidth="1"/>
    <col min="13061" max="13061" width="26.85546875" customWidth="1"/>
    <col min="13062" max="13062" width="11.42578125" customWidth="1"/>
    <col min="13063" max="13063" width="11.5703125" customWidth="1"/>
    <col min="13311" max="13311" width="11.7109375" customWidth="1"/>
    <col min="13312" max="13312" width="12.7109375" customWidth="1"/>
    <col min="13313" max="13313" width="15.7109375" customWidth="1"/>
    <col min="13314" max="13315" width="13.5703125" customWidth="1"/>
    <col min="13316" max="13316" width="17.140625" customWidth="1"/>
    <col min="13317" max="13317" width="26.85546875" customWidth="1"/>
    <col min="13318" max="13318" width="11.42578125" customWidth="1"/>
    <col min="13319" max="13319" width="11.5703125" customWidth="1"/>
    <col min="13567" max="13567" width="11.7109375" customWidth="1"/>
    <col min="13568" max="13568" width="12.7109375" customWidth="1"/>
    <col min="13569" max="13569" width="15.7109375" customWidth="1"/>
    <col min="13570" max="13571" width="13.5703125" customWidth="1"/>
    <col min="13572" max="13572" width="17.140625" customWidth="1"/>
    <col min="13573" max="13573" width="26.85546875" customWidth="1"/>
    <col min="13574" max="13574" width="11.42578125" customWidth="1"/>
    <col min="13575" max="13575" width="11.5703125" customWidth="1"/>
    <col min="13823" max="13823" width="11.7109375" customWidth="1"/>
    <col min="13824" max="13824" width="12.7109375" customWidth="1"/>
    <col min="13825" max="13825" width="15.7109375" customWidth="1"/>
    <col min="13826" max="13827" width="13.5703125" customWidth="1"/>
    <col min="13828" max="13828" width="17.140625" customWidth="1"/>
    <col min="13829" max="13829" width="26.85546875" customWidth="1"/>
    <col min="13830" max="13830" width="11.42578125" customWidth="1"/>
    <col min="13831" max="13831" width="11.5703125" customWidth="1"/>
    <col min="14079" max="14079" width="11.7109375" customWidth="1"/>
    <col min="14080" max="14080" width="12.7109375" customWidth="1"/>
    <col min="14081" max="14081" width="15.7109375" customWidth="1"/>
    <col min="14082" max="14083" width="13.5703125" customWidth="1"/>
    <col min="14084" max="14084" width="17.140625" customWidth="1"/>
    <col min="14085" max="14085" width="26.85546875" customWidth="1"/>
    <col min="14086" max="14086" width="11.42578125" customWidth="1"/>
    <col min="14087" max="14087" width="11.5703125" customWidth="1"/>
    <col min="14335" max="14335" width="11.7109375" customWidth="1"/>
    <col min="14336" max="14336" width="12.7109375" customWidth="1"/>
    <col min="14337" max="14337" width="15.7109375" customWidth="1"/>
    <col min="14338" max="14339" width="13.5703125" customWidth="1"/>
    <col min="14340" max="14340" width="17.140625" customWidth="1"/>
    <col min="14341" max="14341" width="26.85546875" customWidth="1"/>
    <col min="14342" max="14342" width="11.42578125" customWidth="1"/>
    <col min="14343" max="14343" width="11.5703125" customWidth="1"/>
    <col min="14591" max="14591" width="11.7109375" customWidth="1"/>
    <col min="14592" max="14592" width="12.7109375" customWidth="1"/>
    <col min="14593" max="14593" width="15.7109375" customWidth="1"/>
    <col min="14594" max="14595" width="13.5703125" customWidth="1"/>
    <col min="14596" max="14596" width="17.140625" customWidth="1"/>
    <col min="14597" max="14597" width="26.85546875" customWidth="1"/>
    <col min="14598" max="14598" width="11.42578125" customWidth="1"/>
    <col min="14599" max="14599" width="11.5703125" customWidth="1"/>
    <col min="14847" max="14847" width="11.7109375" customWidth="1"/>
    <col min="14848" max="14848" width="12.7109375" customWidth="1"/>
    <col min="14849" max="14849" width="15.7109375" customWidth="1"/>
    <col min="14850" max="14851" width="13.5703125" customWidth="1"/>
    <col min="14852" max="14852" width="17.140625" customWidth="1"/>
    <col min="14853" max="14853" width="26.85546875" customWidth="1"/>
    <col min="14854" max="14854" width="11.42578125" customWidth="1"/>
    <col min="14855" max="14855" width="11.5703125" customWidth="1"/>
    <col min="15103" max="15103" width="11.7109375" customWidth="1"/>
    <col min="15104" max="15104" width="12.7109375" customWidth="1"/>
    <col min="15105" max="15105" width="15.7109375" customWidth="1"/>
    <col min="15106" max="15107" width="13.5703125" customWidth="1"/>
    <col min="15108" max="15108" width="17.140625" customWidth="1"/>
    <col min="15109" max="15109" width="26.85546875" customWidth="1"/>
    <col min="15110" max="15110" width="11.42578125" customWidth="1"/>
    <col min="15111" max="15111" width="11.5703125" customWidth="1"/>
    <col min="15359" max="15359" width="11.7109375" customWidth="1"/>
    <col min="15360" max="15360" width="12.7109375" customWidth="1"/>
    <col min="15361" max="15361" width="15.7109375" customWidth="1"/>
    <col min="15362" max="15363" width="13.5703125" customWidth="1"/>
    <col min="15364" max="15364" width="17.140625" customWidth="1"/>
    <col min="15365" max="15365" width="26.85546875" customWidth="1"/>
    <col min="15366" max="15366" width="11.42578125" customWidth="1"/>
    <col min="15367" max="15367" width="11.5703125" customWidth="1"/>
    <col min="15615" max="15615" width="11.7109375" customWidth="1"/>
    <col min="15616" max="15616" width="12.7109375" customWidth="1"/>
    <col min="15617" max="15617" width="15.7109375" customWidth="1"/>
    <col min="15618" max="15619" width="13.5703125" customWidth="1"/>
    <col min="15620" max="15620" width="17.140625" customWidth="1"/>
    <col min="15621" max="15621" width="26.85546875" customWidth="1"/>
    <col min="15622" max="15622" width="11.42578125" customWidth="1"/>
    <col min="15623" max="15623" width="11.5703125" customWidth="1"/>
    <col min="15871" max="15871" width="11.7109375" customWidth="1"/>
    <col min="15872" max="15872" width="12.7109375" customWidth="1"/>
    <col min="15873" max="15873" width="15.7109375" customWidth="1"/>
    <col min="15874" max="15875" width="13.5703125" customWidth="1"/>
    <col min="15876" max="15876" width="17.140625" customWidth="1"/>
    <col min="15877" max="15877" width="26.85546875" customWidth="1"/>
    <col min="15878" max="15878" width="11.42578125" customWidth="1"/>
    <col min="15879" max="15879" width="11.5703125" customWidth="1"/>
    <col min="16127" max="16127" width="11.7109375" customWidth="1"/>
    <col min="16128" max="16128" width="12.7109375" customWidth="1"/>
    <col min="16129" max="16129" width="15.7109375" customWidth="1"/>
    <col min="16130" max="16131" width="13.5703125" customWidth="1"/>
    <col min="16132" max="16132" width="17.140625" customWidth="1"/>
    <col min="16133" max="16133" width="26.85546875" customWidth="1"/>
    <col min="16134" max="16134" width="11.42578125" customWidth="1"/>
    <col min="16135" max="16135" width="11.5703125" customWidth="1"/>
  </cols>
  <sheetData>
    <row r="1" spans="1:6" ht="15.75" x14ac:dyDescent="0.25">
      <c r="A1" s="587" t="s">
        <v>1128</v>
      </c>
      <c r="B1" s="587"/>
      <c r="C1" s="587"/>
      <c r="D1" s="587"/>
      <c r="E1" s="587"/>
    </row>
    <row r="2" spans="1:6" ht="12.75" customHeight="1" x14ac:dyDescent="0.25">
      <c r="A2" s="306" t="s">
        <v>751</v>
      </c>
      <c r="B2" s="306"/>
      <c r="C2" s="306"/>
      <c r="D2" s="306"/>
      <c r="E2" s="306"/>
      <c r="F2" s="306"/>
    </row>
    <row r="3" spans="1:6" ht="13.5" customHeight="1" x14ac:dyDescent="0.25">
      <c r="A3" s="654" t="s">
        <v>752</v>
      </c>
      <c r="B3" s="654"/>
      <c r="C3" s="654"/>
      <c r="D3" s="654"/>
      <c r="E3" s="654"/>
      <c r="F3" s="482"/>
    </row>
    <row r="4" spans="1:6" ht="12.75" customHeight="1" thickBot="1" x14ac:dyDescent="0.3">
      <c r="A4" s="160"/>
      <c r="B4" s="160"/>
      <c r="C4" s="160"/>
      <c r="D4" s="160"/>
      <c r="E4" s="160"/>
      <c r="F4" s="160"/>
    </row>
    <row r="5" spans="1:6" ht="54.75" customHeight="1" thickBot="1" x14ac:dyDescent="0.3">
      <c r="A5" s="161" t="s">
        <v>19</v>
      </c>
      <c r="B5" s="951" t="s">
        <v>418</v>
      </c>
      <c r="C5" s="952"/>
      <c r="D5" s="952"/>
      <c r="E5" s="953"/>
      <c r="F5" s="160"/>
    </row>
    <row r="6" spans="1:6" ht="36" customHeight="1" thickBot="1" x14ac:dyDescent="0.3">
      <c r="A6" s="161" t="s">
        <v>0</v>
      </c>
      <c r="B6" s="1007" t="s">
        <v>10</v>
      </c>
      <c r="C6" s="1008"/>
      <c r="D6" s="1008"/>
      <c r="E6" s="1009"/>
      <c r="F6" s="160"/>
    </row>
    <row r="7" spans="1:6" ht="55.5" customHeight="1" thickBot="1" x14ac:dyDescent="0.3">
      <c r="A7" s="161" t="s">
        <v>20</v>
      </c>
      <c r="B7" s="948" t="s">
        <v>749</v>
      </c>
      <c r="C7" s="949"/>
      <c r="D7" s="949"/>
      <c r="E7" s="950"/>
      <c r="F7" s="160"/>
    </row>
    <row r="8" spans="1:6" ht="21.75" customHeight="1" thickBot="1" x14ac:dyDescent="0.3">
      <c r="A8" s="993" t="s">
        <v>2</v>
      </c>
      <c r="B8" s="994"/>
      <c r="C8" s="994"/>
      <c r="D8" s="994"/>
      <c r="E8" s="995"/>
      <c r="F8" s="160"/>
    </row>
    <row r="9" spans="1:6" ht="33" customHeight="1" x14ac:dyDescent="0.25">
      <c r="A9" s="996" t="s">
        <v>15</v>
      </c>
      <c r="B9" s="997"/>
      <c r="C9" s="997"/>
      <c r="D9" s="997"/>
      <c r="E9" s="998"/>
      <c r="F9" s="160"/>
    </row>
    <row r="10" spans="1:6" ht="35.25" customHeight="1" x14ac:dyDescent="0.25">
      <c r="A10" s="999"/>
      <c r="B10" s="1000"/>
      <c r="C10" s="1000"/>
      <c r="D10" s="1000"/>
      <c r="E10" s="1001"/>
      <c r="F10" s="160"/>
    </row>
    <row r="11" spans="1:6" ht="29.25" customHeight="1" thickBot="1" x14ac:dyDescent="0.3">
      <c r="A11" s="1002"/>
      <c r="B11" s="1003"/>
      <c r="C11" s="1003"/>
      <c r="D11" s="1003"/>
      <c r="E11" s="1004"/>
      <c r="F11" s="160"/>
    </row>
    <row r="12" spans="1:6" ht="48.75" customHeight="1" thickBot="1" x14ac:dyDescent="0.3">
      <c r="A12" s="162" t="s">
        <v>23</v>
      </c>
      <c r="B12" s="983" t="s">
        <v>419</v>
      </c>
      <c r="C12" s="984"/>
      <c r="D12" s="984"/>
      <c r="E12" s="1005"/>
      <c r="F12" s="160"/>
    </row>
    <row r="13" spans="1:6" ht="33" customHeight="1" x14ac:dyDescent="0.25">
      <c r="A13" s="1006" t="s">
        <v>25</v>
      </c>
      <c r="B13" s="163">
        <v>2020</v>
      </c>
      <c r="C13" s="163">
        <v>2021</v>
      </c>
      <c r="D13" s="163">
        <v>2022</v>
      </c>
      <c r="E13" s="163">
        <v>2023</v>
      </c>
      <c r="F13" s="160"/>
    </row>
    <row r="14" spans="1:6" ht="48" customHeight="1" thickBot="1" x14ac:dyDescent="0.3">
      <c r="A14" s="986"/>
      <c r="B14" s="164" t="s">
        <v>1</v>
      </c>
      <c r="C14" s="164" t="s">
        <v>26</v>
      </c>
      <c r="D14" s="164" t="s">
        <v>26</v>
      </c>
      <c r="E14" s="164" t="s">
        <v>26</v>
      </c>
      <c r="F14" s="160"/>
    </row>
    <row r="15" spans="1:6" ht="50.25" customHeight="1" thickBot="1" x14ac:dyDescent="0.3">
      <c r="A15" s="165" t="s">
        <v>420</v>
      </c>
      <c r="B15" s="166">
        <v>0.22500000000000001</v>
      </c>
      <c r="C15" s="167">
        <v>0.23</v>
      </c>
      <c r="D15" s="168">
        <v>0.23499999999999999</v>
      </c>
      <c r="E15" s="168">
        <v>0.24</v>
      </c>
      <c r="F15" s="160"/>
    </row>
    <row r="16" spans="1:6" ht="136.5" customHeight="1" thickBot="1" x14ac:dyDescent="0.3">
      <c r="A16" s="169" t="s">
        <v>421</v>
      </c>
      <c r="B16" s="170">
        <v>20000</v>
      </c>
      <c r="C16" s="170">
        <v>21000</v>
      </c>
      <c r="D16" s="171">
        <v>22000</v>
      </c>
      <c r="E16" s="171">
        <v>23000</v>
      </c>
      <c r="F16" s="160"/>
    </row>
    <row r="17" spans="1:6" ht="110.25" customHeight="1" thickBot="1" x14ac:dyDescent="0.3">
      <c r="A17" s="172" t="s">
        <v>422</v>
      </c>
      <c r="B17" s="170">
        <v>72000</v>
      </c>
      <c r="C17" s="170">
        <v>73000</v>
      </c>
      <c r="D17" s="171">
        <v>74000</v>
      </c>
      <c r="E17" s="171">
        <v>75000</v>
      </c>
      <c r="F17" s="160"/>
    </row>
    <row r="18" spans="1:6" ht="120.75" customHeight="1" thickBot="1" x14ac:dyDescent="0.3">
      <c r="A18" s="173" t="s">
        <v>423</v>
      </c>
      <c r="B18" s="170">
        <v>4230</v>
      </c>
      <c r="C18" s="170">
        <v>7500</v>
      </c>
      <c r="D18" s="171">
        <v>7700</v>
      </c>
      <c r="E18" s="171">
        <v>7800</v>
      </c>
      <c r="F18" s="160"/>
    </row>
    <row r="19" spans="1:6" ht="47.25" customHeight="1" thickBot="1" x14ac:dyDescent="0.3">
      <c r="A19" s="173" t="s">
        <v>424</v>
      </c>
      <c r="B19" s="167">
        <v>0.12</v>
      </c>
      <c r="C19" s="167">
        <v>0.13</v>
      </c>
      <c r="D19" s="168">
        <v>0.14000000000000001</v>
      </c>
      <c r="E19" s="168">
        <v>0.15</v>
      </c>
      <c r="F19" s="160"/>
    </row>
    <row r="20" spans="1:6" ht="94.5" customHeight="1" thickBot="1" x14ac:dyDescent="0.3">
      <c r="A20" s="173" t="s">
        <v>425</v>
      </c>
      <c r="B20" s="167">
        <v>0.91</v>
      </c>
      <c r="C20" s="167">
        <v>0.92</v>
      </c>
      <c r="D20" s="168">
        <v>0.93</v>
      </c>
      <c r="E20" s="168">
        <v>0.94</v>
      </c>
      <c r="F20" s="160"/>
    </row>
    <row r="21" spans="1:6" ht="53.25" customHeight="1" thickBot="1" x14ac:dyDescent="0.3">
      <c r="A21" s="174" t="s">
        <v>34</v>
      </c>
      <c r="B21" s="983" t="s">
        <v>426</v>
      </c>
      <c r="C21" s="984"/>
      <c r="D21" s="984"/>
      <c r="E21" s="1005"/>
      <c r="F21" s="160"/>
    </row>
    <row r="22" spans="1:6" ht="35.25" customHeight="1" thickBot="1" x14ac:dyDescent="0.3">
      <c r="A22" s="948" t="s">
        <v>36</v>
      </c>
      <c r="B22" s="949"/>
      <c r="C22" s="949"/>
      <c r="D22" s="949"/>
      <c r="E22" s="950"/>
      <c r="F22" s="160"/>
    </row>
    <row r="23" spans="1:6" ht="80.25" customHeight="1" thickBot="1" x14ac:dyDescent="0.3">
      <c r="A23" s="175" t="s">
        <v>427</v>
      </c>
      <c r="B23" s="164">
        <v>15</v>
      </c>
      <c r="C23" s="164">
        <v>16</v>
      </c>
      <c r="D23" s="164">
        <v>16</v>
      </c>
      <c r="E23" s="164">
        <v>16</v>
      </c>
      <c r="F23" s="160"/>
    </row>
    <row r="24" spans="1:6" ht="139.5" customHeight="1" thickBot="1" x14ac:dyDescent="0.3">
      <c r="A24" s="176" t="s">
        <v>421</v>
      </c>
      <c r="B24" s="170">
        <v>20000</v>
      </c>
      <c r="C24" s="170">
        <v>21000</v>
      </c>
      <c r="D24" s="171">
        <v>22000</v>
      </c>
      <c r="E24" s="171">
        <v>23000</v>
      </c>
      <c r="F24" s="160"/>
    </row>
    <row r="25" spans="1:6" ht="96.75" customHeight="1" thickBot="1" x14ac:dyDescent="0.3">
      <c r="A25" s="177" t="s">
        <v>422</v>
      </c>
      <c r="B25" s="170">
        <v>72000</v>
      </c>
      <c r="C25" s="170">
        <v>73000</v>
      </c>
      <c r="D25" s="171">
        <v>74000</v>
      </c>
      <c r="E25" s="171">
        <v>75000</v>
      </c>
      <c r="F25" s="160"/>
    </row>
    <row r="26" spans="1:6" ht="35.25" customHeight="1" thickBot="1" x14ac:dyDescent="0.3">
      <c r="A26" s="178"/>
      <c r="B26" s="179"/>
      <c r="C26" s="180"/>
      <c r="D26" s="180"/>
      <c r="E26" s="181"/>
      <c r="F26" s="160"/>
    </row>
    <row r="27" spans="1:6" ht="15.75" thickBot="1" x14ac:dyDescent="0.3">
      <c r="A27" s="974" t="s">
        <v>43</v>
      </c>
      <c r="B27" s="975"/>
      <c r="C27" s="975"/>
      <c r="D27" s="975"/>
      <c r="E27" s="976"/>
      <c r="F27" s="160"/>
    </row>
    <row r="28" spans="1:6" ht="15.75" thickBot="1" x14ac:dyDescent="0.3">
      <c r="A28" s="1010" t="s">
        <v>44</v>
      </c>
      <c r="B28" s="1011"/>
      <c r="C28" s="1011"/>
      <c r="D28" s="1011"/>
      <c r="E28" s="1012"/>
      <c r="F28" s="160"/>
    </row>
    <row r="29" spans="1:6" ht="51.75" customHeight="1" thickBot="1" x14ac:dyDescent="0.3">
      <c r="A29" s="182" t="s">
        <v>45</v>
      </c>
      <c r="B29" s="983" t="s">
        <v>428</v>
      </c>
      <c r="C29" s="984"/>
      <c r="D29" s="985"/>
      <c r="E29" s="183" t="s">
        <v>429</v>
      </c>
      <c r="F29" s="160"/>
    </row>
    <row r="30" spans="1:6" ht="48" customHeight="1" thickBot="1" x14ac:dyDescent="0.3">
      <c r="A30" s="184" t="s">
        <v>48</v>
      </c>
      <c r="B30" s="990" t="s">
        <v>430</v>
      </c>
      <c r="C30" s="991"/>
      <c r="D30" s="991"/>
      <c r="E30" s="992"/>
      <c r="F30" s="160"/>
    </row>
    <row r="31" spans="1:6" ht="15.75" thickBot="1" x14ac:dyDescent="0.3">
      <c r="A31" s="184" t="s">
        <v>50</v>
      </c>
      <c r="B31" s="951" t="s">
        <v>431</v>
      </c>
      <c r="C31" s="952"/>
      <c r="D31" s="952"/>
      <c r="E31" s="953"/>
      <c r="F31" s="160"/>
    </row>
    <row r="32" spans="1:6" ht="12.75" customHeight="1" x14ac:dyDescent="0.25">
      <c r="A32" s="946"/>
      <c r="B32" s="185">
        <v>2020</v>
      </c>
      <c r="C32" s="185">
        <v>2021</v>
      </c>
      <c r="D32" s="185">
        <v>2022</v>
      </c>
      <c r="E32" s="185">
        <v>2023</v>
      </c>
      <c r="F32" s="160"/>
    </row>
    <row r="33" spans="1:7" ht="16.5" customHeight="1" thickBot="1" x14ac:dyDescent="0.3">
      <c r="A33" s="947"/>
      <c r="B33" s="186" t="s">
        <v>1</v>
      </c>
      <c r="C33" s="186" t="s">
        <v>26</v>
      </c>
      <c r="D33" s="186" t="s">
        <v>26</v>
      </c>
      <c r="E33" s="186" t="s">
        <v>26</v>
      </c>
      <c r="F33" s="160"/>
    </row>
    <row r="34" spans="1:7" ht="15.75" thickBot="1" x14ac:dyDescent="0.3">
      <c r="A34" s="184" t="s">
        <v>52</v>
      </c>
      <c r="B34" s="425">
        <v>20000</v>
      </c>
      <c r="C34" s="425">
        <v>21000</v>
      </c>
      <c r="D34" s="426">
        <v>22000</v>
      </c>
      <c r="E34" s="426">
        <v>23000</v>
      </c>
      <c r="F34" s="160"/>
    </row>
    <row r="35" spans="1:7" ht="30.75" thickBot="1" x14ac:dyDescent="0.3">
      <c r="A35" s="184" t="s">
        <v>53</v>
      </c>
      <c r="B35" s="187">
        <v>160888</v>
      </c>
      <c r="C35" s="187">
        <v>160650</v>
      </c>
      <c r="D35" s="187">
        <v>160650</v>
      </c>
      <c r="E35" s="187">
        <v>160650</v>
      </c>
      <c r="F35" s="160"/>
    </row>
    <row r="36" spans="1:7" ht="30.75" thickBot="1" x14ac:dyDescent="0.3">
      <c r="A36" s="184" t="s">
        <v>54</v>
      </c>
      <c r="B36" s="187">
        <f>B35/B34</f>
        <v>8.0443999999999996</v>
      </c>
      <c r="C36" s="187">
        <f>C35/C34</f>
        <v>7.65</v>
      </c>
      <c r="D36" s="187">
        <f>D35/D34</f>
        <v>7.3022727272727277</v>
      </c>
      <c r="E36" s="187">
        <f>E35/E34</f>
        <v>6.9847826086956522</v>
      </c>
      <c r="F36" s="160"/>
    </row>
    <row r="37" spans="1:7" ht="30.75" thickBot="1" x14ac:dyDescent="0.3">
      <c r="A37" s="184" t="s">
        <v>55</v>
      </c>
      <c r="B37" s="486" t="s">
        <v>56</v>
      </c>
      <c r="C37" s="188">
        <f>C34/B34-1</f>
        <v>5.0000000000000044E-2</v>
      </c>
      <c r="D37" s="188">
        <f t="shared" ref="D37:E39" si="0">D34/C34-1</f>
        <v>4.7619047619047672E-2</v>
      </c>
      <c r="E37" s="188">
        <f t="shared" si="0"/>
        <v>4.5454545454545414E-2</v>
      </c>
      <c r="F37" s="160"/>
      <c r="G37" s="56"/>
    </row>
    <row r="38" spans="1:7" ht="18" customHeight="1" thickBot="1" x14ac:dyDescent="0.3">
      <c r="A38" s="184" t="s">
        <v>57</v>
      </c>
      <c r="B38" s="486" t="s">
        <v>56</v>
      </c>
      <c r="C38" s="188">
        <f>C35/B35-1</f>
        <v>-1.4792899408283544E-3</v>
      </c>
      <c r="D38" s="188">
        <f t="shared" si="0"/>
        <v>0</v>
      </c>
      <c r="E38" s="188">
        <f t="shared" si="0"/>
        <v>0</v>
      </c>
      <c r="F38" s="160"/>
    </row>
    <row r="39" spans="1:7" ht="18" customHeight="1" thickBot="1" x14ac:dyDescent="0.3">
      <c r="A39" s="184" t="s">
        <v>58</v>
      </c>
      <c r="B39" s="486" t="s">
        <v>56</v>
      </c>
      <c r="C39" s="188">
        <f>C36/B36-1</f>
        <v>-4.9027895181741221E-2</v>
      </c>
      <c r="D39" s="188">
        <f t="shared" si="0"/>
        <v>-4.5454545454545414E-2</v>
      </c>
      <c r="E39" s="188">
        <f t="shared" si="0"/>
        <v>-4.3478260869565299E-2</v>
      </c>
      <c r="F39" s="160"/>
    </row>
    <row r="40" spans="1:7" ht="15.75" customHeight="1" thickBot="1" x14ac:dyDescent="0.3">
      <c r="A40" s="954" t="s">
        <v>432</v>
      </c>
      <c r="B40" s="955"/>
      <c r="C40" s="955"/>
      <c r="D40" s="955"/>
      <c r="E40" s="956"/>
      <c r="F40" s="160"/>
    </row>
    <row r="41" spans="1:7" ht="12.75" customHeight="1" x14ac:dyDescent="0.25">
      <c r="A41" s="946"/>
      <c r="B41" s="185">
        <v>2020</v>
      </c>
      <c r="C41" s="185">
        <v>2021</v>
      </c>
      <c r="D41" s="185">
        <v>2022</v>
      </c>
      <c r="E41" s="185">
        <v>2023</v>
      </c>
      <c r="F41" s="160"/>
    </row>
    <row r="42" spans="1:7" ht="18.75" customHeight="1" thickBot="1" x14ac:dyDescent="0.3">
      <c r="A42" s="947"/>
      <c r="B42" s="186" t="s">
        <v>1</v>
      </c>
      <c r="C42" s="186" t="s">
        <v>26</v>
      </c>
      <c r="D42" s="186" t="s">
        <v>26</v>
      </c>
      <c r="E42" s="186" t="s">
        <v>26</v>
      </c>
      <c r="F42" s="160"/>
    </row>
    <row r="43" spans="1:7" ht="21.75" customHeight="1" thickBot="1" x14ac:dyDescent="0.3">
      <c r="A43" s="189" t="s">
        <v>60</v>
      </c>
      <c r="B43" s="190">
        <f>SUM(B44:B45)</f>
        <v>135950</v>
      </c>
      <c r="C43" s="190">
        <f>SUM(C44:C45)</f>
        <v>137700</v>
      </c>
      <c r="D43" s="190">
        <f>SUM(D44:D45)</f>
        <v>137700</v>
      </c>
      <c r="E43" s="190">
        <f>SUM(E44:E45)</f>
        <v>137700</v>
      </c>
      <c r="F43" s="160"/>
    </row>
    <row r="44" spans="1:7" ht="32.25" customHeight="1" thickBot="1" x14ac:dyDescent="0.3">
      <c r="A44" s="191" t="s">
        <v>61</v>
      </c>
      <c r="B44" s="190">
        <v>115250</v>
      </c>
      <c r="C44" s="190">
        <v>117000</v>
      </c>
      <c r="D44" s="190">
        <v>117000</v>
      </c>
      <c r="E44" s="190">
        <v>117000</v>
      </c>
      <c r="F44" s="160"/>
    </row>
    <row r="45" spans="1:7" ht="31.5" customHeight="1" thickBot="1" x14ac:dyDescent="0.3">
      <c r="A45" s="191" t="s">
        <v>62</v>
      </c>
      <c r="B45" s="192">
        <v>20700</v>
      </c>
      <c r="C45" s="192">
        <v>20700</v>
      </c>
      <c r="D45" s="192">
        <v>20700</v>
      </c>
      <c r="E45" s="192">
        <v>20700</v>
      </c>
      <c r="F45" s="160"/>
    </row>
    <row r="46" spans="1:7" ht="45" customHeight="1" thickBot="1" x14ac:dyDescent="0.3">
      <c r="A46" s="189" t="s">
        <v>63</v>
      </c>
      <c r="B46" s="190">
        <f>SUM(B47:B48)</f>
        <v>24938</v>
      </c>
      <c r="C46" s="190">
        <f>SUM(C47:C48)</f>
        <v>22950</v>
      </c>
      <c r="D46" s="190">
        <f>SUM(D47:D48)</f>
        <v>22950</v>
      </c>
      <c r="E46" s="190">
        <f>SUM(E47:E48)</f>
        <v>22950</v>
      </c>
      <c r="F46" s="160"/>
    </row>
    <row r="47" spans="1:7" ht="45" customHeight="1" thickBot="1" x14ac:dyDescent="0.3">
      <c r="A47" s="191" t="s">
        <v>61</v>
      </c>
      <c r="B47" s="190">
        <v>21488</v>
      </c>
      <c r="C47" s="190">
        <v>19500</v>
      </c>
      <c r="D47" s="190">
        <v>19500</v>
      </c>
      <c r="E47" s="190">
        <v>19500</v>
      </c>
      <c r="F47" s="160"/>
    </row>
    <row r="48" spans="1:7" ht="15.75" thickBot="1" x14ac:dyDescent="0.3">
      <c r="A48" s="191" t="s">
        <v>62</v>
      </c>
      <c r="B48" s="190">
        <v>3450</v>
      </c>
      <c r="C48" s="190">
        <v>3450</v>
      </c>
      <c r="D48" s="190">
        <v>3450</v>
      </c>
      <c r="E48" s="190">
        <v>3450</v>
      </c>
      <c r="F48" s="160"/>
    </row>
    <row r="49" spans="1:8" ht="30" customHeight="1" thickBot="1" x14ac:dyDescent="0.3">
      <c r="A49" s="189" t="s">
        <v>64</v>
      </c>
      <c r="B49" s="192">
        <v>0</v>
      </c>
      <c r="C49" s="190">
        <v>0</v>
      </c>
      <c r="D49" s="190">
        <v>0</v>
      </c>
      <c r="E49" s="190">
        <v>0</v>
      </c>
      <c r="F49" s="160"/>
    </row>
    <row r="50" spans="1:8" ht="41.25" customHeight="1" thickBot="1" x14ac:dyDescent="0.3">
      <c r="A50" s="191" t="s">
        <v>61</v>
      </c>
      <c r="B50" s="192"/>
      <c r="C50" s="190"/>
      <c r="D50" s="190"/>
      <c r="E50" s="190"/>
      <c r="F50" s="160"/>
      <c r="H50" s="56"/>
    </row>
    <row r="51" spans="1:8" ht="34.5" customHeight="1" thickBot="1" x14ac:dyDescent="0.3">
      <c r="A51" s="191" t="s">
        <v>62</v>
      </c>
      <c r="B51" s="192"/>
      <c r="C51" s="190"/>
      <c r="D51" s="190"/>
      <c r="E51" s="190"/>
      <c r="F51" s="160"/>
    </row>
    <row r="52" spans="1:8" ht="30.75" customHeight="1" thickBot="1" x14ac:dyDescent="0.3">
      <c r="A52" s="189" t="s">
        <v>65</v>
      </c>
      <c r="B52" s="192"/>
      <c r="C52" s="190"/>
      <c r="D52" s="190"/>
      <c r="E52" s="190"/>
      <c r="F52" s="160"/>
    </row>
    <row r="53" spans="1:8" ht="33" customHeight="1" thickBot="1" x14ac:dyDescent="0.3">
      <c r="A53" s="191" t="s">
        <v>61</v>
      </c>
      <c r="B53" s="192"/>
      <c r="C53" s="190"/>
      <c r="D53" s="190"/>
      <c r="E53" s="190"/>
      <c r="F53" s="160"/>
    </row>
    <row r="54" spans="1:8" ht="49.5" customHeight="1" thickBot="1" x14ac:dyDescent="0.3">
      <c r="A54" s="191" t="s">
        <v>62</v>
      </c>
      <c r="B54" s="192"/>
      <c r="C54" s="190"/>
      <c r="D54" s="190"/>
      <c r="E54" s="190"/>
      <c r="F54" s="160"/>
    </row>
    <row r="55" spans="1:8" ht="19.5" customHeight="1" thickBot="1" x14ac:dyDescent="0.3">
      <c r="A55" s="189" t="s">
        <v>66</v>
      </c>
      <c r="B55" s="192"/>
      <c r="C55" s="190"/>
      <c r="D55" s="190"/>
      <c r="E55" s="190"/>
      <c r="F55" s="160"/>
    </row>
    <row r="56" spans="1:8" ht="33" customHeight="1" thickBot="1" x14ac:dyDescent="0.3">
      <c r="A56" s="191" t="s">
        <v>61</v>
      </c>
      <c r="B56" s="192"/>
      <c r="C56" s="190"/>
      <c r="D56" s="190"/>
      <c r="E56" s="190"/>
      <c r="F56" s="160"/>
    </row>
    <row r="57" spans="1:8" ht="37.5" customHeight="1" thickBot="1" x14ac:dyDescent="0.3">
      <c r="A57" s="191" t="s">
        <v>62</v>
      </c>
      <c r="B57" s="192"/>
      <c r="C57" s="190"/>
      <c r="D57" s="190"/>
      <c r="E57" s="190"/>
      <c r="F57" s="160"/>
    </row>
    <row r="58" spans="1:8" ht="30.75" thickBot="1" x14ac:dyDescent="0.3">
      <c r="A58" s="189" t="s">
        <v>67</v>
      </c>
      <c r="B58" s="192"/>
      <c r="C58" s="190"/>
      <c r="D58" s="190"/>
      <c r="E58" s="190"/>
      <c r="F58" s="160"/>
    </row>
    <row r="59" spans="1:8" ht="31.5" customHeight="1" thickBot="1" x14ac:dyDescent="0.3">
      <c r="A59" s="191" t="s">
        <v>61</v>
      </c>
      <c r="B59" s="192"/>
      <c r="C59" s="190"/>
      <c r="D59" s="190"/>
      <c r="E59" s="190"/>
      <c r="F59" s="160"/>
    </row>
    <row r="60" spans="1:8" ht="34.5" customHeight="1" thickBot="1" x14ac:dyDescent="0.3">
      <c r="A60" s="191" t="s">
        <v>62</v>
      </c>
      <c r="B60" s="192"/>
      <c r="C60" s="190"/>
      <c r="D60" s="190"/>
      <c r="E60" s="190"/>
      <c r="F60" s="160"/>
    </row>
    <row r="61" spans="1:8" ht="45.75" thickBot="1" x14ac:dyDescent="0.3">
      <c r="A61" s="189" t="s">
        <v>68</v>
      </c>
      <c r="B61" s="192">
        <v>0</v>
      </c>
      <c r="C61" s="190">
        <v>0</v>
      </c>
      <c r="D61" s="190">
        <f>C61*1.03*0.99</f>
        <v>0</v>
      </c>
      <c r="E61" s="190">
        <f>D61*1.03*0.99</f>
        <v>0</v>
      </c>
      <c r="F61" s="160"/>
    </row>
    <row r="62" spans="1:8" ht="15.75" thickBot="1" x14ac:dyDescent="0.3">
      <c r="A62" s="191" t="s">
        <v>61</v>
      </c>
      <c r="B62" s="192"/>
      <c r="C62" s="193"/>
      <c r="D62" s="193"/>
      <c r="E62" s="193"/>
      <c r="F62" s="160"/>
    </row>
    <row r="63" spans="1:8" ht="15.75" thickBot="1" x14ac:dyDescent="0.3">
      <c r="A63" s="194" t="s">
        <v>62</v>
      </c>
      <c r="B63" s="192"/>
      <c r="C63" s="195"/>
      <c r="D63" s="193"/>
      <c r="E63" s="193"/>
      <c r="F63" s="160"/>
    </row>
    <row r="64" spans="1:8" ht="34.5" customHeight="1" thickBot="1" x14ac:dyDescent="0.3">
      <c r="A64" s="196" t="s">
        <v>69</v>
      </c>
      <c r="B64" s="192">
        <f>B61+B58+B55+B52+B49+B46+B43</f>
        <v>160888</v>
      </c>
      <c r="C64" s="192">
        <f>C61+C58+C55+C52+C49+C46+C43</f>
        <v>160650</v>
      </c>
      <c r="D64" s="192">
        <f>D61+D58+D55+D52+D49+D46+D43</f>
        <v>160650</v>
      </c>
      <c r="E64" s="192">
        <f>E61+E58+E55+E52+E49+E46+E43</f>
        <v>160650</v>
      </c>
      <c r="F64" s="160"/>
    </row>
    <row r="65" spans="1:6" ht="17.25" customHeight="1" thickBot="1" x14ac:dyDescent="0.3">
      <c r="A65" s="197" t="s">
        <v>70</v>
      </c>
      <c r="B65" s="198">
        <f>IF(B64-B35=0,0,"Error")</f>
        <v>0</v>
      </c>
      <c r="C65" s="198">
        <f>IF(C64-C35=0,0,"Error")</f>
        <v>0</v>
      </c>
      <c r="D65" s="198">
        <f>IF(D64-D35=0,0,"Error")</f>
        <v>0</v>
      </c>
      <c r="E65" s="199">
        <f>IF(E64-E35=0,0,"Error")</f>
        <v>0</v>
      </c>
      <c r="F65" s="160"/>
    </row>
    <row r="66" spans="1:6" ht="33" customHeight="1" thickBot="1" x14ac:dyDescent="0.3">
      <c r="A66" s="200" t="s">
        <v>71</v>
      </c>
      <c r="B66" s="948" t="s">
        <v>433</v>
      </c>
      <c r="C66" s="949"/>
      <c r="D66" s="989"/>
      <c r="E66" s="201" t="s">
        <v>434</v>
      </c>
      <c r="F66" s="160"/>
    </row>
    <row r="67" spans="1:6" ht="52.5" customHeight="1" thickBot="1" x14ac:dyDescent="0.3">
      <c r="A67" s="184" t="s">
        <v>48</v>
      </c>
      <c r="B67" s="986" t="s">
        <v>435</v>
      </c>
      <c r="C67" s="987"/>
      <c r="D67" s="987"/>
      <c r="E67" s="988"/>
      <c r="F67" s="160"/>
    </row>
    <row r="68" spans="1:6" ht="18" customHeight="1" thickBot="1" x14ac:dyDescent="0.3">
      <c r="A68" s="184" t="s">
        <v>50</v>
      </c>
      <c r="B68" s="951" t="s">
        <v>436</v>
      </c>
      <c r="C68" s="952"/>
      <c r="D68" s="952"/>
      <c r="E68" s="953"/>
      <c r="F68" s="160"/>
    </row>
    <row r="69" spans="1:6" ht="18.75" customHeight="1" x14ac:dyDescent="0.25">
      <c r="A69" s="946"/>
      <c r="B69" s="185">
        <v>2020</v>
      </c>
      <c r="C69" s="185">
        <v>2021</v>
      </c>
      <c r="D69" s="185">
        <v>2022</v>
      </c>
      <c r="E69" s="185">
        <v>2023</v>
      </c>
      <c r="F69" s="160"/>
    </row>
    <row r="70" spans="1:6" ht="36" customHeight="1" thickBot="1" x14ac:dyDescent="0.3">
      <c r="A70" s="947"/>
      <c r="B70" s="186" t="s">
        <v>1</v>
      </c>
      <c r="C70" s="186" t="s">
        <v>26</v>
      </c>
      <c r="D70" s="186" t="s">
        <v>26</v>
      </c>
      <c r="E70" s="186" t="s">
        <v>26</v>
      </c>
      <c r="F70" s="160"/>
    </row>
    <row r="71" spans="1:6" ht="15.75" thickBot="1" x14ac:dyDescent="0.3">
      <c r="A71" s="184" t="s">
        <v>52</v>
      </c>
      <c r="B71" s="187">
        <v>252</v>
      </c>
      <c r="C71" s="187">
        <v>252</v>
      </c>
      <c r="D71" s="187">
        <v>252</v>
      </c>
      <c r="E71" s="187">
        <v>252</v>
      </c>
      <c r="F71" s="160"/>
    </row>
    <row r="72" spans="1:6" ht="29.25" customHeight="1" thickBot="1" x14ac:dyDescent="0.3">
      <c r="A72" s="184" t="s">
        <v>53</v>
      </c>
      <c r="B72" s="187">
        <v>61600</v>
      </c>
      <c r="C72" s="187">
        <v>58210</v>
      </c>
      <c r="D72" s="187">
        <v>55780</v>
      </c>
      <c r="E72" s="187">
        <v>58750</v>
      </c>
      <c r="F72" s="160"/>
    </row>
    <row r="73" spans="1:6" ht="30" customHeight="1" thickBot="1" x14ac:dyDescent="0.3">
      <c r="A73" s="184" t="s">
        <v>54</v>
      </c>
      <c r="B73" s="187">
        <f>B72/B71</f>
        <v>244.44444444444446</v>
      </c>
      <c r="C73" s="187">
        <f>C72/C71</f>
        <v>230.99206349206349</v>
      </c>
      <c r="D73" s="187">
        <f>D72/D71</f>
        <v>221.34920634920636</v>
      </c>
      <c r="E73" s="187">
        <f>E72/E71</f>
        <v>233.13492063492063</v>
      </c>
      <c r="F73" s="160"/>
    </row>
    <row r="74" spans="1:6" ht="36" customHeight="1" thickBot="1" x14ac:dyDescent="0.3">
      <c r="A74" s="184" t="s">
        <v>55</v>
      </c>
      <c r="B74" s="486"/>
      <c r="C74" s="188">
        <f t="shared" ref="C74:E76" si="1">C71/B71-1</f>
        <v>0</v>
      </c>
      <c r="D74" s="188">
        <f t="shared" si="1"/>
        <v>0</v>
      </c>
      <c r="E74" s="188">
        <f t="shared" si="1"/>
        <v>0</v>
      </c>
      <c r="F74" s="160"/>
    </row>
    <row r="75" spans="1:6" ht="42.75" customHeight="1" thickBot="1" x14ac:dyDescent="0.3">
      <c r="A75" s="184" t="s">
        <v>57</v>
      </c>
      <c r="B75" s="486"/>
      <c r="C75" s="188">
        <f t="shared" si="1"/>
        <v>-5.5032467532467488E-2</v>
      </c>
      <c r="D75" s="188">
        <f t="shared" si="1"/>
        <v>-4.1745404569661582E-2</v>
      </c>
      <c r="E75" s="188">
        <f t="shared" si="1"/>
        <v>5.3244890641807041E-2</v>
      </c>
      <c r="F75" s="160"/>
    </row>
    <row r="76" spans="1:6" ht="36.75" customHeight="1" thickBot="1" x14ac:dyDescent="0.3">
      <c r="A76" s="184" t="s">
        <v>58</v>
      </c>
      <c r="B76" s="486"/>
      <c r="C76" s="188">
        <f t="shared" si="1"/>
        <v>-5.5032467532467599E-2</v>
      </c>
      <c r="D76" s="188">
        <f t="shared" si="1"/>
        <v>-4.1745404569661582E-2</v>
      </c>
      <c r="E76" s="188">
        <f t="shared" si="1"/>
        <v>5.3244890641807041E-2</v>
      </c>
      <c r="F76" s="160"/>
    </row>
    <row r="77" spans="1:6" ht="15.75" customHeight="1" thickBot="1" x14ac:dyDescent="0.3">
      <c r="A77" s="954" t="s">
        <v>437</v>
      </c>
      <c r="B77" s="955"/>
      <c r="C77" s="955"/>
      <c r="D77" s="955"/>
      <c r="E77" s="956"/>
      <c r="F77" s="160"/>
    </row>
    <row r="78" spans="1:6" ht="21" customHeight="1" x14ac:dyDescent="0.25">
      <c r="A78" s="946"/>
      <c r="B78" s="185">
        <v>2020</v>
      </c>
      <c r="C78" s="185">
        <v>2021</v>
      </c>
      <c r="D78" s="185">
        <v>2022</v>
      </c>
      <c r="E78" s="185">
        <v>2023</v>
      </c>
      <c r="F78" s="160"/>
    </row>
    <row r="79" spans="1:6" ht="24.75" customHeight="1" thickBot="1" x14ac:dyDescent="0.3">
      <c r="A79" s="947"/>
      <c r="B79" s="186" t="s">
        <v>1</v>
      </c>
      <c r="C79" s="186" t="s">
        <v>26</v>
      </c>
      <c r="D79" s="186" t="s">
        <v>26</v>
      </c>
      <c r="E79" s="186" t="s">
        <v>26</v>
      </c>
      <c r="F79" s="160"/>
    </row>
    <row r="80" spans="1:6" ht="21.75" customHeight="1" thickBot="1" x14ac:dyDescent="0.3">
      <c r="A80" s="189" t="s">
        <v>60</v>
      </c>
      <c r="B80" s="190"/>
      <c r="C80" s="190"/>
      <c r="D80" s="190"/>
      <c r="E80" s="190"/>
      <c r="F80" s="160"/>
    </row>
    <row r="81" spans="1:10" ht="13.5" customHeight="1" thickBot="1" x14ac:dyDescent="0.3">
      <c r="A81" s="191" t="s">
        <v>61</v>
      </c>
      <c r="B81" s="192"/>
      <c r="C81" s="202"/>
      <c r="D81" s="202"/>
      <c r="E81" s="202"/>
      <c r="F81" s="160"/>
    </row>
    <row r="82" spans="1:10" ht="20.25" customHeight="1" thickBot="1" x14ac:dyDescent="0.3">
      <c r="A82" s="191" t="s">
        <v>62</v>
      </c>
      <c r="B82" s="192"/>
      <c r="C82" s="202"/>
      <c r="D82" s="202"/>
      <c r="E82" s="202"/>
      <c r="F82" s="160"/>
    </row>
    <row r="83" spans="1:10" ht="45.75" thickBot="1" x14ac:dyDescent="0.3">
      <c r="A83" s="189" t="s">
        <v>63</v>
      </c>
      <c r="B83" s="190"/>
      <c r="C83" s="190"/>
      <c r="D83" s="190"/>
      <c r="E83" s="190"/>
      <c r="F83" s="160"/>
    </row>
    <row r="84" spans="1:10" ht="34.5" customHeight="1" thickBot="1" x14ac:dyDescent="0.3">
      <c r="A84" s="191" t="s">
        <v>61</v>
      </c>
      <c r="B84" s="192"/>
      <c r="C84" s="190"/>
      <c r="D84" s="190"/>
      <c r="E84" s="190"/>
      <c r="F84" s="160"/>
    </row>
    <row r="85" spans="1:10" ht="35.25" customHeight="1" thickBot="1" x14ac:dyDescent="0.3">
      <c r="A85" s="191" t="s">
        <v>62</v>
      </c>
      <c r="B85" s="192"/>
      <c r="C85" s="190"/>
      <c r="D85" s="190"/>
      <c r="E85" s="190"/>
      <c r="F85" s="160"/>
    </row>
    <row r="86" spans="1:10" ht="30.75" customHeight="1" thickBot="1" x14ac:dyDescent="0.3">
      <c r="A86" s="189" t="s">
        <v>64</v>
      </c>
      <c r="B86" s="192">
        <f>B87+B88</f>
        <v>61600</v>
      </c>
      <c r="C86" s="192">
        <f>C87+C88</f>
        <v>58210</v>
      </c>
      <c r="D86" s="192">
        <f>D87+D88</f>
        <v>55780</v>
      </c>
      <c r="E86" s="192">
        <f>E87+E88</f>
        <v>58750</v>
      </c>
      <c r="F86" s="160"/>
      <c r="H86" s="56"/>
      <c r="I86" s="56"/>
      <c r="J86" s="56"/>
    </row>
    <row r="87" spans="1:10" ht="48" customHeight="1" thickBot="1" x14ac:dyDescent="0.3">
      <c r="A87" s="191" t="s">
        <v>61</v>
      </c>
      <c r="B87" s="192">
        <v>54600</v>
      </c>
      <c r="C87" s="190">
        <v>51210</v>
      </c>
      <c r="D87" s="203">
        <v>48780</v>
      </c>
      <c r="E87" s="203">
        <v>51750</v>
      </c>
      <c r="F87" s="160"/>
    </row>
    <row r="88" spans="1:10" ht="45.75" customHeight="1" thickBot="1" x14ac:dyDescent="0.3">
      <c r="A88" s="191" t="s">
        <v>62</v>
      </c>
      <c r="B88" s="192">
        <v>7000</v>
      </c>
      <c r="C88" s="190">
        <v>7000</v>
      </c>
      <c r="D88" s="203">
        <v>7000</v>
      </c>
      <c r="E88" s="203">
        <v>7000</v>
      </c>
      <c r="F88" s="160"/>
    </row>
    <row r="89" spans="1:10" ht="30.75" customHeight="1" thickBot="1" x14ac:dyDescent="0.3">
      <c r="A89" s="189" t="s">
        <v>65</v>
      </c>
      <c r="B89" s="192"/>
      <c r="C89" s="190"/>
      <c r="D89" s="203"/>
      <c r="E89" s="203"/>
      <c r="F89" s="160"/>
    </row>
    <row r="90" spans="1:10" ht="36.75" customHeight="1" thickBot="1" x14ac:dyDescent="0.3">
      <c r="A90" s="191" t="s">
        <v>61</v>
      </c>
      <c r="B90" s="192"/>
      <c r="C90" s="190"/>
      <c r="D90" s="203"/>
      <c r="E90" s="203"/>
      <c r="F90" s="160"/>
    </row>
    <row r="91" spans="1:10" ht="37.5" customHeight="1" thickBot="1" x14ac:dyDescent="0.3">
      <c r="A91" s="191" t="s">
        <v>62</v>
      </c>
      <c r="B91" s="192"/>
      <c r="C91" s="190"/>
      <c r="D91" s="203"/>
      <c r="E91" s="203"/>
      <c r="F91" s="160"/>
    </row>
    <row r="92" spans="1:10" ht="30.75" thickBot="1" x14ac:dyDescent="0.3">
      <c r="A92" s="189" t="s">
        <v>66</v>
      </c>
      <c r="B92" s="192"/>
      <c r="C92" s="190"/>
      <c r="D92" s="203"/>
      <c r="E92" s="203"/>
      <c r="F92" s="160"/>
    </row>
    <row r="93" spans="1:10" ht="15.75" thickBot="1" x14ac:dyDescent="0.3">
      <c r="A93" s="191" t="s">
        <v>61</v>
      </c>
      <c r="B93" s="192"/>
      <c r="C93" s="190"/>
      <c r="D93" s="203"/>
      <c r="E93" s="203"/>
      <c r="F93" s="160"/>
    </row>
    <row r="94" spans="1:10" ht="15.75" thickBot="1" x14ac:dyDescent="0.3">
      <c r="A94" s="191" t="s">
        <v>62</v>
      </c>
      <c r="B94" s="192"/>
      <c r="C94" s="190"/>
      <c r="D94" s="203"/>
      <c r="E94" s="203"/>
      <c r="F94" s="160"/>
    </row>
    <row r="95" spans="1:10" ht="37.5" customHeight="1" thickBot="1" x14ac:dyDescent="0.3">
      <c r="A95" s="189" t="s">
        <v>67</v>
      </c>
      <c r="B95" s="192"/>
      <c r="C95" s="190"/>
      <c r="D95" s="203"/>
      <c r="E95" s="203"/>
      <c r="F95" s="160"/>
    </row>
    <row r="96" spans="1:10" ht="39" customHeight="1" thickBot="1" x14ac:dyDescent="0.3">
      <c r="A96" s="191" t="s">
        <v>61</v>
      </c>
      <c r="B96" s="192"/>
      <c r="C96" s="190"/>
      <c r="D96" s="203"/>
      <c r="E96" s="203"/>
      <c r="F96" s="160"/>
    </row>
    <row r="97" spans="1:6" ht="30.75" customHeight="1" thickBot="1" x14ac:dyDescent="0.3">
      <c r="A97" s="191" t="s">
        <v>62</v>
      </c>
      <c r="B97" s="192"/>
      <c r="C97" s="190"/>
      <c r="D97" s="203"/>
      <c r="E97" s="203"/>
      <c r="F97" s="160"/>
    </row>
    <row r="98" spans="1:6" ht="45.75" thickBot="1" x14ac:dyDescent="0.3">
      <c r="A98" s="189" t="s">
        <v>68</v>
      </c>
      <c r="B98" s="192"/>
      <c r="C98" s="190"/>
      <c r="D98" s="203"/>
      <c r="E98" s="203"/>
      <c r="F98" s="160"/>
    </row>
    <row r="99" spans="1:6" ht="34.5" customHeight="1" thickBot="1" x14ac:dyDescent="0.3">
      <c r="A99" s="191" t="s">
        <v>61</v>
      </c>
      <c r="B99" s="192"/>
      <c r="C99" s="190"/>
      <c r="D99" s="203"/>
      <c r="E99" s="203"/>
      <c r="F99" s="160"/>
    </row>
    <row r="100" spans="1:6" ht="33" customHeight="1" thickBot="1" x14ac:dyDescent="0.3">
      <c r="A100" s="194" t="s">
        <v>62</v>
      </c>
      <c r="B100" s="192"/>
      <c r="C100" s="190"/>
      <c r="D100" s="203"/>
      <c r="E100" s="203"/>
      <c r="F100" s="160"/>
    </row>
    <row r="101" spans="1:6" ht="30.75" thickBot="1" x14ac:dyDescent="0.3">
      <c r="A101" s="204" t="s">
        <v>77</v>
      </c>
      <c r="B101" s="192">
        <f>B98+B95+B92+B89+B86+B83+B80</f>
        <v>61600</v>
      </c>
      <c r="C101" s="192">
        <f>C98+C95+C92+C89+C86+C83+C80</f>
        <v>58210</v>
      </c>
      <c r="D101" s="205">
        <f>D98+D95+D92+D89+D86+D83+D80</f>
        <v>55780</v>
      </c>
      <c r="E101" s="205">
        <f>E98+E95+E92+E89+E86+E83+E80</f>
        <v>58750</v>
      </c>
      <c r="F101" s="160"/>
    </row>
    <row r="102" spans="1:6" ht="34.5" customHeight="1" thickBot="1" x14ac:dyDescent="0.3">
      <c r="A102" s="197" t="s">
        <v>70</v>
      </c>
      <c r="B102" s="198">
        <f>IF(B101-B72=0,0,"Error")</f>
        <v>0</v>
      </c>
      <c r="C102" s="198">
        <f>IF(C101-C72=0,0,"Error")</f>
        <v>0</v>
      </c>
      <c r="D102" s="198">
        <f>IF(D101-D72=0,0,"Error")</f>
        <v>0</v>
      </c>
      <c r="E102" s="199">
        <f>IF(E101-E72=0,0,"Error")</f>
        <v>0</v>
      </c>
      <c r="F102" s="160"/>
    </row>
    <row r="103" spans="1:6" ht="45" customHeight="1" thickBot="1" x14ac:dyDescent="0.3">
      <c r="A103" s="200" t="s">
        <v>78</v>
      </c>
      <c r="B103" s="983" t="s">
        <v>438</v>
      </c>
      <c r="C103" s="984"/>
      <c r="D103" s="985"/>
      <c r="E103" s="206" t="s">
        <v>439</v>
      </c>
      <c r="F103" s="160"/>
    </row>
    <row r="104" spans="1:6" ht="32.25" customHeight="1" thickBot="1" x14ac:dyDescent="0.3">
      <c r="A104" s="184" t="s">
        <v>48</v>
      </c>
      <c r="B104" s="986" t="s">
        <v>440</v>
      </c>
      <c r="C104" s="987"/>
      <c r="D104" s="987"/>
      <c r="E104" s="988"/>
      <c r="F104" s="160"/>
    </row>
    <row r="105" spans="1:6" ht="21.75" customHeight="1" thickBot="1" x14ac:dyDescent="0.3">
      <c r="A105" s="184" t="s">
        <v>50</v>
      </c>
      <c r="B105" s="951" t="s">
        <v>431</v>
      </c>
      <c r="C105" s="952"/>
      <c r="D105" s="952"/>
      <c r="E105" s="953"/>
      <c r="F105" s="160"/>
    </row>
    <row r="106" spans="1:6" ht="12" customHeight="1" x14ac:dyDescent="0.25">
      <c r="A106" s="946"/>
      <c r="B106" s="185">
        <v>2020</v>
      </c>
      <c r="C106" s="185">
        <v>2021</v>
      </c>
      <c r="D106" s="185">
        <v>2022</v>
      </c>
      <c r="E106" s="185">
        <v>2023</v>
      </c>
      <c r="F106" s="160"/>
    </row>
    <row r="107" spans="1:6" ht="17.25" customHeight="1" thickBot="1" x14ac:dyDescent="0.3">
      <c r="A107" s="947"/>
      <c r="B107" s="186" t="s">
        <v>1</v>
      </c>
      <c r="C107" s="186" t="s">
        <v>26</v>
      </c>
      <c r="D107" s="186" t="s">
        <v>26</v>
      </c>
      <c r="E107" s="186" t="s">
        <v>26</v>
      </c>
      <c r="F107" s="160"/>
    </row>
    <row r="108" spans="1:6" ht="15.75" thickBot="1" x14ac:dyDescent="0.3">
      <c r="A108" s="184" t="s">
        <v>52</v>
      </c>
      <c r="B108" s="187">
        <v>290</v>
      </c>
      <c r="C108" s="187">
        <v>320</v>
      </c>
      <c r="D108" s="187">
        <v>350</v>
      </c>
      <c r="E108" s="207">
        <v>380</v>
      </c>
      <c r="F108" s="160"/>
    </row>
    <row r="109" spans="1:6" ht="29.25" customHeight="1" thickBot="1" x14ac:dyDescent="0.3">
      <c r="A109" s="184" t="s">
        <v>53</v>
      </c>
      <c r="B109" s="187">
        <v>1600</v>
      </c>
      <c r="C109" s="187">
        <v>1650</v>
      </c>
      <c r="D109" s="187">
        <v>1700</v>
      </c>
      <c r="E109" s="187">
        <v>1750</v>
      </c>
      <c r="F109" s="160"/>
    </row>
    <row r="110" spans="1:6" ht="34.5" customHeight="1" thickBot="1" x14ac:dyDescent="0.3">
      <c r="A110" s="184" t="s">
        <v>54</v>
      </c>
      <c r="B110" s="187">
        <f>B109/B108</f>
        <v>5.5172413793103452</v>
      </c>
      <c r="C110" s="187">
        <f>C109/C108</f>
        <v>5.15625</v>
      </c>
      <c r="D110" s="187">
        <f>D109/D108</f>
        <v>4.8571428571428568</v>
      </c>
      <c r="E110" s="187">
        <f>E109/E108</f>
        <v>4.6052631578947372</v>
      </c>
      <c r="F110" s="160"/>
    </row>
    <row r="111" spans="1:6" ht="30.75" thickBot="1" x14ac:dyDescent="0.3">
      <c r="A111" s="184" t="s">
        <v>55</v>
      </c>
      <c r="B111" s="486"/>
      <c r="C111" s="188">
        <f t="shared" ref="C111:E113" si="2">C108/B108-1</f>
        <v>0.10344827586206895</v>
      </c>
      <c r="D111" s="188">
        <f t="shared" si="2"/>
        <v>9.375E-2</v>
      </c>
      <c r="E111" s="188">
        <f t="shared" si="2"/>
        <v>8.5714285714285632E-2</v>
      </c>
      <c r="F111" s="160"/>
    </row>
    <row r="112" spans="1:6" ht="17.25" customHeight="1" thickBot="1" x14ac:dyDescent="0.3">
      <c r="A112" s="184" t="s">
        <v>57</v>
      </c>
      <c r="B112" s="486"/>
      <c r="C112" s="188">
        <f t="shared" si="2"/>
        <v>3.125E-2</v>
      </c>
      <c r="D112" s="188">
        <f t="shared" si="2"/>
        <v>3.0303030303030276E-2</v>
      </c>
      <c r="E112" s="188">
        <f t="shared" si="2"/>
        <v>2.9411764705882248E-2</v>
      </c>
      <c r="F112" s="160"/>
    </row>
    <row r="113" spans="1:7" ht="30.75" thickBot="1" x14ac:dyDescent="0.3">
      <c r="A113" s="184" t="s">
        <v>58</v>
      </c>
      <c r="B113" s="486"/>
      <c r="C113" s="188">
        <f t="shared" si="2"/>
        <v>-6.5429687500000111E-2</v>
      </c>
      <c r="D113" s="188">
        <f t="shared" si="2"/>
        <v>-5.8008658008658065E-2</v>
      </c>
      <c r="E113" s="188">
        <f t="shared" si="2"/>
        <v>-5.1857585139318707E-2</v>
      </c>
      <c r="F113" s="160"/>
    </row>
    <row r="114" spans="1:7" ht="16.5" customHeight="1" thickBot="1" x14ac:dyDescent="0.3">
      <c r="A114" s="954" t="s">
        <v>441</v>
      </c>
      <c r="B114" s="955"/>
      <c r="C114" s="955"/>
      <c r="D114" s="955"/>
      <c r="E114" s="956"/>
      <c r="F114" s="160"/>
    </row>
    <row r="115" spans="1:7" ht="16.5" customHeight="1" x14ac:dyDescent="0.25">
      <c r="A115" s="946"/>
      <c r="B115" s="185">
        <v>2019</v>
      </c>
      <c r="C115" s="185">
        <v>2020</v>
      </c>
      <c r="D115" s="185">
        <v>2021</v>
      </c>
      <c r="E115" s="185">
        <v>2022</v>
      </c>
      <c r="F115" s="160"/>
    </row>
    <row r="116" spans="1:7" ht="22.5" customHeight="1" thickBot="1" x14ac:dyDescent="0.3">
      <c r="A116" s="947"/>
      <c r="B116" s="186" t="s">
        <v>1</v>
      </c>
      <c r="C116" s="186" t="s">
        <v>26</v>
      </c>
      <c r="D116" s="186" t="s">
        <v>26</v>
      </c>
      <c r="E116" s="186" t="s">
        <v>26</v>
      </c>
      <c r="F116" s="160"/>
    </row>
    <row r="117" spans="1:7" ht="15.75" thickBot="1" x14ac:dyDescent="0.3">
      <c r="A117" s="189" t="s">
        <v>60</v>
      </c>
      <c r="B117" s="190"/>
      <c r="C117" s="190"/>
      <c r="D117" s="190"/>
      <c r="E117" s="190"/>
      <c r="F117" s="160"/>
    </row>
    <row r="118" spans="1:7" ht="20.25" customHeight="1" thickBot="1" x14ac:dyDescent="0.3">
      <c r="A118" s="191" t="s">
        <v>61</v>
      </c>
      <c r="B118" s="192"/>
      <c r="C118" s="202"/>
      <c r="D118" s="202"/>
      <c r="E118" s="202"/>
      <c r="F118" s="160"/>
    </row>
    <row r="119" spans="1:7" ht="15.75" customHeight="1" thickBot="1" x14ac:dyDescent="0.3">
      <c r="A119" s="191" t="s">
        <v>62</v>
      </c>
      <c r="B119" s="192"/>
      <c r="C119" s="202"/>
      <c r="D119" s="202"/>
      <c r="E119" s="202"/>
      <c r="F119" s="160"/>
      <c r="G119" s="56"/>
    </row>
    <row r="120" spans="1:7" ht="15.75" customHeight="1" thickBot="1" x14ac:dyDescent="0.3">
      <c r="A120" s="189" t="s">
        <v>63</v>
      </c>
      <c r="B120" s="190"/>
      <c r="C120" s="190"/>
      <c r="D120" s="190"/>
      <c r="E120" s="190"/>
      <c r="F120" s="160"/>
    </row>
    <row r="121" spans="1:7" ht="15.75" thickBot="1" x14ac:dyDescent="0.3">
      <c r="A121" s="191" t="s">
        <v>61</v>
      </c>
      <c r="B121" s="192"/>
      <c r="C121" s="190"/>
      <c r="D121" s="190"/>
      <c r="E121" s="190"/>
      <c r="F121" s="160"/>
    </row>
    <row r="122" spans="1:7" ht="15.75" customHeight="1" thickBot="1" x14ac:dyDescent="0.3">
      <c r="A122" s="191" t="s">
        <v>62</v>
      </c>
      <c r="B122" s="192"/>
      <c r="C122" s="190"/>
      <c r="D122" s="190"/>
      <c r="E122" s="190"/>
      <c r="F122" s="160"/>
    </row>
    <row r="123" spans="1:7" ht="32.25" customHeight="1" thickBot="1" x14ac:dyDescent="0.3">
      <c r="A123" s="189" t="s">
        <v>64</v>
      </c>
      <c r="B123" s="208">
        <f>B124+B125</f>
        <v>1600</v>
      </c>
      <c r="C123" s="208">
        <f>C124+C125</f>
        <v>1650</v>
      </c>
      <c r="D123" s="208">
        <f>D124+D125</f>
        <v>1700</v>
      </c>
      <c r="E123" s="208">
        <f>E124+E125</f>
        <v>1750</v>
      </c>
      <c r="F123" s="160"/>
    </row>
    <row r="124" spans="1:7" ht="32.25" customHeight="1" thickBot="1" x14ac:dyDescent="0.3">
      <c r="A124" s="191" t="s">
        <v>61</v>
      </c>
      <c r="B124" s="209">
        <v>1600</v>
      </c>
      <c r="C124" s="209">
        <v>1650</v>
      </c>
      <c r="D124" s="209">
        <v>1700</v>
      </c>
      <c r="E124" s="209">
        <v>1750</v>
      </c>
      <c r="F124" s="160"/>
    </row>
    <row r="125" spans="1:7" ht="15.75" thickBot="1" x14ac:dyDescent="0.3">
      <c r="A125" s="191" t="s">
        <v>62</v>
      </c>
      <c r="B125" s="192"/>
      <c r="C125" s="190"/>
      <c r="D125" s="190"/>
      <c r="E125" s="190"/>
      <c r="F125" s="160"/>
    </row>
    <row r="126" spans="1:7" ht="30.75" thickBot="1" x14ac:dyDescent="0.3">
      <c r="A126" s="189" t="s">
        <v>65</v>
      </c>
      <c r="B126" s="192"/>
      <c r="C126" s="190"/>
      <c r="D126" s="190"/>
      <c r="E126" s="190"/>
      <c r="F126" s="160"/>
    </row>
    <row r="127" spans="1:7" ht="15.75" thickBot="1" x14ac:dyDescent="0.3">
      <c r="A127" s="191" t="s">
        <v>61</v>
      </c>
      <c r="B127" s="192"/>
      <c r="C127" s="190"/>
      <c r="D127" s="190"/>
      <c r="E127" s="190"/>
      <c r="F127" s="160"/>
    </row>
    <row r="128" spans="1:7" ht="15.75" thickBot="1" x14ac:dyDescent="0.3">
      <c r="A128" s="191" t="s">
        <v>62</v>
      </c>
      <c r="B128" s="192"/>
      <c r="C128" s="190"/>
      <c r="D128" s="190"/>
      <c r="E128" s="190"/>
      <c r="F128" s="160"/>
    </row>
    <row r="129" spans="1:7" ht="30.75" thickBot="1" x14ac:dyDescent="0.3">
      <c r="A129" s="189" t="s">
        <v>66</v>
      </c>
      <c r="B129" s="192"/>
      <c r="C129" s="190"/>
      <c r="D129" s="190"/>
      <c r="E129" s="190"/>
      <c r="F129" s="160"/>
    </row>
    <row r="130" spans="1:7" ht="15.75" thickBot="1" x14ac:dyDescent="0.3">
      <c r="A130" s="191" t="s">
        <v>61</v>
      </c>
      <c r="B130" s="192"/>
      <c r="C130" s="190"/>
      <c r="D130" s="190"/>
      <c r="E130" s="190"/>
      <c r="F130" s="160"/>
    </row>
    <row r="131" spans="1:7" ht="15.75" thickBot="1" x14ac:dyDescent="0.3">
      <c r="A131" s="191" t="s">
        <v>62</v>
      </c>
      <c r="B131" s="192"/>
      <c r="C131" s="190"/>
      <c r="D131" s="190"/>
      <c r="E131" s="190"/>
      <c r="F131" s="160"/>
    </row>
    <row r="132" spans="1:7" ht="30.75" thickBot="1" x14ac:dyDescent="0.3">
      <c r="A132" s="189" t="s">
        <v>67</v>
      </c>
      <c r="B132" s="192">
        <v>0</v>
      </c>
      <c r="C132" s="190">
        <v>0</v>
      </c>
      <c r="D132" s="190">
        <v>0</v>
      </c>
      <c r="E132" s="190">
        <v>0</v>
      </c>
      <c r="F132" s="160"/>
    </row>
    <row r="133" spans="1:7" ht="31.5" customHeight="1" thickBot="1" x14ac:dyDescent="0.3">
      <c r="A133" s="191" t="s">
        <v>61</v>
      </c>
      <c r="B133" s="192"/>
      <c r="C133" s="190"/>
      <c r="D133" s="190"/>
      <c r="E133" s="190"/>
      <c r="F133" s="160"/>
    </row>
    <row r="134" spans="1:7" ht="15.75" thickBot="1" x14ac:dyDescent="0.3">
      <c r="A134" s="191" t="s">
        <v>62</v>
      </c>
      <c r="B134" s="192"/>
      <c r="C134" s="190"/>
      <c r="D134" s="190"/>
      <c r="E134" s="190"/>
      <c r="F134" s="160"/>
    </row>
    <row r="135" spans="1:7" ht="18" customHeight="1" thickBot="1" x14ac:dyDescent="0.3">
      <c r="A135" s="189" t="s">
        <v>68</v>
      </c>
      <c r="B135" s="192"/>
      <c r="C135" s="190"/>
      <c r="D135" s="190"/>
      <c r="E135" s="190"/>
      <c r="F135" s="160"/>
    </row>
    <row r="136" spans="1:7" ht="30.75" customHeight="1" thickBot="1" x14ac:dyDescent="0.3">
      <c r="A136" s="191" t="s">
        <v>61</v>
      </c>
      <c r="B136" s="192"/>
      <c r="C136" s="190"/>
      <c r="D136" s="190"/>
      <c r="E136" s="190"/>
      <c r="F136" s="160"/>
    </row>
    <row r="137" spans="1:7" ht="30" customHeight="1" thickBot="1" x14ac:dyDescent="0.3">
      <c r="A137" s="194" t="s">
        <v>62</v>
      </c>
      <c r="B137" s="192"/>
      <c r="C137" s="190"/>
      <c r="D137" s="190"/>
      <c r="E137" s="190"/>
      <c r="F137" s="160"/>
    </row>
    <row r="138" spans="1:7" ht="30.75" thickBot="1" x14ac:dyDescent="0.3">
      <c r="A138" s="204" t="s">
        <v>84</v>
      </c>
      <c r="B138" s="192">
        <f>B135+B132+B129+B126+B123+B120+B117</f>
        <v>1600</v>
      </c>
      <c r="C138" s="192">
        <f>C135+C132+C129+C126+C123+C120+C117</f>
        <v>1650</v>
      </c>
      <c r="D138" s="192">
        <f>D135+D132+D129+D126+D123+D120+D117</f>
        <v>1700</v>
      </c>
      <c r="E138" s="192">
        <f>E135+E132+E129+E126+E123+E120+E117</f>
        <v>1750</v>
      </c>
      <c r="F138" s="160"/>
    </row>
    <row r="139" spans="1:7" ht="15.75" thickBot="1" x14ac:dyDescent="0.3">
      <c r="A139" s="197" t="s">
        <v>70</v>
      </c>
      <c r="B139" s="198">
        <f>IF(B138-B109=0,0,"Error")</f>
        <v>0</v>
      </c>
      <c r="C139" s="198">
        <f>IF(C138-C109=0,0,"Error")</f>
        <v>0</v>
      </c>
      <c r="D139" s="198">
        <f>IF(D138-D109=0,0,"Error")</f>
        <v>0</v>
      </c>
      <c r="E139" s="199">
        <f>IF(E138-E109=0,0,"Error")</f>
        <v>0</v>
      </c>
      <c r="F139" s="160"/>
    </row>
    <row r="140" spans="1:7" ht="47.25" customHeight="1" thickBot="1" x14ac:dyDescent="0.3">
      <c r="A140" s="200" t="s">
        <v>85</v>
      </c>
      <c r="B140" s="983" t="s">
        <v>442</v>
      </c>
      <c r="C140" s="984"/>
      <c r="D140" s="985"/>
      <c r="E140" s="210" t="s">
        <v>443</v>
      </c>
      <c r="F140" s="160"/>
      <c r="G140" s="56"/>
    </row>
    <row r="141" spans="1:7" ht="46.5" customHeight="1" thickBot="1" x14ac:dyDescent="0.3">
      <c r="A141" s="184" t="s">
        <v>48</v>
      </c>
      <c r="B141" s="986" t="s">
        <v>444</v>
      </c>
      <c r="C141" s="987"/>
      <c r="D141" s="987"/>
      <c r="E141" s="988"/>
      <c r="F141" s="160"/>
    </row>
    <row r="142" spans="1:7" ht="15.75" thickBot="1" x14ac:dyDescent="0.3">
      <c r="A142" s="184" t="s">
        <v>50</v>
      </c>
      <c r="B142" s="951" t="s">
        <v>431</v>
      </c>
      <c r="C142" s="952"/>
      <c r="D142" s="952"/>
      <c r="E142" s="953"/>
      <c r="F142" s="160"/>
    </row>
    <row r="143" spans="1:7" ht="45.75" customHeight="1" x14ac:dyDescent="0.25">
      <c r="A143" s="946"/>
      <c r="B143" s="185">
        <v>2020</v>
      </c>
      <c r="C143" s="185">
        <v>2021</v>
      </c>
      <c r="D143" s="185">
        <v>2022</v>
      </c>
      <c r="E143" s="185">
        <v>2023</v>
      </c>
      <c r="F143" s="160"/>
    </row>
    <row r="144" spans="1:7" ht="20.25" customHeight="1" thickBot="1" x14ac:dyDescent="0.3">
      <c r="A144" s="947"/>
      <c r="B144" s="186" t="s">
        <v>1</v>
      </c>
      <c r="C144" s="186" t="s">
        <v>26</v>
      </c>
      <c r="D144" s="186" t="s">
        <v>26</v>
      </c>
      <c r="E144" s="186" t="s">
        <v>26</v>
      </c>
      <c r="F144" s="160"/>
    </row>
    <row r="145" spans="1:6" ht="18.75" customHeight="1" thickBot="1" x14ac:dyDescent="0.3">
      <c r="A145" s="184" t="s">
        <v>52</v>
      </c>
      <c r="B145" s="211">
        <v>4230</v>
      </c>
      <c r="C145" s="187">
        <v>7500</v>
      </c>
      <c r="D145" s="187">
        <v>7700</v>
      </c>
      <c r="E145" s="207">
        <v>7800</v>
      </c>
      <c r="F145" s="160"/>
    </row>
    <row r="146" spans="1:6" ht="17.25" customHeight="1" thickBot="1" x14ac:dyDescent="0.3">
      <c r="A146" s="184" t="s">
        <v>53</v>
      </c>
      <c r="B146" s="187">
        <v>212412</v>
      </c>
      <c r="C146" s="187">
        <v>201350</v>
      </c>
      <c r="D146" s="187">
        <v>201350</v>
      </c>
      <c r="E146" s="187">
        <v>201350</v>
      </c>
      <c r="F146" s="160"/>
    </row>
    <row r="147" spans="1:6" ht="18.75" customHeight="1" thickBot="1" x14ac:dyDescent="0.3">
      <c r="A147" s="184" t="s">
        <v>54</v>
      </c>
      <c r="B147" s="187">
        <f>B146/B145</f>
        <v>50.215602836879434</v>
      </c>
      <c r="C147" s="187">
        <f>C146/C145</f>
        <v>26.846666666666668</v>
      </c>
      <c r="D147" s="187">
        <f>D146/D145</f>
        <v>26.149350649350648</v>
      </c>
      <c r="E147" s="187">
        <f>E146/E145</f>
        <v>25.814102564102566</v>
      </c>
      <c r="F147" s="160"/>
    </row>
    <row r="148" spans="1:6" ht="32.25" customHeight="1" thickBot="1" x14ac:dyDescent="0.3">
      <c r="A148" s="184" t="s">
        <v>55</v>
      </c>
      <c r="B148" s="486"/>
      <c r="C148" s="188">
        <f t="shared" ref="C148:E150" si="3">C145/B145-1</f>
        <v>0.77304964539007082</v>
      </c>
      <c r="D148" s="188">
        <f t="shared" si="3"/>
        <v>2.6666666666666616E-2</v>
      </c>
      <c r="E148" s="188">
        <f t="shared" si="3"/>
        <v>1.298701298701288E-2</v>
      </c>
      <c r="F148" s="160"/>
    </row>
    <row r="149" spans="1:6" ht="28.5" customHeight="1" thickBot="1" x14ac:dyDescent="0.3">
      <c r="A149" s="184" t="s">
        <v>57</v>
      </c>
      <c r="B149" s="486"/>
      <c r="C149" s="188">
        <f t="shared" si="3"/>
        <v>-5.2078037022390444E-2</v>
      </c>
      <c r="D149" s="188">
        <f t="shared" si="3"/>
        <v>0</v>
      </c>
      <c r="E149" s="188">
        <f t="shared" si="3"/>
        <v>0</v>
      </c>
      <c r="F149" s="160"/>
    </row>
    <row r="150" spans="1:6" ht="46.5" customHeight="1" thickBot="1" x14ac:dyDescent="0.3">
      <c r="A150" s="184" t="s">
        <v>58</v>
      </c>
      <c r="B150" s="486"/>
      <c r="C150" s="188">
        <f t="shared" si="3"/>
        <v>-0.46537201288062824</v>
      </c>
      <c r="D150" s="188">
        <f t="shared" si="3"/>
        <v>-2.5974025974026094E-2</v>
      </c>
      <c r="E150" s="188">
        <f t="shared" si="3"/>
        <v>-1.2820512820512664E-2</v>
      </c>
      <c r="F150" s="160"/>
    </row>
    <row r="151" spans="1:6" ht="15.75" customHeight="1" thickBot="1" x14ac:dyDescent="0.3">
      <c r="A151" s="954" t="s">
        <v>445</v>
      </c>
      <c r="B151" s="955"/>
      <c r="C151" s="955"/>
      <c r="D151" s="955"/>
      <c r="E151" s="956"/>
      <c r="F151" s="160"/>
    </row>
    <row r="152" spans="1:6" x14ac:dyDescent="0.25">
      <c r="A152" s="946"/>
      <c r="B152" s="185">
        <v>2020</v>
      </c>
      <c r="C152" s="185">
        <v>2021</v>
      </c>
      <c r="D152" s="185">
        <v>2022</v>
      </c>
      <c r="E152" s="185">
        <v>2023</v>
      </c>
      <c r="F152" s="160"/>
    </row>
    <row r="153" spans="1:6" ht="15.75" thickBot="1" x14ac:dyDescent="0.3">
      <c r="A153" s="947"/>
      <c r="B153" s="186" t="s">
        <v>1</v>
      </c>
      <c r="C153" s="186" t="s">
        <v>26</v>
      </c>
      <c r="D153" s="186" t="s">
        <v>26</v>
      </c>
      <c r="E153" s="186" t="s">
        <v>26</v>
      </c>
      <c r="F153" s="160"/>
    </row>
    <row r="154" spans="1:6" ht="16.5" customHeight="1" thickBot="1" x14ac:dyDescent="0.3">
      <c r="A154" s="189" t="s">
        <v>60</v>
      </c>
      <c r="B154" s="190">
        <f>B155+B156</f>
        <v>182000</v>
      </c>
      <c r="C154" s="190">
        <f>C155+C156</f>
        <v>172850</v>
      </c>
      <c r="D154" s="190">
        <f>D155+D156</f>
        <v>172850</v>
      </c>
      <c r="E154" s="190">
        <f>E155+E156</f>
        <v>172850</v>
      </c>
      <c r="F154" s="160"/>
    </row>
    <row r="155" spans="1:6" ht="15.75" thickBot="1" x14ac:dyDescent="0.3">
      <c r="A155" s="191" t="s">
        <v>61</v>
      </c>
      <c r="B155" s="192">
        <v>182000</v>
      </c>
      <c r="C155" s="190">
        <v>172850</v>
      </c>
      <c r="D155" s="190">
        <v>172850</v>
      </c>
      <c r="E155" s="190">
        <v>172850</v>
      </c>
      <c r="F155" s="160"/>
    </row>
    <row r="156" spans="1:6" ht="17.25" customHeight="1" thickBot="1" x14ac:dyDescent="0.3">
      <c r="A156" s="191" t="s">
        <v>62</v>
      </c>
      <c r="B156" s="192"/>
      <c r="C156" s="202"/>
      <c r="D156" s="202"/>
      <c r="E156" s="202"/>
      <c r="F156" s="160"/>
    </row>
    <row r="157" spans="1:6" ht="45.75" thickBot="1" x14ac:dyDescent="0.3">
      <c r="A157" s="189" t="s">
        <v>63</v>
      </c>
      <c r="B157" s="190">
        <f>B158+B159</f>
        <v>30412</v>
      </c>
      <c r="C157" s="190">
        <f>C158+C159</f>
        <v>28500</v>
      </c>
      <c r="D157" s="190">
        <f>D158+D159</f>
        <v>28500</v>
      </c>
      <c r="E157" s="190">
        <f>E158+E159</f>
        <v>28500</v>
      </c>
      <c r="F157" s="160"/>
    </row>
    <row r="158" spans="1:6" ht="14.25" customHeight="1" thickBot="1" x14ac:dyDescent="0.3">
      <c r="A158" s="191" t="s">
        <v>61</v>
      </c>
      <c r="B158" s="192">
        <v>30412</v>
      </c>
      <c r="C158" s="190">
        <v>28500</v>
      </c>
      <c r="D158" s="190">
        <v>28500</v>
      </c>
      <c r="E158" s="190">
        <v>28500</v>
      </c>
      <c r="F158" s="160"/>
    </row>
    <row r="159" spans="1:6" ht="17.25" customHeight="1" thickBot="1" x14ac:dyDescent="0.3">
      <c r="A159" s="191" t="s">
        <v>62</v>
      </c>
      <c r="B159" s="192"/>
      <c r="C159" s="190"/>
      <c r="D159" s="190"/>
      <c r="E159" s="190"/>
      <c r="F159" s="160"/>
    </row>
    <row r="160" spans="1:6" ht="15.75" customHeight="1" thickBot="1" x14ac:dyDescent="0.3">
      <c r="A160" s="189" t="s">
        <v>64</v>
      </c>
      <c r="B160" s="208">
        <v>0</v>
      </c>
      <c r="C160" s="209">
        <v>0</v>
      </c>
      <c r="D160" s="209">
        <v>0</v>
      </c>
      <c r="E160" s="209">
        <v>0</v>
      </c>
      <c r="F160" s="160"/>
    </row>
    <row r="161" spans="1:7" ht="15.75" thickBot="1" x14ac:dyDescent="0.3">
      <c r="A161" s="191" t="s">
        <v>61</v>
      </c>
      <c r="B161" s="192"/>
      <c r="C161" s="190"/>
      <c r="D161" s="190"/>
      <c r="E161" s="190"/>
      <c r="F161" s="160"/>
    </row>
    <row r="162" spans="1:7" ht="15.75" customHeight="1" thickBot="1" x14ac:dyDescent="0.3">
      <c r="A162" s="191" t="s">
        <v>62</v>
      </c>
      <c r="B162" s="192"/>
      <c r="C162" s="190"/>
      <c r="D162" s="190"/>
      <c r="E162" s="190"/>
      <c r="F162" s="160"/>
    </row>
    <row r="163" spans="1:7" ht="30.75" thickBot="1" x14ac:dyDescent="0.3">
      <c r="A163" s="189" t="s">
        <v>65</v>
      </c>
      <c r="B163" s="192"/>
      <c r="C163" s="190"/>
      <c r="D163" s="190"/>
      <c r="E163" s="190"/>
      <c r="F163" s="160"/>
      <c r="G163" s="56"/>
    </row>
    <row r="164" spans="1:7" ht="15.75" thickBot="1" x14ac:dyDescent="0.3">
      <c r="A164" s="191" t="s">
        <v>61</v>
      </c>
      <c r="B164" s="192"/>
      <c r="C164" s="190"/>
      <c r="D164" s="190"/>
      <c r="E164" s="190"/>
      <c r="F164" s="160"/>
    </row>
    <row r="165" spans="1:7" ht="15.75" thickBot="1" x14ac:dyDescent="0.3">
      <c r="A165" s="191" t="s">
        <v>62</v>
      </c>
      <c r="B165" s="192"/>
      <c r="C165" s="190"/>
      <c r="D165" s="190"/>
      <c r="E165" s="190"/>
      <c r="F165" s="160"/>
    </row>
    <row r="166" spans="1:7" ht="32.25" customHeight="1" thickBot="1" x14ac:dyDescent="0.3">
      <c r="A166" s="189" t="s">
        <v>66</v>
      </c>
      <c r="B166" s="192"/>
      <c r="C166" s="190"/>
      <c r="D166" s="190"/>
      <c r="E166" s="190"/>
      <c r="F166" s="160"/>
    </row>
    <row r="167" spans="1:7" ht="46.5" customHeight="1" thickBot="1" x14ac:dyDescent="0.3">
      <c r="A167" s="191" t="s">
        <v>61</v>
      </c>
      <c r="B167" s="192"/>
      <c r="C167" s="190"/>
      <c r="D167" s="190"/>
      <c r="E167" s="190"/>
      <c r="F167" s="160"/>
    </row>
    <row r="168" spans="1:7" ht="43.5" customHeight="1" thickBot="1" x14ac:dyDescent="0.3">
      <c r="A168" s="191" t="s">
        <v>62</v>
      </c>
      <c r="B168" s="192"/>
      <c r="C168" s="190"/>
      <c r="D168" s="190"/>
      <c r="E168" s="190"/>
      <c r="F168" s="160"/>
    </row>
    <row r="169" spans="1:7" ht="30" customHeight="1" thickBot="1" x14ac:dyDescent="0.3">
      <c r="A169" s="189" t="s">
        <v>67</v>
      </c>
      <c r="B169" s="192">
        <v>0</v>
      </c>
      <c r="C169" s="190">
        <v>0</v>
      </c>
      <c r="D169" s="190">
        <v>0</v>
      </c>
      <c r="E169" s="190">
        <v>0</v>
      </c>
      <c r="F169" s="160"/>
    </row>
    <row r="170" spans="1:7" ht="31.5" customHeight="1" thickBot="1" x14ac:dyDescent="0.3">
      <c r="A170" s="191" t="s">
        <v>61</v>
      </c>
      <c r="B170" s="192"/>
      <c r="C170" s="190"/>
      <c r="D170" s="190"/>
      <c r="E170" s="190"/>
      <c r="F170" s="160"/>
    </row>
    <row r="171" spans="1:7" ht="15.75" thickBot="1" x14ac:dyDescent="0.3">
      <c r="A171" s="191" t="s">
        <v>62</v>
      </c>
      <c r="B171" s="192"/>
      <c r="C171" s="190"/>
      <c r="D171" s="190"/>
      <c r="E171" s="190"/>
      <c r="F171" s="160"/>
    </row>
    <row r="172" spans="1:7" ht="45.75" thickBot="1" x14ac:dyDescent="0.3">
      <c r="A172" s="189" t="s">
        <v>68</v>
      </c>
      <c r="B172" s="192"/>
      <c r="C172" s="190"/>
      <c r="D172" s="190"/>
      <c r="E172" s="190"/>
      <c r="F172" s="160"/>
    </row>
    <row r="173" spans="1:7" ht="15.75" thickBot="1" x14ac:dyDescent="0.3">
      <c r="A173" s="191" t="s">
        <v>61</v>
      </c>
      <c r="B173" s="192"/>
      <c r="C173" s="190"/>
      <c r="D173" s="190"/>
      <c r="E173" s="190"/>
      <c r="F173" s="160"/>
    </row>
    <row r="174" spans="1:7" ht="15.75" thickBot="1" x14ac:dyDescent="0.3">
      <c r="A174" s="194" t="s">
        <v>62</v>
      </c>
      <c r="B174" s="192"/>
      <c r="C174" s="190"/>
      <c r="D174" s="190"/>
      <c r="E174" s="190"/>
      <c r="F174" s="160"/>
    </row>
    <row r="175" spans="1:7" ht="30" customHeight="1" thickBot="1" x14ac:dyDescent="0.3">
      <c r="A175" s="204" t="s">
        <v>91</v>
      </c>
      <c r="B175" s="192">
        <f>B172+B169+B166+B163+B160+B157+B154</f>
        <v>212412</v>
      </c>
      <c r="C175" s="192">
        <f>C172+C169+C166+C163+C160+C157+C154</f>
        <v>201350</v>
      </c>
      <c r="D175" s="192">
        <f>D172+D169+D166+D163+D160+D157+D154</f>
        <v>201350</v>
      </c>
      <c r="E175" s="192">
        <f>E172+E169+E166+E163+E160+E157+E154</f>
        <v>201350</v>
      </c>
      <c r="F175" s="160"/>
    </row>
    <row r="176" spans="1:7" ht="39" customHeight="1" thickBot="1" x14ac:dyDescent="0.3">
      <c r="A176" s="197" t="s">
        <v>70</v>
      </c>
      <c r="B176" s="199">
        <f>IF(B175-B146=0,0,"Error")</f>
        <v>0</v>
      </c>
      <c r="C176" s="199">
        <f>IF(C175-C146=0,0,"Error")</f>
        <v>0</v>
      </c>
      <c r="D176" s="199">
        <f>IF(D175-D146=0,0,"Error")</f>
        <v>0</v>
      </c>
      <c r="E176" s="199">
        <f>IF(E175-E146=0,0,"Error")</f>
        <v>0</v>
      </c>
      <c r="F176" s="160"/>
    </row>
    <row r="177" spans="1:7" ht="36" customHeight="1" thickBot="1" x14ac:dyDescent="0.3">
      <c r="A177" s="212" t="s">
        <v>162</v>
      </c>
      <c r="B177" s="977" t="s">
        <v>446</v>
      </c>
      <c r="C177" s="978"/>
      <c r="D177" s="979"/>
      <c r="E177" s="183" t="s">
        <v>447</v>
      </c>
      <c r="F177" s="160"/>
    </row>
    <row r="178" spans="1:7" ht="30.75" customHeight="1" thickBot="1" x14ac:dyDescent="0.3">
      <c r="A178" s="184" t="s">
        <v>48</v>
      </c>
      <c r="B178" s="980" t="s">
        <v>448</v>
      </c>
      <c r="C178" s="981"/>
      <c r="D178" s="981"/>
      <c r="E178" s="982"/>
      <c r="F178" s="160"/>
    </row>
    <row r="179" spans="1:7" ht="34.5" customHeight="1" thickBot="1" x14ac:dyDescent="0.3">
      <c r="A179" s="184" t="s">
        <v>50</v>
      </c>
      <c r="B179" s="951" t="s">
        <v>431</v>
      </c>
      <c r="C179" s="952"/>
      <c r="D179" s="952"/>
      <c r="E179" s="953"/>
      <c r="F179" s="160"/>
    </row>
    <row r="180" spans="1:7" ht="31.5" customHeight="1" x14ac:dyDescent="0.25">
      <c r="A180" s="946"/>
      <c r="B180" s="185">
        <v>2020</v>
      </c>
      <c r="C180" s="185">
        <v>2021</v>
      </c>
      <c r="D180" s="185">
        <v>2022</v>
      </c>
      <c r="E180" s="185">
        <v>2023</v>
      </c>
      <c r="F180" s="160"/>
    </row>
    <row r="181" spans="1:7" ht="15.75" thickBot="1" x14ac:dyDescent="0.3">
      <c r="A181" s="947"/>
      <c r="B181" s="186" t="s">
        <v>1</v>
      </c>
      <c r="C181" s="186" t="s">
        <v>26</v>
      </c>
      <c r="D181" s="186" t="s">
        <v>26</v>
      </c>
      <c r="E181" s="186" t="s">
        <v>26</v>
      </c>
      <c r="F181" s="160"/>
    </row>
    <row r="182" spans="1:7" ht="15.75" thickBot="1" x14ac:dyDescent="0.3">
      <c r="A182" s="184" t="s">
        <v>52</v>
      </c>
      <c r="B182" s="187">
        <v>72000</v>
      </c>
      <c r="C182" s="187">
        <v>73000</v>
      </c>
      <c r="D182" s="207">
        <v>74000</v>
      </c>
      <c r="E182" s="207">
        <v>75000</v>
      </c>
      <c r="F182" s="160"/>
    </row>
    <row r="183" spans="1:7" ht="49.5" customHeight="1" thickBot="1" x14ac:dyDescent="0.3">
      <c r="A183" s="184" t="s">
        <v>53</v>
      </c>
      <c r="B183" s="187">
        <v>36127.980000000003</v>
      </c>
      <c r="C183" s="187">
        <v>34140</v>
      </c>
      <c r="D183" s="187">
        <v>32520</v>
      </c>
      <c r="E183" s="187">
        <v>34500</v>
      </c>
      <c r="F183" s="160"/>
    </row>
    <row r="184" spans="1:7" ht="30.75" thickBot="1" x14ac:dyDescent="0.3">
      <c r="A184" s="184" t="s">
        <v>54</v>
      </c>
      <c r="B184" s="187">
        <v>0</v>
      </c>
      <c r="C184" s="187">
        <f>C183/C182</f>
        <v>0.46767123287671231</v>
      </c>
      <c r="D184" s="187">
        <f>D183/D182</f>
        <v>0.43945945945945947</v>
      </c>
      <c r="E184" s="187">
        <f>E183/E182</f>
        <v>0.46</v>
      </c>
      <c r="F184" s="160"/>
      <c r="G184" s="56"/>
    </row>
    <row r="185" spans="1:7" ht="18.75" customHeight="1" thickBot="1" x14ac:dyDescent="0.3">
      <c r="A185" s="184" t="s">
        <v>55</v>
      </c>
      <c r="B185" s="486"/>
      <c r="C185" s="188">
        <f t="shared" ref="C185:E187" si="4">C182/B182-1</f>
        <v>1.388888888888884E-2</v>
      </c>
      <c r="D185" s="188">
        <f t="shared" si="4"/>
        <v>1.3698630136986356E-2</v>
      </c>
      <c r="E185" s="188">
        <f t="shared" si="4"/>
        <v>1.3513513513513598E-2</v>
      </c>
      <c r="F185" s="160"/>
    </row>
    <row r="186" spans="1:7" ht="30.75" thickBot="1" x14ac:dyDescent="0.3">
      <c r="A186" s="184" t="s">
        <v>57</v>
      </c>
      <c r="B186" s="486"/>
      <c r="C186" s="188">
        <f t="shared" si="4"/>
        <v>-5.5026049062250504E-2</v>
      </c>
      <c r="D186" s="188">
        <f t="shared" si="4"/>
        <v>-4.7451669595782064E-2</v>
      </c>
      <c r="E186" s="188">
        <f t="shared" si="4"/>
        <v>6.0885608856088513E-2</v>
      </c>
      <c r="F186" s="160"/>
    </row>
    <row r="187" spans="1:7" ht="17.25" customHeight="1" thickBot="1" x14ac:dyDescent="0.3">
      <c r="A187" s="184" t="s">
        <v>58</v>
      </c>
      <c r="B187" s="486"/>
      <c r="C187" s="188" t="e">
        <f t="shared" si="4"/>
        <v>#DIV/0!</v>
      </c>
      <c r="D187" s="188">
        <f t="shared" si="4"/>
        <v>-6.03239443309741E-2</v>
      </c>
      <c r="E187" s="188">
        <f t="shared" si="4"/>
        <v>4.674046740467408E-2</v>
      </c>
      <c r="F187" s="160"/>
    </row>
    <row r="188" spans="1:7" ht="20.25" customHeight="1" thickBot="1" x14ac:dyDescent="0.3">
      <c r="A188" s="954" t="s">
        <v>449</v>
      </c>
      <c r="B188" s="955"/>
      <c r="C188" s="955"/>
      <c r="D188" s="955"/>
      <c r="E188" s="956"/>
      <c r="F188" s="160"/>
    </row>
    <row r="189" spans="1:7" ht="16.5" customHeight="1" x14ac:dyDescent="0.25">
      <c r="A189" s="946"/>
      <c r="B189" s="185">
        <v>2020</v>
      </c>
      <c r="C189" s="185">
        <v>2021</v>
      </c>
      <c r="D189" s="185">
        <v>2022</v>
      </c>
      <c r="E189" s="185">
        <v>2023</v>
      </c>
      <c r="F189" s="160"/>
    </row>
    <row r="190" spans="1:7" ht="18.75" customHeight="1" thickBot="1" x14ac:dyDescent="0.3">
      <c r="A190" s="947"/>
      <c r="B190" s="186" t="s">
        <v>1</v>
      </c>
      <c r="C190" s="186" t="s">
        <v>26</v>
      </c>
      <c r="D190" s="186" t="s">
        <v>26</v>
      </c>
      <c r="E190" s="186" t="s">
        <v>26</v>
      </c>
      <c r="F190" s="160"/>
    </row>
    <row r="191" spans="1:7" ht="18.75" customHeight="1" thickBot="1" x14ac:dyDescent="0.3">
      <c r="A191" s="189" t="s">
        <v>60</v>
      </c>
      <c r="B191" s="190"/>
      <c r="C191" s="190"/>
      <c r="D191" s="190"/>
      <c r="E191" s="190"/>
      <c r="F191" s="160"/>
    </row>
    <row r="192" spans="1:7" ht="18" customHeight="1" thickBot="1" x14ac:dyDescent="0.3">
      <c r="A192" s="191" t="s">
        <v>61</v>
      </c>
      <c r="B192" s="192"/>
      <c r="C192" s="202"/>
      <c r="D192" s="202"/>
      <c r="E192" s="202"/>
      <c r="F192" s="160"/>
    </row>
    <row r="193" spans="1:6" ht="15.75" thickBot="1" x14ac:dyDescent="0.3">
      <c r="A193" s="191" t="s">
        <v>62</v>
      </c>
      <c r="B193" s="192"/>
      <c r="C193" s="202"/>
      <c r="D193" s="202"/>
      <c r="E193" s="202"/>
      <c r="F193" s="160"/>
    </row>
    <row r="194" spans="1:6" ht="45" customHeight="1" thickBot="1" x14ac:dyDescent="0.3">
      <c r="A194" s="189" t="s">
        <v>63</v>
      </c>
      <c r="B194" s="190"/>
      <c r="C194" s="190"/>
      <c r="D194" s="190"/>
      <c r="E194" s="190"/>
      <c r="F194" s="160"/>
    </row>
    <row r="195" spans="1:6" ht="15.75" thickBot="1" x14ac:dyDescent="0.3">
      <c r="A195" s="191" t="s">
        <v>61</v>
      </c>
      <c r="B195" s="192"/>
      <c r="C195" s="190"/>
      <c r="D195" s="190"/>
      <c r="E195" s="190"/>
      <c r="F195" s="160"/>
    </row>
    <row r="196" spans="1:6" ht="15.75" customHeight="1" thickBot="1" x14ac:dyDescent="0.3">
      <c r="A196" s="191" t="s">
        <v>62</v>
      </c>
      <c r="B196" s="192"/>
      <c r="C196" s="190"/>
      <c r="D196" s="190"/>
      <c r="E196" s="190"/>
      <c r="F196" s="160"/>
    </row>
    <row r="197" spans="1:6" ht="27" customHeight="1" thickBot="1" x14ac:dyDescent="0.3">
      <c r="A197" s="189" t="s">
        <v>64</v>
      </c>
      <c r="B197" s="208">
        <f>B198+B199</f>
        <v>36127.980000000003</v>
      </c>
      <c r="C197" s="208">
        <f>C198+C199</f>
        <v>34140</v>
      </c>
      <c r="D197" s="208">
        <f>D198+D199</f>
        <v>32520</v>
      </c>
      <c r="E197" s="208">
        <f>E198+E199</f>
        <v>34500</v>
      </c>
      <c r="F197" s="160"/>
    </row>
    <row r="198" spans="1:6" ht="15" customHeight="1" thickBot="1" x14ac:dyDescent="0.3">
      <c r="A198" s="191" t="s">
        <v>61</v>
      </c>
      <c r="B198" s="192">
        <v>36127.980000000003</v>
      </c>
      <c r="C198" s="209">
        <v>34140</v>
      </c>
      <c r="D198" s="203">
        <v>32520</v>
      </c>
      <c r="E198" s="203">
        <v>34500</v>
      </c>
      <c r="F198" s="160"/>
    </row>
    <row r="199" spans="1:6" ht="20.25" customHeight="1" thickBot="1" x14ac:dyDescent="0.3">
      <c r="A199" s="191" t="s">
        <v>62</v>
      </c>
      <c r="B199" s="192"/>
      <c r="C199" s="190"/>
      <c r="D199" s="203"/>
      <c r="E199" s="203"/>
      <c r="F199" s="160"/>
    </row>
    <row r="200" spans="1:6" ht="25.5" customHeight="1" thickBot="1" x14ac:dyDescent="0.3">
      <c r="A200" s="189" t="s">
        <v>65</v>
      </c>
      <c r="B200" s="192"/>
      <c r="C200" s="190"/>
      <c r="D200" s="203"/>
      <c r="E200" s="203"/>
      <c r="F200" s="160"/>
    </row>
    <row r="201" spans="1:6" ht="18.75" customHeight="1" thickBot="1" x14ac:dyDescent="0.3">
      <c r="A201" s="191" t="s">
        <v>61</v>
      </c>
      <c r="B201" s="192"/>
      <c r="C201" s="190"/>
      <c r="D201" s="203"/>
      <c r="E201" s="203"/>
      <c r="F201" s="160"/>
    </row>
    <row r="202" spans="1:6" ht="23.25" customHeight="1" thickBot="1" x14ac:dyDescent="0.3">
      <c r="A202" s="191" t="s">
        <v>62</v>
      </c>
      <c r="B202" s="192"/>
      <c r="C202" s="190"/>
      <c r="D202" s="203"/>
      <c r="E202" s="203"/>
      <c r="F202" s="160"/>
    </row>
    <row r="203" spans="1:6" ht="25.5" customHeight="1" thickBot="1" x14ac:dyDescent="0.3">
      <c r="A203" s="189" t="s">
        <v>66</v>
      </c>
      <c r="B203" s="192"/>
      <c r="C203" s="190"/>
      <c r="D203" s="203"/>
      <c r="E203" s="203"/>
      <c r="F203" s="160"/>
    </row>
    <row r="204" spans="1:6" ht="21.75" customHeight="1" thickBot="1" x14ac:dyDescent="0.3">
      <c r="A204" s="191" t="s">
        <v>61</v>
      </c>
      <c r="B204" s="192"/>
      <c r="C204" s="190"/>
      <c r="D204" s="203"/>
      <c r="E204" s="203"/>
      <c r="F204" s="160"/>
    </row>
    <row r="205" spans="1:6" ht="14.25" customHeight="1" thickBot="1" x14ac:dyDescent="0.3">
      <c r="A205" s="191" t="s">
        <v>62</v>
      </c>
      <c r="B205" s="192"/>
      <c r="C205" s="190"/>
      <c r="D205" s="203"/>
      <c r="E205" s="203"/>
      <c r="F205" s="160"/>
    </row>
    <row r="206" spans="1:6" ht="13.5" customHeight="1" thickBot="1" x14ac:dyDescent="0.3">
      <c r="A206" s="189" t="s">
        <v>67</v>
      </c>
      <c r="B206" s="192">
        <v>0</v>
      </c>
      <c r="C206" s="190">
        <v>0</v>
      </c>
      <c r="D206" s="203">
        <v>0</v>
      </c>
      <c r="E206" s="203">
        <v>0</v>
      </c>
      <c r="F206" s="160"/>
    </row>
    <row r="207" spans="1:6" ht="15.75" customHeight="1" thickBot="1" x14ac:dyDescent="0.3">
      <c r="A207" s="191" t="s">
        <v>61</v>
      </c>
      <c r="B207" s="192"/>
      <c r="C207" s="190"/>
      <c r="D207" s="203"/>
      <c r="E207" s="203"/>
      <c r="F207" s="160"/>
    </row>
    <row r="208" spans="1:6" ht="30" customHeight="1" thickBot="1" x14ac:dyDescent="0.3">
      <c r="A208" s="191" t="s">
        <v>62</v>
      </c>
      <c r="B208" s="192"/>
      <c r="C208" s="190"/>
      <c r="D208" s="203"/>
      <c r="E208" s="203"/>
      <c r="F208" s="160"/>
    </row>
    <row r="209" spans="1:6" ht="35.25" customHeight="1" thickBot="1" x14ac:dyDescent="0.3">
      <c r="A209" s="189" t="s">
        <v>68</v>
      </c>
      <c r="B209" s="192"/>
      <c r="C209" s="190"/>
      <c r="D209" s="203"/>
      <c r="E209" s="203"/>
      <c r="F209" s="160"/>
    </row>
    <row r="210" spans="1:6" ht="29.25" customHeight="1" thickBot="1" x14ac:dyDescent="0.3">
      <c r="A210" s="191" t="s">
        <v>61</v>
      </c>
      <c r="B210" s="192"/>
      <c r="C210" s="190"/>
      <c r="D210" s="203"/>
      <c r="E210" s="203"/>
      <c r="F210" s="160"/>
    </row>
    <row r="211" spans="1:6" ht="15.75" thickBot="1" x14ac:dyDescent="0.3">
      <c r="A211" s="191" t="s">
        <v>62</v>
      </c>
      <c r="B211" s="192"/>
      <c r="C211" s="190"/>
      <c r="D211" s="203"/>
      <c r="E211" s="203"/>
      <c r="F211" s="160"/>
    </row>
    <row r="212" spans="1:6" ht="30.75" thickBot="1" x14ac:dyDescent="0.3">
      <c r="A212" s="213" t="s">
        <v>450</v>
      </c>
      <c r="B212" s="192">
        <f>B209+B206+B203+B200+B197+B194+B191</f>
        <v>36127.980000000003</v>
      </c>
      <c r="C212" s="192">
        <f>C209+C206+C203+C200+C197+C194+C191</f>
        <v>34140</v>
      </c>
      <c r="D212" s="205">
        <f>D209+D206+D203+D200+D197+D194+D191</f>
        <v>32520</v>
      </c>
      <c r="E212" s="205">
        <f>E209+E206+E203+E200+E197+E194+E191</f>
        <v>34500</v>
      </c>
      <c r="F212" s="160"/>
    </row>
    <row r="213" spans="1:6" ht="15.75" thickBot="1" x14ac:dyDescent="0.3">
      <c r="A213" s="485"/>
      <c r="B213" s="198">
        <f>IF(B212-B183=0,0,"Error")</f>
        <v>0</v>
      </c>
      <c r="C213" s="198">
        <f>IF(C212-C183=0,0,"Error")</f>
        <v>0</v>
      </c>
      <c r="D213" s="198">
        <f>IF(D212-D183=0,0,"Error")</f>
        <v>0</v>
      </c>
      <c r="E213" s="198">
        <f>IF(E212-E183=0,0,"Error")</f>
        <v>0</v>
      </c>
      <c r="F213" s="160"/>
    </row>
    <row r="214" spans="1:6" ht="15.75" thickBot="1" x14ac:dyDescent="0.3">
      <c r="A214" s="974" t="s">
        <v>104</v>
      </c>
      <c r="B214" s="975"/>
      <c r="C214" s="975"/>
      <c r="D214" s="975"/>
      <c r="E214" s="976"/>
      <c r="F214" s="160"/>
    </row>
    <row r="215" spans="1:6" ht="15.75" thickBot="1" x14ac:dyDescent="0.3">
      <c r="A215" s="974" t="s">
        <v>105</v>
      </c>
      <c r="B215" s="975"/>
      <c r="C215" s="975"/>
      <c r="D215" s="975"/>
      <c r="E215" s="976"/>
      <c r="F215" s="160"/>
    </row>
    <row r="216" spans="1:6" ht="44.25" customHeight="1" thickBot="1" x14ac:dyDescent="0.3">
      <c r="A216" s="214" t="s">
        <v>451</v>
      </c>
      <c r="B216" s="960" t="s">
        <v>452</v>
      </c>
      <c r="C216" s="961"/>
      <c r="D216" s="961"/>
      <c r="E216" s="962"/>
      <c r="F216" s="160"/>
    </row>
    <row r="217" spans="1:6" ht="88.5" customHeight="1" thickBot="1" x14ac:dyDescent="0.3">
      <c r="A217" s="243" t="s">
        <v>107</v>
      </c>
      <c r="B217" s="427" t="s">
        <v>753</v>
      </c>
      <c r="C217" s="428" t="s">
        <v>151</v>
      </c>
      <c r="D217" s="489"/>
      <c r="E217" s="490"/>
      <c r="F217" s="160"/>
    </row>
    <row r="218" spans="1:6" ht="30" customHeight="1" thickBot="1" x14ac:dyDescent="0.3">
      <c r="A218" s="244" t="s">
        <v>48</v>
      </c>
      <c r="B218" s="963" t="s">
        <v>754</v>
      </c>
      <c r="C218" s="964"/>
      <c r="D218" s="964"/>
      <c r="E218" s="965"/>
      <c r="F218" s="160"/>
    </row>
    <row r="219" spans="1:6" ht="17.25" customHeight="1" thickBot="1" x14ac:dyDescent="0.3">
      <c r="A219" s="244" t="s">
        <v>50</v>
      </c>
      <c r="B219" s="966" t="s">
        <v>453</v>
      </c>
      <c r="C219" s="967"/>
      <c r="D219" s="967"/>
      <c r="E219" s="968"/>
      <c r="F219" s="160"/>
    </row>
    <row r="220" spans="1:6" ht="35.25" customHeight="1" x14ac:dyDescent="0.25">
      <c r="A220" s="969"/>
      <c r="B220" s="185">
        <v>2020</v>
      </c>
      <c r="C220" s="185">
        <v>2021</v>
      </c>
      <c r="D220" s="185">
        <v>2022</v>
      </c>
      <c r="E220" s="185">
        <v>2023</v>
      </c>
      <c r="F220" s="160"/>
    </row>
    <row r="221" spans="1:6" ht="33.75" customHeight="1" thickBot="1" x14ac:dyDescent="0.3">
      <c r="A221" s="970"/>
      <c r="B221" s="245" t="s">
        <v>1</v>
      </c>
      <c r="C221" s="245" t="s">
        <v>26</v>
      </c>
      <c r="D221" s="245" t="s">
        <v>26</v>
      </c>
      <c r="E221" s="245" t="s">
        <v>26</v>
      </c>
      <c r="F221" s="160"/>
    </row>
    <row r="222" spans="1:6" ht="15.75" thickBot="1" x14ac:dyDescent="0.3">
      <c r="A222" s="244" t="s">
        <v>52</v>
      </c>
      <c r="B222" s="487">
        <v>5</v>
      </c>
      <c r="C222" s="487"/>
      <c r="D222" s="244"/>
      <c r="E222" s="244"/>
      <c r="F222" s="160"/>
    </row>
    <row r="223" spans="1:6" ht="30.75" thickBot="1" x14ac:dyDescent="0.3">
      <c r="A223" s="244" t="s">
        <v>53</v>
      </c>
      <c r="B223" s="211">
        <v>1350</v>
      </c>
      <c r="C223" s="211">
        <v>0</v>
      </c>
      <c r="D223" s="211">
        <f>D241</f>
        <v>0</v>
      </c>
      <c r="E223" s="211">
        <f>E241</f>
        <v>0</v>
      </c>
      <c r="F223" s="160"/>
    </row>
    <row r="224" spans="1:6" ht="30.75" thickBot="1" x14ac:dyDescent="0.3">
      <c r="A224" s="244" t="s">
        <v>54</v>
      </c>
      <c r="B224" s="211">
        <f>B223/B222</f>
        <v>270</v>
      </c>
      <c r="C224" s="211" t="e">
        <f>C223/C222</f>
        <v>#DIV/0!</v>
      </c>
      <c r="D224" s="211" t="e">
        <f>D223/D222</f>
        <v>#DIV/0!</v>
      </c>
      <c r="E224" s="211" t="e">
        <f>E223/E222</f>
        <v>#DIV/0!</v>
      </c>
      <c r="F224" s="160"/>
    </row>
    <row r="225" spans="1:6" ht="18" customHeight="1" thickBot="1" x14ac:dyDescent="0.3">
      <c r="A225" s="244" t="s">
        <v>55</v>
      </c>
      <c r="B225" s="487" t="s">
        <v>56</v>
      </c>
      <c r="C225" s="246">
        <f>C222/B222-1</f>
        <v>-1</v>
      </c>
      <c r="D225" s="246" t="e">
        <f t="shared" ref="D225:E227" si="5">D222/C222-1</f>
        <v>#DIV/0!</v>
      </c>
      <c r="E225" s="246" t="e">
        <f t="shared" si="5"/>
        <v>#DIV/0!</v>
      </c>
      <c r="F225" s="160"/>
    </row>
    <row r="226" spans="1:6" ht="30.75" thickBot="1" x14ac:dyDescent="0.3">
      <c r="A226" s="244" t="s">
        <v>57</v>
      </c>
      <c r="B226" s="487" t="s">
        <v>56</v>
      </c>
      <c r="C226" s="246">
        <f>C223/B223-1</f>
        <v>-1</v>
      </c>
      <c r="D226" s="246" t="e">
        <f t="shared" si="5"/>
        <v>#DIV/0!</v>
      </c>
      <c r="E226" s="246" t="e">
        <f t="shared" si="5"/>
        <v>#DIV/0!</v>
      </c>
      <c r="F226" s="160"/>
    </row>
    <row r="227" spans="1:6" ht="30.75" thickBot="1" x14ac:dyDescent="0.3">
      <c r="A227" s="244" t="s">
        <v>58</v>
      </c>
      <c r="B227" s="487" t="s">
        <v>56</v>
      </c>
      <c r="C227" s="246" t="e">
        <f>C224/B224-1</f>
        <v>#DIV/0!</v>
      </c>
      <c r="D227" s="246" t="e">
        <f t="shared" si="5"/>
        <v>#DIV/0!</v>
      </c>
      <c r="E227" s="246" t="e">
        <f t="shared" si="5"/>
        <v>#DIV/0!</v>
      </c>
      <c r="F227" s="160"/>
    </row>
    <row r="228" spans="1:6" ht="15" customHeight="1" thickBot="1" x14ac:dyDescent="0.3">
      <c r="A228" s="971" t="s">
        <v>432</v>
      </c>
      <c r="B228" s="972"/>
      <c r="C228" s="972"/>
      <c r="D228" s="972"/>
      <c r="E228" s="973"/>
      <c r="F228" s="160"/>
    </row>
    <row r="229" spans="1:6" ht="16.5" customHeight="1" x14ac:dyDescent="0.25">
      <c r="A229" s="969"/>
      <c r="B229" s="491">
        <v>2019</v>
      </c>
      <c r="C229" s="491">
        <v>2020</v>
      </c>
      <c r="D229" s="491">
        <v>2021</v>
      </c>
      <c r="E229" s="491">
        <v>2022</v>
      </c>
      <c r="F229" s="160"/>
    </row>
    <row r="230" spans="1:6" ht="14.25" customHeight="1" thickBot="1" x14ac:dyDescent="0.3">
      <c r="A230" s="970"/>
      <c r="B230" s="245" t="s">
        <v>1</v>
      </c>
      <c r="C230" s="245" t="s">
        <v>26</v>
      </c>
      <c r="D230" s="245" t="s">
        <v>26</v>
      </c>
      <c r="E230" s="245" t="s">
        <v>26</v>
      </c>
      <c r="F230" s="160"/>
    </row>
    <row r="231" spans="1:6" ht="30.75" thickBot="1" x14ac:dyDescent="0.3">
      <c r="A231" s="247" t="s">
        <v>114</v>
      </c>
      <c r="B231" s="209">
        <f>B232+B233+B234+B235</f>
        <v>0</v>
      </c>
      <c r="C231" s="209">
        <f>C232+C233+C234+C235</f>
        <v>0</v>
      </c>
      <c r="D231" s="209">
        <f>D232+D233+D234+D235</f>
        <v>0</v>
      </c>
      <c r="E231" s="209">
        <f>E232+E233+E234+E235</f>
        <v>0</v>
      </c>
      <c r="F231" s="160"/>
    </row>
    <row r="232" spans="1:6" ht="18" customHeight="1" thickBot="1" x14ac:dyDescent="0.3">
      <c r="A232" s="248" t="s">
        <v>61</v>
      </c>
      <c r="B232" s="209"/>
      <c r="C232" s="209"/>
      <c r="D232" s="209"/>
      <c r="E232" s="209"/>
      <c r="F232" s="160"/>
    </row>
    <row r="233" spans="1:6" ht="30.75" customHeight="1" thickBot="1" x14ac:dyDescent="0.3">
      <c r="A233" s="248" t="s">
        <v>115</v>
      </c>
      <c r="B233" s="209"/>
      <c r="C233" s="209"/>
      <c r="D233" s="209"/>
      <c r="E233" s="209"/>
      <c r="F233" s="160"/>
    </row>
    <row r="234" spans="1:6" ht="48.75" customHeight="1" thickBot="1" x14ac:dyDescent="0.3">
      <c r="A234" s="248" t="s">
        <v>116</v>
      </c>
      <c r="B234" s="209"/>
      <c r="C234" s="209"/>
      <c r="D234" s="209"/>
      <c r="E234" s="209"/>
      <c r="F234" s="160"/>
    </row>
    <row r="235" spans="1:6" ht="15.75" thickBot="1" x14ac:dyDescent="0.3">
      <c r="A235" s="248" t="s">
        <v>117</v>
      </c>
      <c r="B235" s="209"/>
      <c r="C235" s="209"/>
      <c r="D235" s="209"/>
      <c r="E235" s="209"/>
      <c r="F235" s="160"/>
    </row>
    <row r="236" spans="1:6" ht="30.75" thickBot="1" x14ac:dyDescent="0.3">
      <c r="A236" s="247" t="s">
        <v>118</v>
      </c>
      <c r="B236" s="208">
        <f>B237+B238+B239+B240</f>
        <v>1350</v>
      </c>
      <c r="C236" s="208">
        <f>C237+C238+C239+C240</f>
        <v>0</v>
      </c>
      <c r="D236" s="208">
        <f>D237+D238+D239+D240</f>
        <v>0</v>
      </c>
      <c r="E236" s="208">
        <f>E237+E238+E239+E240</f>
        <v>0</v>
      </c>
      <c r="F236" s="160"/>
    </row>
    <row r="237" spans="1:6" ht="16.5" customHeight="1" thickBot="1" x14ac:dyDescent="0.3">
      <c r="A237" s="248" t="s">
        <v>61</v>
      </c>
      <c r="B237" s="208">
        <v>1350</v>
      </c>
      <c r="C237" s="208">
        <v>0</v>
      </c>
      <c r="D237" s="208"/>
      <c r="E237" s="208"/>
      <c r="F237" s="160"/>
    </row>
    <row r="238" spans="1:6" ht="15.75" thickBot="1" x14ac:dyDescent="0.3">
      <c r="A238" s="248" t="s">
        <v>115</v>
      </c>
      <c r="B238" s="208"/>
      <c r="C238" s="208"/>
      <c r="D238" s="208"/>
      <c r="E238" s="208"/>
      <c r="F238" s="160"/>
    </row>
    <row r="239" spans="1:6" ht="15.75" thickBot="1" x14ac:dyDescent="0.3">
      <c r="A239" s="248" t="s">
        <v>116</v>
      </c>
      <c r="B239" s="208"/>
      <c r="C239" s="208"/>
      <c r="D239" s="208"/>
      <c r="E239" s="208"/>
      <c r="F239" s="160"/>
    </row>
    <row r="240" spans="1:6" ht="19.5" customHeight="1" thickBot="1" x14ac:dyDescent="0.3">
      <c r="A240" s="248" t="s">
        <v>117</v>
      </c>
      <c r="B240" s="208"/>
      <c r="C240" s="208"/>
      <c r="D240" s="208"/>
      <c r="E240" s="208"/>
      <c r="F240" s="160"/>
    </row>
    <row r="241" spans="1:6" ht="30.75" thickBot="1" x14ac:dyDescent="0.3">
      <c r="A241" s="429" t="s">
        <v>69</v>
      </c>
      <c r="B241" s="208">
        <f>B231+B236</f>
        <v>1350</v>
      </c>
      <c r="C241" s="208">
        <f>C231+C236</f>
        <v>0</v>
      </c>
      <c r="D241" s="208">
        <f>D231+D236</f>
        <v>0</v>
      </c>
      <c r="E241" s="208">
        <f>E231+E236</f>
        <v>0</v>
      </c>
      <c r="F241" s="160"/>
    </row>
    <row r="242" spans="1:6" ht="54" customHeight="1" thickBot="1" x14ac:dyDescent="0.3">
      <c r="A242" s="214" t="s">
        <v>451</v>
      </c>
      <c r="B242" s="960" t="s">
        <v>452</v>
      </c>
      <c r="C242" s="961"/>
      <c r="D242" s="961"/>
      <c r="E242" s="962"/>
      <c r="F242" s="160"/>
    </row>
    <row r="243" spans="1:6" ht="104.25" customHeight="1" thickBot="1" x14ac:dyDescent="0.3">
      <c r="A243" s="243" t="s">
        <v>71</v>
      </c>
      <c r="B243" s="427" t="s">
        <v>755</v>
      </c>
      <c r="C243" s="428" t="s">
        <v>151</v>
      </c>
      <c r="D243" s="492"/>
      <c r="E243" s="493"/>
      <c r="F243" s="160"/>
    </row>
    <row r="244" spans="1:6" ht="30" customHeight="1" thickBot="1" x14ac:dyDescent="0.3">
      <c r="A244" s="244" t="s">
        <v>48</v>
      </c>
      <c r="B244" s="963" t="s">
        <v>756</v>
      </c>
      <c r="C244" s="964"/>
      <c r="D244" s="964"/>
      <c r="E244" s="965"/>
      <c r="F244" s="160"/>
    </row>
    <row r="245" spans="1:6" ht="17.25" customHeight="1" thickBot="1" x14ac:dyDescent="0.3">
      <c r="A245" s="244" t="s">
        <v>50</v>
      </c>
      <c r="B245" s="966" t="s">
        <v>453</v>
      </c>
      <c r="C245" s="967"/>
      <c r="D245" s="967"/>
      <c r="E245" s="968"/>
      <c r="F245" s="160"/>
    </row>
    <row r="246" spans="1:6" ht="35.25" customHeight="1" x14ac:dyDescent="0.25">
      <c r="A246" s="969"/>
      <c r="B246" s="185">
        <v>2020</v>
      </c>
      <c r="C246" s="185">
        <v>2021</v>
      </c>
      <c r="D246" s="185">
        <v>2022</v>
      </c>
      <c r="E246" s="185">
        <v>2023</v>
      </c>
      <c r="F246" s="160"/>
    </row>
    <row r="247" spans="1:6" ht="33.75" customHeight="1" thickBot="1" x14ac:dyDescent="0.3">
      <c r="A247" s="970"/>
      <c r="B247" s="245" t="s">
        <v>1</v>
      </c>
      <c r="C247" s="245" t="s">
        <v>26</v>
      </c>
      <c r="D247" s="245" t="s">
        <v>26</v>
      </c>
      <c r="E247" s="245" t="s">
        <v>26</v>
      </c>
      <c r="F247" s="160"/>
    </row>
    <row r="248" spans="1:6" ht="15.75" thickBot="1" x14ac:dyDescent="0.3">
      <c r="A248" s="244" t="s">
        <v>52</v>
      </c>
      <c r="B248" s="487">
        <v>219</v>
      </c>
      <c r="C248" s="487"/>
      <c r="D248" s="244"/>
      <c r="E248" s="244"/>
      <c r="F248" s="160"/>
    </row>
    <row r="249" spans="1:6" ht="30.75" thickBot="1" x14ac:dyDescent="0.3">
      <c r="A249" s="244" t="s">
        <v>53</v>
      </c>
      <c r="B249" s="211">
        <v>6150</v>
      </c>
      <c r="C249" s="211">
        <v>0</v>
      </c>
      <c r="D249" s="211">
        <f>D267</f>
        <v>0</v>
      </c>
      <c r="E249" s="211">
        <f>E267</f>
        <v>0</v>
      </c>
      <c r="F249" s="160"/>
    </row>
    <row r="250" spans="1:6" ht="30.75" thickBot="1" x14ac:dyDescent="0.3">
      <c r="A250" s="244" t="s">
        <v>54</v>
      </c>
      <c r="B250" s="211">
        <f>B249/B248</f>
        <v>28.082191780821919</v>
      </c>
      <c r="C250" s="211" t="e">
        <f>C249/C248</f>
        <v>#DIV/0!</v>
      </c>
      <c r="D250" s="211" t="e">
        <f>D249/D248</f>
        <v>#DIV/0!</v>
      </c>
      <c r="E250" s="211" t="e">
        <f>E249/E248</f>
        <v>#DIV/0!</v>
      </c>
      <c r="F250" s="160"/>
    </row>
    <row r="251" spans="1:6" ht="18" customHeight="1" thickBot="1" x14ac:dyDescent="0.3">
      <c r="A251" s="244" t="s">
        <v>55</v>
      </c>
      <c r="B251" s="487" t="s">
        <v>56</v>
      </c>
      <c r="C251" s="246">
        <f t="shared" ref="C251:E253" si="6">C248/B248-1</f>
        <v>-1</v>
      </c>
      <c r="D251" s="246" t="e">
        <f t="shared" si="6"/>
        <v>#DIV/0!</v>
      </c>
      <c r="E251" s="246" t="e">
        <f t="shared" si="6"/>
        <v>#DIV/0!</v>
      </c>
      <c r="F251" s="160"/>
    </row>
    <row r="252" spans="1:6" ht="30.75" thickBot="1" x14ac:dyDescent="0.3">
      <c r="A252" s="244" t="s">
        <v>57</v>
      </c>
      <c r="B252" s="487" t="s">
        <v>56</v>
      </c>
      <c r="C252" s="246">
        <f t="shared" si="6"/>
        <v>-1</v>
      </c>
      <c r="D252" s="246" t="e">
        <f t="shared" si="6"/>
        <v>#DIV/0!</v>
      </c>
      <c r="E252" s="246" t="e">
        <f t="shared" si="6"/>
        <v>#DIV/0!</v>
      </c>
      <c r="F252" s="160"/>
    </row>
    <row r="253" spans="1:6" ht="30.75" thickBot="1" x14ac:dyDescent="0.3">
      <c r="A253" s="244" t="s">
        <v>58</v>
      </c>
      <c r="B253" s="487" t="s">
        <v>56</v>
      </c>
      <c r="C253" s="246" t="e">
        <f t="shared" si="6"/>
        <v>#DIV/0!</v>
      </c>
      <c r="D253" s="246" t="e">
        <f t="shared" si="6"/>
        <v>#DIV/0!</v>
      </c>
      <c r="E253" s="246" t="e">
        <f t="shared" si="6"/>
        <v>#DIV/0!</v>
      </c>
      <c r="F253" s="160"/>
    </row>
    <row r="254" spans="1:6" ht="15" customHeight="1" thickBot="1" x14ac:dyDescent="0.3">
      <c r="A254" s="971" t="s">
        <v>757</v>
      </c>
      <c r="B254" s="972"/>
      <c r="C254" s="972"/>
      <c r="D254" s="972"/>
      <c r="E254" s="973"/>
      <c r="F254" s="160"/>
    </row>
    <row r="255" spans="1:6" ht="16.5" customHeight="1" x14ac:dyDescent="0.25">
      <c r="A255" s="969"/>
      <c r="B255" s="491">
        <v>2019</v>
      </c>
      <c r="C255" s="491">
        <v>2020</v>
      </c>
      <c r="D255" s="491">
        <v>2021</v>
      </c>
      <c r="E255" s="491">
        <v>2022</v>
      </c>
      <c r="F255" s="160"/>
    </row>
    <row r="256" spans="1:6" ht="14.25" customHeight="1" thickBot="1" x14ac:dyDescent="0.3">
      <c r="A256" s="970"/>
      <c r="B256" s="245" t="s">
        <v>1</v>
      </c>
      <c r="C256" s="245" t="s">
        <v>26</v>
      </c>
      <c r="D256" s="245" t="s">
        <v>26</v>
      </c>
      <c r="E256" s="245" t="s">
        <v>26</v>
      </c>
      <c r="F256" s="160"/>
    </row>
    <row r="257" spans="1:6" ht="30.75" thickBot="1" x14ac:dyDescent="0.3">
      <c r="A257" s="247" t="s">
        <v>114</v>
      </c>
      <c r="B257" s="209">
        <f>B258+B259+B260+B261</f>
        <v>0</v>
      </c>
      <c r="C257" s="209">
        <f>C258+C259+C260+C261</f>
        <v>0</v>
      </c>
      <c r="D257" s="209">
        <f>D258+D259+D260+D261</f>
        <v>0</v>
      </c>
      <c r="E257" s="209">
        <f>E258+E259+E260+E261</f>
        <v>0</v>
      </c>
      <c r="F257" s="160"/>
    </row>
    <row r="258" spans="1:6" ht="18" customHeight="1" thickBot="1" x14ac:dyDescent="0.3">
      <c r="A258" s="248" t="s">
        <v>61</v>
      </c>
      <c r="B258" s="209"/>
      <c r="C258" s="209"/>
      <c r="D258" s="209"/>
      <c r="E258" s="209"/>
      <c r="F258" s="160"/>
    </row>
    <row r="259" spans="1:6" ht="30.75" customHeight="1" thickBot="1" x14ac:dyDescent="0.3">
      <c r="A259" s="248" t="s">
        <v>115</v>
      </c>
      <c r="B259" s="209"/>
      <c r="C259" s="209"/>
      <c r="D259" s="209"/>
      <c r="E259" s="209"/>
      <c r="F259" s="160"/>
    </row>
    <row r="260" spans="1:6" ht="48.75" customHeight="1" thickBot="1" x14ac:dyDescent="0.3">
      <c r="A260" s="248" t="s">
        <v>116</v>
      </c>
      <c r="B260" s="209"/>
      <c r="C260" s="209"/>
      <c r="D260" s="209"/>
      <c r="E260" s="209"/>
      <c r="F260" s="160"/>
    </row>
    <row r="261" spans="1:6" ht="15.75" thickBot="1" x14ac:dyDescent="0.3">
      <c r="A261" s="248" t="s">
        <v>117</v>
      </c>
      <c r="B261" s="209"/>
      <c r="C261" s="209"/>
      <c r="D261" s="209"/>
      <c r="E261" s="209"/>
      <c r="F261" s="160"/>
    </row>
    <row r="262" spans="1:6" ht="30.75" thickBot="1" x14ac:dyDescent="0.3">
      <c r="A262" s="247" t="s">
        <v>118</v>
      </c>
      <c r="B262" s="208">
        <f>B263+B264+B265+B266</f>
        <v>6150</v>
      </c>
      <c r="C262" s="208">
        <f>C263+C264+C265+C266</f>
        <v>0</v>
      </c>
      <c r="D262" s="208">
        <f>D263+D264+D265+D266</f>
        <v>0</v>
      </c>
      <c r="E262" s="208">
        <f>E263+E264+E265+E266</f>
        <v>0</v>
      </c>
      <c r="F262" s="160"/>
    </row>
    <row r="263" spans="1:6" ht="16.5" customHeight="1" thickBot="1" x14ac:dyDescent="0.3">
      <c r="A263" s="248" t="s">
        <v>61</v>
      </c>
      <c r="B263" s="208">
        <v>6150</v>
      </c>
      <c r="C263" s="208">
        <v>0</v>
      </c>
      <c r="D263" s="208"/>
      <c r="E263" s="208"/>
      <c r="F263" s="160"/>
    </row>
    <row r="264" spans="1:6" ht="15.75" thickBot="1" x14ac:dyDescent="0.3">
      <c r="A264" s="248" t="s">
        <v>115</v>
      </c>
      <c r="B264" s="208"/>
      <c r="C264" s="208"/>
      <c r="D264" s="208"/>
      <c r="E264" s="208"/>
      <c r="F264" s="160"/>
    </row>
    <row r="265" spans="1:6" ht="15.75" thickBot="1" x14ac:dyDescent="0.3">
      <c r="A265" s="248" t="s">
        <v>116</v>
      </c>
      <c r="B265" s="208"/>
      <c r="C265" s="208"/>
      <c r="D265" s="208"/>
      <c r="E265" s="208"/>
      <c r="F265" s="160"/>
    </row>
    <row r="266" spans="1:6" ht="19.5" customHeight="1" thickBot="1" x14ac:dyDescent="0.3">
      <c r="A266" s="248" t="s">
        <v>117</v>
      </c>
      <c r="B266" s="208"/>
      <c r="C266" s="208"/>
      <c r="D266" s="208"/>
      <c r="E266" s="208"/>
      <c r="F266" s="160"/>
    </row>
    <row r="267" spans="1:6" ht="30.75" thickBot="1" x14ac:dyDescent="0.3">
      <c r="A267" s="429" t="s">
        <v>77</v>
      </c>
      <c r="B267" s="208">
        <f>B257+B262</f>
        <v>6150</v>
      </c>
      <c r="C267" s="208">
        <f>C257+C262</f>
        <v>0</v>
      </c>
      <c r="D267" s="208">
        <f>D257+D262</f>
        <v>0</v>
      </c>
      <c r="E267" s="208">
        <f>E257+E262</f>
        <v>0</v>
      </c>
      <c r="F267" s="160"/>
    </row>
    <row r="268" spans="1:6" ht="15.75" thickBot="1" x14ac:dyDescent="0.3">
      <c r="A268" s="430"/>
      <c r="B268" s="431"/>
      <c r="C268" s="431"/>
      <c r="D268" s="431"/>
      <c r="E268" s="208"/>
      <c r="F268" s="160"/>
    </row>
    <row r="269" spans="1:6" ht="18.75" customHeight="1" thickBot="1" x14ac:dyDescent="0.3">
      <c r="A269" s="974" t="s">
        <v>148</v>
      </c>
      <c r="B269" s="975"/>
      <c r="C269" s="975"/>
      <c r="D269" s="975"/>
      <c r="E269" s="976"/>
      <c r="F269" s="160"/>
    </row>
    <row r="270" spans="1:6" ht="16.5" customHeight="1" thickBot="1" x14ac:dyDescent="0.3">
      <c r="A270" s="974" t="s">
        <v>149</v>
      </c>
      <c r="B270" s="975"/>
      <c r="C270" s="975"/>
      <c r="D270" s="975"/>
      <c r="E270" s="976"/>
      <c r="F270" s="160"/>
    </row>
    <row r="271" spans="1:6" ht="60" customHeight="1" thickBot="1" x14ac:dyDescent="0.3">
      <c r="A271" s="182" t="s">
        <v>106</v>
      </c>
      <c r="B271" s="960" t="s">
        <v>454</v>
      </c>
      <c r="C271" s="961"/>
      <c r="D271" s="961"/>
      <c r="E271" s="962"/>
      <c r="F271" s="160"/>
    </row>
    <row r="272" spans="1:6" ht="64.5" customHeight="1" thickBot="1" x14ac:dyDescent="0.3">
      <c r="A272" s="182" t="s">
        <v>107</v>
      </c>
      <c r="B272" s="220" t="s">
        <v>455</v>
      </c>
      <c r="C272" s="221" t="s">
        <v>151</v>
      </c>
      <c r="D272" s="960"/>
      <c r="E272" s="962"/>
      <c r="F272" s="160"/>
    </row>
    <row r="273" spans="1:6" ht="14.25" customHeight="1" thickBot="1" x14ac:dyDescent="0.3">
      <c r="A273" s="222"/>
      <c r="B273" s="960"/>
      <c r="C273" s="961"/>
      <c r="D273" s="961"/>
      <c r="E273" s="962"/>
      <c r="F273" s="160"/>
    </row>
    <row r="274" spans="1:6" ht="35.25" customHeight="1" thickBot="1" x14ac:dyDescent="0.3">
      <c r="A274" s="184" t="s">
        <v>48</v>
      </c>
      <c r="B274" s="948" t="s">
        <v>458</v>
      </c>
      <c r="C274" s="949"/>
      <c r="D274" s="949"/>
      <c r="E274" s="950"/>
      <c r="F274" s="160"/>
    </row>
    <row r="275" spans="1:6" ht="29.25" customHeight="1" thickBot="1" x14ac:dyDescent="0.3">
      <c r="A275" s="184" t="s">
        <v>50</v>
      </c>
      <c r="B275" s="951" t="s">
        <v>112</v>
      </c>
      <c r="C275" s="952"/>
      <c r="D275" s="952"/>
      <c r="E275" s="953"/>
      <c r="F275" s="160"/>
    </row>
    <row r="276" spans="1:6" x14ac:dyDescent="0.25">
      <c r="A276" s="946"/>
      <c r="B276" s="491">
        <v>2019</v>
      </c>
      <c r="C276" s="491">
        <v>2020</v>
      </c>
      <c r="D276" s="491">
        <v>2021</v>
      </c>
      <c r="E276" s="491">
        <v>2022</v>
      </c>
      <c r="F276" s="160"/>
    </row>
    <row r="277" spans="1:6" ht="31.5" customHeight="1" thickBot="1" x14ac:dyDescent="0.3">
      <c r="A277" s="947"/>
      <c r="B277" s="186" t="s">
        <v>1</v>
      </c>
      <c r="C277" s="186" t="s">
        <v>26</v>
      </c>
      <c r="D277" s="186" t="s">
        <v>26</v>
      </c>
      <c r="E277" s="186" t="s">
        <v>26</v>
      </c>
      <c r="F277" s="160"/>
    </row>
    <row r="278" spans="1:6" ht="32.25" customHeight="1" thickBot="1" x14ac:dyDescent="0.3">
      <c r="A278" s="184" t="s">
        <v>52</v>
      </c>
      <c r="B278" s="187">
        <v>1</v>
      </c>
      <c r="C278" s="187"/>
      <c r="D278" s="187"/>
      <c r="E278" s="187"/>
      <c r="F278" s="160"/>
    </row>
    <row r="279" spans="1:6" ht="47.25" customHeight="1" thickBot="1" x14ac:dyDescent="0.3">
      <c r="A279" s="184" t="s">
        <v>53</v>
      </c>
      <c r="B279" s="187">
        <v>50</v>
      </c>
      <c r="C279" s="187"/>
      <c r="D279" s="187"/>
      <c r="E279" s="187" t="e">
        <f>#REF!-#REF!</f>
        <v>#REF!</v>
      </c>
      <c r="F279" s="160"/>
    </row>
    <row r="280" spans="1:6" ht="32.25" customHeight="1" thickBot="1" x14ac:dyDescent="0.3">
      <c r="A280" s="184" t="s">
        <v>54</v>
      </c>
      <c r="B280" s="187">
        <f>B279/B278</f>
        <v>50</v>
      </c>
      <c r="C280" s="187" t="e">
        <f>C279/C278</f>
        <v>#DIV/0!</v>
      </c>
      <c r="D280" s="187" t="e">
        <f>D279/D278</f>
        <v>#DIV/0!</v>
      </c>
      <c r="E280" s="187" t="e">
        <f>E279/E278</f>
        <v>#REF!</v>
      </c>
      <c r="F280" s="160"/>
    </row>
    <row r="281" spans="1:6" ht="37.5" customHeight="1" thickBot="1" x14ac:dyDescent="0.3">
      <c r="A281" s="184" t="s">
        <v>55</v>
      </c>
      <c r="B281" s="486" t="s">
        <v>56</v>
      </c>
      <c r="C281" s="188">
        <f>C278/B278</f>
        <v>0</v>
      </c>
      <c r="D281" s="188" t="e">
        <f t="shared" ref="D281:E283" si="7">D278/C278-1</f>
        <v>#DIV/0!</v>
      </c>
      <c r="E281" s="188" t="e">
        <f t="shared" si="7"/>
        <v>#DIV/0!</v>
      </c>
      <c r="F281" s="160"/>
    </row>
    <row r="282" spans="1:6" ht="32.25" customHeight="1" thickBot="1" x14ac:dyDescent="0.3">
      <c r="A282" s="184" t="s">
        <v>57</v>
      </c>
      <c r="B282" s="486" t="s">
        <v>56</v>
      </c>
      <c r="C282" s="188">
        <f>C279/B279</f>
        <v>0</v>
      </c>
      <c r="D282" s="188" t="e">
        <f t="shared" si="7"/>
        <v>#DIV/0!</v>
      </c>
      <c r="E282" s="188" t="e">
        <f t="shared" si="7"/>
        <v>#REF!</v>
      </c>
      <c r="F282" s="160"/>
    </row>
    <row r="283" spans="1:6" ht="30.75" thickBot="1" x14ac:dyDescent="0.3">
      <c r="A283" s="184" t="s">
        <v>58</v>
      </c>
      <c r="B283" s="486" t="s">
        <v>56</v>
      </c>
      <c r="C283" s="188" t="e">
        <f>C280/B280</f>
        <v>#DIV/0!</v>
      </c>
      <c r="D283" s="188" t="e">
        <f t="shared" si="7"/>
        <v>#DIV/0!</v>
      </c>
      <c r="E283" s="188" t="e">
        <f t="shared" si="7"/>
        <v>#REF!</v>
      </c>
      <c r="F283" s="160"/>
    </row>
    <row r="284" spans="1:6" ht="36" customHeight="1" thickBot="1" x14ac:dyDescent="0.3">
      <c r="A284" s="954" t="s">
        <v>456</v>
      </c>
      <c r="B284" s="955"/>
      <c r="C284" s="955"/>
      <c r="D284" s="955"/>
      <c r="E284" s="956"/>
      <c r="F284" s="160"/>
    </row>
    <row r="285" spans="1:6" ht="36" customHeight="1" x14ac:dyDescent="0.25">
      <c r="A285" s="946"/>
      <c r="B285" s="185">
        <v>2019</v>
      </c>
      <c r="C285" s="185">
        <v>2020</v>
      </c>
      <c r="D285" s="185">
        <v>2021</v>
      </c>
      <c r="E285" s="185">
        <v>2022</v>
      </c>
      <c r="F285" s="160"/>
    </row>
    <row r="286" spans="1:6" ht="16.5" customHeight="1" thickBot="1" x14ac:dyDescent="0.3">
      <c r="A286" s="947"/>
      <c r="B286" s="186" t="s">
        <v>1</v>
      </c>
      <c r="C286" s="186" t="s">
        <v>26</v>
      </c>
      <c r="D286" s="186" t="s">
        <v>26</v>
      </c>
      <c r="E286" s="186" t="s">
        <v>26</v>
      </c>
      <c r="F286" s="160"/>
    </row>
    <row r="287" spans="1:6" ht="33.75" customHeight="1" thickBot="1" x14ac:dyDescent="0.3">
      <c r="A287" s="189" t="s">
        <v>114</v>
      </c>
      <c r="B287" s="190">
        <f>B288+B289+B290+B291</f>
        <v>50</v>
      </c>
      <c r="C287" s="190">
        <f>C288+C289+C290+C291</f>
        <v>0</v>
      </c>
      <c r="D287" s="190">
        <f>D288+D289+D290+D291</f>
        <v>0</v>
      </c>
      <c r="E287" s="190">
        <f>E288+E289+E290+E291</f>
        <v>0</v>
      </c>
      <c r="F287" s="160"/>
    </row>
    <row r="288" spans="1:6" ht="32.25" customHeight="1" thickBot="1" x14ac:dyDescent="0.3">
      <c r="A288" s="191" t="s">
        <v>61</v>
      </c>
      <c r="B288" s="190">
        <v>50</v>
      </c>
      <c r="C288" s="190"/>
      <c r="D288" s="190"/>
      <c r="E288" s="190"/>
      <c r="F288" s="160"/>
    </row>
    <row r="289" spans="1:6" ht="15.75" thickBot="1" x14ac:dyDescent="0.3">
      <c r="A289" s="191" t="s">
        <v>115</v>
      </c>
      <c r="B289" s="190"/>
      <c r="C289" s="190"/>
      <c r="D289" s="190"/>
      <c r="E289" s="190"/>
      <c r="F289" s="160"/>
    </row>
    <row r="290" spans="1:6" ht="15.75" thickBot="1" x14ac:dyDescent="0.3">
      <c r="A290" s="191" t="s">
        <v>116</v>
      </c>
      <c r="B290" s="190"/>
      <c r="C290" s="190"/>
      <c r="D290" s="190"/>
      <c r="E290" s="190"/>
      <c r="F290" s="160"/>
    </row>
    <row r="291" spans="1:6" ht="33" customHeight="1" thickBot="1" x14ac:dyDescent="0.3">
      <c r="A291" s="191" t="s">
        <v>117</v>
      </c>
      <c r="B291" s="190"/>
      <c r="C291" s="190"/>
      <c r="D291" s="190"/>
      <c r="E291" s="190"/>
      <c r="F291" s="160"/>
    </row>
    <row r="292" spans="1:6" ht="30.75" thickBot="1" x14ac:dyDescent="0.3">
      <c r="A292" s="189" t="s">
        <v>118</v>
      </c>
      <c r="B292" s="192">
        <f>B293+B294+B295+B296</f>
        <v>0</v>
      </c>
      <c r="C292" s="192">
        <f>C293+C294+C295+C296</f>
        <v>0</v>
      </c>
      <c r="D292" s="192">
        <f>D293+D294+D295+D296</f>
        <v>0</v>
      </c>
      <c r="E292" s="192">
        <f>E293+E294+E295+E296</f>
        <v>0</v>
      </c>
      <c r="F292" s="160"/>
    </row>
    <row r="293" spans="1:6" ht="15.75" thickBot="1" x14ac:dyDescent="0.3">
      <c r="A293" s="191" t="s">
        <v>61</v>
      </c>
      <c r="B293" s="192"/>
      <c r="C293" s="190"/>
      <c r="D293" s="190"/>
      <c r="E293" s="190"/>
      <c r="F293" s="160"/>
    </row>
    <row r="294" spans="1:6" ht="46.5" customHeight="1" thickBot="1" x14ac:dyDescent="0.3">
      <c r="A294" s="191" t="s">
        <v>115</v>
      </c>
      <c r="B294" s="192"/>
      <c r="C294" s="190"/>
      <c r="D294" s="190"/>
      <c r="E294" s="190"/>
      <c r="F294" s="160"/>
    </row>
    <row r="295" spans="1:6" ht="24" customHeight="1" thickBot="1" x14ac:dyDescent="0.3">
      <c r="A295" s="191" t="s">
        <v>116</v>
      </c>
      <c r="B295" s="192"/>
      <c r="C295" s="190"/>
      <c r="D295" s="190"/>
      <c r="E295" s="190"/>
      <c r="F295" s="160"/>
    </row>
    <row r="296" spans="1:6" ht="19.5" customHeight="1" thickBot="1" x14ac:dyDescent="0.3">
      <c r="A296" s="191" t="s">
        <v>117</v>
      </c>
      <c r="B296" s="192"/>
      <c r="C296" s="190"/>
      <c r="D296" s="190"/>
      <c r="E296" s="190"/>
      <c r="F296" s="160"/>
    </row>
    <row r="297" spans="1:6" ht="34.5" customHeight="1" thickBot="1" x14ac:dyDescent="0.3">
      <c r="A297" s="223" t="s">
        <v>69</v>
      </c>
      <c r="B297" s="192">
        <f>B287+B292</f>
        <v>50</v>
      </c>
      <c r="C297" s="192">
        <f>C287+C292</f>
        <v>0</v>
      </c>
      <c r="D297" s="192">
        <f>D287+D292</f>
        <v>0</v>
      </c>
      <c r="E297" s="192">
        <f>E287+E292</f>
        <v>0</v>
      </c>
      <c r="F297" s="160"/>
    </row>
    <row r="298" spans="1:6" ht="91.5" customHeight="1" thickBot="1" x14ac:dyDescent="0.3">
      <c r="A298" s="224" t="s">
        <v>71</v>
      </c>
      <c r="B298" s="225" t="s">
        <v>758</v>
      </c>
      <c r="C298" s="216" t="s">
        <v>151</v>
      </c>
      <c r="D298" s="217" t="s">
        <v>1042</v>
      </c>
      <c r="E298" s="218"/>
      <c r="F298" s="160"/>
    </row>
    <row r="299" spans="1:6" ht="39.75" customHeight="1" thickBot="1" x14ac:dyDescent="0.3">
      <c r="A299" s="184" t="s">
        <v>48</v>
      </c>
      <c r="B299" s="948" t="s">
        <v>464</v>
      </c>
      <c r="C299" s="949"/>
      <c r="D299" s="949"/>
      <c r="E299" s="950"/>
      <c r="F299" s="160"/>
    </row>
    <row r="300" spans="1:6" ht="24" customHeight="1" thickBot="1" x14ac:dyDescent="0.3">
      <c r="A300" s="184" t="s">
        <v>50</v>
      </c>
      <c r="B300" s="951" t="s">
        <v>453</v>
      </c>
      <c r="C300" s="952"/>
      <c r="D300" s="952"/>
      <c r="E300" s="953"/>
      <c r="F300" s="160"/>
    </row>
    <row r="301" spans="1:6" ht="21" customHeight="1" x14ac:dyDescent="0.25">
      <c r="A301" s="946"/>
      <c r="B301" s="185">
        <v>2020</v>
      </c>
      <c r="C301" s="185">
        <v>2021</v>
      </c>
      <c r="D301" s="185">
        <v>2022</v>
      </c>
      <c r="E301" s="185">
        <v>2023</v>
      </c>
      <c r="F301" s="160"/>
    </row>
    <row r="302" spans="1:6" ht="21.75" customHeight="1" thickBot="1" x14ac:dyDescent="0.3">
      <c r="A302" s="947"/>
      <c r="B302" s="186" t="s">
        <v>1</v>
      </c>
      <c r="C302" s="186" t="s">
        <v>26</v>
      </c>
      <c r="D302" s="186" t="s">
        <v>26</v>
      </c>
      <c r="E302" s="186" t="s">
        <v>26</v>
      </c>
      <c r="F302" s="160"/>
    </row>
    <row r="303" spans="1:6" ht="45" customHeight="1" thickBot="1" x14ac:dyDescent="0.3">
      <c r="A303" s="184" t="s">
        <v>52</v>
      </c>
      <c r="B303" s="184">
        <v>1</v>
      </c>
      <c r="C303" s="187">
        <v>1</v>
      </c>
      <c r="D303" s="486"/>
      <c r="E303" s="184"/>
      <c r="F303" s="160"/>
    </row>
    <row r="304" spans="1:6" ht="30.75" thickBot="1" x14ac:dyDescent="0.3">
      <c r="A304" s="184" t="s">
        <v>53</v>
      </c>
      <c r="B304" s="187">
        <v>5000</v>
      </c>
      <c r="C304" s="187">
        <v>5000</v>
      </c>
      <c r="D304" s="187"/>
      <c r="E304" s="187">
        <f>E322</f>
        <v>0</v>
      </c>
      <c r="F304" s="160"/>
    </row>
    <row r="305" spans="1:6" ht="25.5" customHeight="1" thickBot="1" x14ac:dyDescent="0.3">
      <c r="A305" s="184" t="s">
        <v>54</v>
      </c>
      <c r="B305" s="187">
        <f>B304/B303</f>
        <v>5000</v>
      </c>
      <c r="C305" s="187">
        <f>C304/C303</f>
        <v>5000</v>
      </c>
      <c r="D305" s="187" t="e">
        <f>D304/D303</f>
        <v>#DIV/0!</v>
      </c>
      <c r="E305" s="187" t="e">
        <f>E304/E303</f>
        <v>#DIV/0!</v>
      </c>
      <c r="F305" s="160"/>
    </row>
    <row r="306" spans="1:6" ht="30.75" thickBot="1" x14ac:dyDescent="0.3">
      <c r="A306" s="184" t="s">
        <v>55</v>
      </c>
      <c r="B306" s="486" t="s">
        <v>56</v>
      </c>
      <c r="C306" s="188">
        <f t="shared" ref="C306:E308" si="8">C303/B303-1</f>
        <v>0</v>
      </c>
      <c r="D306" s="188">
        <f t="shared" si="8"/>
        <v>-1</v>
      </c>
      <c r="E306" s="188" t="e">
        <f t="shared" si="8"/>
        <v>#DIV/0!</v>
      </c>
      <c r="F306" s="160"/>
    </row>
    <row r="307" spans="1:6" ht="18" customHeight="1" thickBot="1" x14ac:dyDescent="0.3">
      <c r="A307" s="184" t="s">
        <v>57</v>
      </c>
      <c r="B307" s="486" t="s">
        <v>56</v>
      </c>
      <c r="C307" s="188">
        <f t="shared" si="8"/>
        <v>0</v>
      </c>
      <c r="D307" s="188">
        <f t="shared" si="8"/>
        <v>-1</v>
      </c>
      <c r="E307" s="188" t="e">
        <f t="shared" si="8"/>
        <v>#DIV/0!</v>
      </c>
      <c r="F307" s="160"/>
    </row>
    <row r="308" spans="1:6" ht="30.75" thickBot="1" x14ac:dyDescent="0.3">
      <c r="A308" s="184" t="s">
        <v>58</v>
      </c>
      <c r="B308" s="486" t="s">
        <v>56</v>
      </c>
      <c r="C308" s="188">
        <f t="shared" si="8"/>
        <v>0</v>
      </c>
      <c r="D308" s="188" t="e">
        <f t="shared" si="8"/>
        <v>#DIV/0!</v>
      </c>
      <c r="E308" s="188" t="e">
        <f t="shared" si="8"/>
        <v>#DIV/0!</v>
      </c>
      <c r="F308" s="160"/>
    </row>
    <row r="309" spans="1:6" ht="15.75" customHeight="1" thickBot="1" x14ac:dyDescent="0.3">
      <c r="A309" s="954" t="s">
        <v>459</v>
      </c>
      <c r="B309" s="955"/>
      <c r="C309" s="955"/>
      <c r="D309" s="955"/>
      <c r="E309" s="956"/>
      <c r="F309" s="160"/>
    </row>
    <row r="310" spans="1:6" x14ac:dyDescent="0.25">
      <c r="A310" s="946"/>
      <c r="B310" s="185">
        <v>2020</v>
      </c>
      <c r="C310" s="185">
        <v>2021</v>
      </c>
      <c r="D310" s="185">
        <v>2022</v>
      </c>
      <c r="E310" s="185">
        <v>2023</v>
      </c>
      <c r="F310" s="160"/>
    </row>
    <row r="311" spans="1:6" ht="15.75" thickBot="1" x14ac:dyDescent="0.3">
      <c r="A311" s="947"/>
      <c r="B311" s="186" t="s">
        <v>1</v>
      </c>
      <c r="C311" s="186" t="s">
        <v>26</v>
      </c>
      <c r="D311" s="186" t="s">
        <v>26</v>
      </c>
      <c r="E311" s="186" t="s">
        <v>26</v>
      </c>
      <c r="F311" s="160"/>
    </row>
    <row r="312" spans="1:6" ht="30.75" thickBot="1" x14ac:dyDescent="0.3">
      <c r="A312" s="189" t="s">
        <v>114</v>
      </c>
      <c r="B312" s="190">
        <f>B313+B314+B315+B316</f>
        <v>0</v>
      </c>
      <c r="C312" s="190">
        <f>C313+C314+C315+C316</f>
        <v>0</v>
      </c>
      <c r="D312" s="190">
        <f>D313+D314+D315+D316</f>
        <v>0</v>
      </c>
      <c r="E312" s="190">
        <f>E313+E314+E315+E316</f>
        <v>0</v>
      </c>
      <c r="F312" s="160"/>
    </row>
    <row r="313" spans="1:6" ht="15.75" customHeight="1" thickBot="1" x14ac:dyDescent="0.3">
      <c r="A313" s="191" t="s">
        <v>61</v>
      </c>
      <c r="B313" s="190"/>
      <c r="C313" s="190"/>
      <c r="D313" s="190"/>
      <c r="E313" s="190"/>
      <c r="F313" s="160"/>
    </row>
    <row r="314" spans="1:6" ht="15.75" thickBot="1" x14ac:dyDescent="0.3">
      <c r="A314" s="191" t="s">
        <v>115</v>
      </c>
      <c r="B314" s="190"/>
      <c r="C314" s="190"/>
      <c r="D314" s="190"/>
      <c r="E314" s="190"/>
      <c r="F314" s="160"/>
    </row>
    <row r="315" spans="1:6" ht="15.75" thickBot="1" x14ac:dyDescent="0.3">
      <c r="A315" s="191" t="s">
        <v>116</v>
      </c>
      <c r="B315" s="190"/>
      <c r="C315" s="190"/>
      <c r="D315" s="190"/>
      <c r="E315" s="190"/>
      <c r="F315" s="160"/>
    </row>
    <row r="316" spans="1:6" ht="15.75" thickBot="1" x14ac:dyDescent="0.3">
      <c r="A316" s="191" t="s">
        <v>117</v>
      </c>
      <c r="B316" s="190"/>
      <c r="C316" s="190"/>
      <c r="D316" s="190"/>
      <c r="E316" s="190"/>
      <c r="F316" s="160"/>
    </row>
    <row r="317" spans="1:6" ht="30.75" thickBot="1" x14ac:dyDescent="0.3">
      <c r="A317" s="189" t="s">
        <v>118</v>
      </c>
      <c r="B317" s="192">
        <f>B318+B319+B320+B321</f>
        <v>5000</v>
      </c>
      <c r="C317" s="192">
        <f>C318+C319+C320+C321</f>
        <v>5000</v>
      </c>
      <c r="D317" s="192">
        <f>D318+D319+D320+D321</f>
        <v>0</v>
      </c>
      <c r="E317" s="192">
        <f>E318+E319+E320+E321</f>
        <v>0</v>
      </c>
      <c r="F317" s="160"/>
    </row>
    <row r="318" spans="1:6" ht="16.5" customHeight="1" thickBot="1" x14ac:dyDescent="0.3">
      <c r="A318" s="191" t="s">
        <v>61</v>
      </c>
      <c r="B318" s="190">
        <v>5000</v>
      </c>
      <c r="C318" s="190">
        <v>5000</v>
      </c>
      <c r="D318" s="190"/>
      <c r="E318" s="190"/>
      <c r="F318" s="160"/>
    </row>
    <row r="319" spans="1:6" ht="17.25" customHeight="1" thickBot="1" x14ac:dyDescent="0.3">
      <c r="A319" s="191" t="s">
        <v>115</v>
      </c>
      <c r="B319" s="192"/>
      <c r="C319" s="190"/>
      <c r="D319" s="190"/>
      <c r="E319" s="190"/>
      <c r="F319" s="160"/>
    </row>
    <row r="320" spans="1:6" ht="18.75" customHeight="1" thickBot="1" x14ac:dyDescent="0.3">
      <c r="A320" s="191" t="s">
        <v>116</v>
      </c>
      <c r="B320" s="192"/>
      <c r="C320" s="190"/>
      <c r="D320" s="190"/>
      <c r="E320" s="190"/>
      <c r="F320" s="160"/>
    </row>
    <row r="321" spans="1:6" ht="24.75" customHeight="1" thickBot="1" x14ac:dyDescent="0.3">
      <c r="A321" s="191" t="s">
        <v>117</v>
      </c>
      <c r="B321" s="192"/>
      <c r="C321" s="190"/>
      <c r="D321" s="190"/>
      <c r="E321" s="190"/>
      <c r="F321" s="160"/>
    </row>
    <row r="322" spans="1:6" ht="30.75" thickBot="1" x14ac:dyDescent="0.3">
      <c r="A322" s="219" t="s">
        <v>77</v>
      </c>
      <c r="B322" s="192">
        <f>B312+B317</f>
        <v>5000</v>
      </c>
      <c r="C322" s="192">
        <f>C312+C317</f>
        <v>5000</v>
      </c>
      <c r="D322" s="192">
        <f>D312+D317</f>
        <v>0</v>
      </c>
      <c r="E322" s="192">
        <f>E312+E317</f>
        <v>0</v>
      </c>
      <c r="F322" s="160"/>
    </row>
    <row r="323" spans="1:6" ht="90" customHeight="1" thickBot="1" x14ac:dyDescent="0.3">
      <c r="A323" s="224" t="s">
        <v>78</v>
      </c>
      <c r="B323" s="225" t="s">
        <v>466</v>
      </c>
      <c r="C323" s="216" t="s">
        <v>151</v>
      </c>
      <c r="D323" s="217" t="s">
        <v>457</v>
      </c>
      <c r="E323" s="218"/>
      <c r="F323" s="160"/>
    </row>
    <row r="324" spans="1:6" ht="46.5" customHeight="1" thickBot="1" x14ac:dyDescent="0.3">
      <c r="A324" s="184" t="s">
        <v>48</v>
      </c>
      <c r="B324" s="948" t="s">
        <v>467</v>
      </c>
      <c r="C324" s="949"/>
      <c r="D324" s="949"/>
      <c r="E324" s="950"/>
      <c r="F324" s="160"/>
    </row>
    <row r="325" spans="1:6" ht="19.5" customHeight="1" thickBot="1" x14ac:dyDescent="0.3">
      <c r="A325" s="184" t="s">
        <v>50</v>
      </c>
      <c r="B325" s="951" t="s">
        <v>462</v>
      </c>
      <c r="C325" s="952"/>
      <c r="D325" s="952"/>
      <c r="E325" s="953"/>
      <c r="F325" s="160"/>
    </row>
    <row r="326" spans="1:6" x14ac:dyDescent="0.25">
      <c r="A326" s="946"/>
      <c r="B326" s="185">
        <v>2020</v>
      </c>
      <c r="C326" s="185">
        <v>2021</v>
      </c>
      <c r="D326" s="185">
        <v>2022</v>
      </c>
      <c r="E326" s="185">
        <v>2023</v>
      </c>
      <c r="F326" s="160"/>
    </row>
    <row r="327" spans="1:6" ht="15.75" thickBot="1" x14ac:dyDescent="0.3">
      <c r="A327" s="947"/>
      <c r="B327" s="186" t="s">
        <v>1</v>
      </c>
      <c r="C327" s="186" t="s">
        <v>26</v>
      </c>
      <c r="D327" s="186" t="s">
        <v>26</v>
      </c>
      <c r="E327" s="186" t="s">
        <v>26</v>
      </c>
      <c r="F327" s="160"/>
    </row>
    <row r="328" spans="1:6" ht="15.75" thickBot="1" x14ac:dyDescent="0.3">
      <c r="A328" s="184" t="s">
        <v>52</v>
      </c>
      <c r="B328" s="187">
        <v>1040</v>
      </c>
      <c r="C328" s="187"/>
      <c r="D328" s="187"/>
      <c r="E328" s="184"/>
      <c r="F328" s="160"/>
    </row>
    <row r="329" spans="1:6" ht="30.75" thickBot="1" x14ac:dyDescent="0.3">
      <c r="A329" s="184" t="s">
        <v>53</v>
      </c>
      <c r="B329" s="187">
        <v>2450</v>
      </c>
      <c r="C329" s="187"/>
      <c r="D329" s="187"/>
      <c r="E329" s="187">
        <f>E347</f>
        <v>0</v>
      </c>
      <c r="F329" s="160"/>
    </row>
    <row r="330" spans="1:6" ht="30.75" thickBot="1" x14ac:dyDescent="0.3">
      <c r="A330" s="184" t="s">
        <v>54</v>
      </c>
      <c r="B330" s="187">
        <f>B329/B328</f>
        <v>2.3557692307692308</v>
      </c>
      <c r="C330" s="187" t="e">
        <f>C329/C328</f>
        <v>#DIV/0!</v>
      </c>
      <c r="D330" s="187" t="e">
        <f>D329/D328</f>
        <v>#DIV/0!</v>
      </c>
      <c r="E330" s="187" t="e">
        <f>E329/E328</f>
        <v>#DIV/0!</v>
      </c>
      <c r="F330" s="160"/>
    </row>
    <row r="331" spans="1:6" ht="30.75" thickBot="1" x14ac:dyDescent="0.3">
      <c r="A331" s="184" t="s">
        <v>55</v>
      </c>
      <c r="B331" s="486" t="s">
        <v>56</v>
      </c>
      <c r="C331" s="188">
        <f t="shared" ref="C331:E333" si="9">C328/B328-1</f>
        <v>-1</v>
      </c>
      <c r="D331" s="188" t="e">
        <f t="shared" si="9"/>
        <v>#DIV/0!</v>
      </c>
      <c r="E331" s="188" t="e">
        <f t="shared" si="9"/>
        <v>#DIV/0!</v>
      </c>
      <c r="F331" s="160"/>
    </row>
    <row r="332" spans="1:6" ht="30.75" thickBot="1" x14ac:dyDescent="0.3">
      <c r="A332" s="184" t="s">
        <v>57</v>
      </c>
      <c r="B332" s="486" t="s">
        <v>56</v>
      </c>
      <c r="C332" s="188">
        <f t="shared" si="9"/>
        <v>-1</v>
      </c>
      <c r="D332" s="188" t="e">
        <f t="shared" si="9"/>
        <v>#DIV/0!</v>
      </c>
      <c r="E332" s="188" t="e">
        <f t="shared" si="9"/>
        <v>#DIV/0!</v>
      </c>
      <c r="F332" s="160"/>
    </row>
    <row r="333" spans="1:6" ht="30.75" thickBot="1" x14ac:dyDescent="0.3">
      <c r="A333" s="184" t="s">
        <v>58</v>
      </c>
      <c r="B333" s="486" t="s">
        <v>56</v>
      </c>
      <c r="C333" s="188" t="e">
        <f t="shared" si="9"/>
        <v>#DIV/0!</v>
      </c>
      <c r="D333" s="188" t="e">
        <f t="shared" si="9"/>
        <v>#DIV/0!</v>
      </c>
      <c r="E333" s="188" t="e">
        <f t="shared" si="9"/>
        <v>#DIV/0!</v>
      </c>
      <c r="F333" s="160"/>
    </row>
    <row r="334" spans="1:6" ht="15.75" customHeight="1" thickBot="1" x14ac:dyDescent="0.3">
      <c r="A334" s="954" t="s">
        <v>461</v>
      </c>
      <c r="B334" s="955"/>
      <c r="C334" s="955"/>
      <c r="D334" s="955"/>
      <c r="E334" s="956"/>
      <c r="F334" s="160"/>
    </row>
    <row r="335" spans="1:6" x14ac:dyDescent="0.25">
      <c r="A335" s="946"/>
      <c r="B335" s="185">
        <v>2020</v>
      </c>
      <c r="C335" s="185">
        <v>2021</v>
      </c>
      <c r="D335" s="185">
        <v>2022</v>
      </c>
      <c r="E335" s="185">
        <v>2023</v>
      </c>
      <c r="F335" s="160"/>
    </row>
    <row r="336" spans="1:6" ht="15.75" thickBot="1" x14ac:dyDescent="0.3">
      <c r="A336" s="947"/>
      <c r="B336" s="186" t="s">
        <v>1</v>
      </c>
      <c r="C336" s="186" t="s">
        <v>26</v>
      </c>
      <c r="D336" s="186" t="s">
        <v>26</v>
      </c>
      <c r="E336" s="186" t="s">
        <v>26</v>
      </c>
      <c r="F336" s="160"/>
    </row>
    <row r="337" spans="1:6" ht="30.75" thickBot="1" x14ac:dyDescent="0.3">
      <c r="A337" s="189" t="s">
        <v>114</v>
      </c>
      <c r="B337" s="190">
        <f>B338+B339+B340+B341</f>
        <v>0</v>
      </c>
      <c r="C337" s="190">
        <f>C338+C339+C340+C341</f>
        <v>0</v>
      </c>
      <c r="D337" s="190">
        <f>D338+D339+D340+D341</f>
        <v>0</v>
      </c>
      <c r="E337" s="190">
        <f>E338+E339+E340+E341</f>
        <v>0</v>
      </c>
      <c r="F337" s="160"/>
    </row>
    <row r="338" spans="1:6" ht="12.75" customHeight="1" thickBot="1" x14ac:dyDescent="0.3">
      <c r="A338" s="191" t="s">
        <v>61</v>
      </c>
      <c r="B338" s="190"/>
      <c r="C338" s="190"/>
      <c r="D338" s="190"/>
      <c r="E338" s="190"/>
      <c r="F338" s="160"/>
    </row>
    <row r="339" spans="1:6" ht="18.75" customHeight="1" thickBot="1" x14ac:dyDescent="0.3">
      <c r="A339" s="191" t="s">
        <v>115</v>
      </c>
      <c r="B339" s="190"/>
      <c r="C339" s="190"/>
      <c r="D339" s="190"/>
      <c r="E339" s="190"/>
      <c r="F339" s="160"/>
    </row>
    <row r="340" spans="1:6" ht="15.75" customHeight="1" thickBot="1" x14ac:dyDescent="0.3">
      <c r="A340" s="191" t="s">
        <v>116</v>
      </c>
      <c r="B340" s="190"/>
      <c r="C340" s="190"/>
      <c r="D340" s="190"/>
      <c r="E340" s="190"/>
      <c r="F340" s="160"/>
    </row>
    <row r="341" spans="1:6" ht="15.75" thickBot="1" x14ac:dyDescent="0.3">
      <c r="A341" s="191" t="s">
        <v>117</v>
      </c>
      <c r="B341" s="190"/>
      <c r="C341" s="190"/>
      <c r="D341" s="190"/>
      <c r="E341" s="190"/>
      <c r="F341" s="160"/>
    </row>
    <row r="342" spans="1:6" ht="30.75" thickBot="1" x14ac:dyDescent="0.3">
      <c r="A342" s="189" t="s">
        <v>118</v>
      </c>
      <c r="B342" s="192">
        <f>B343+B344+B345+B346</f>
        <v>2450</v>
      </c>
      <c r="C342" s="192">
        <f>C343+C344+C345+C346</f>
        <v>0</v>
      </c>
      <c r="D342" s="192">
        <f>D343+D344+D345+D346</f>
        <v>0</v>
      </c>
      <c r="E342" s="192">
        <f>E343+E344+E345+E346</f>
        <v>0</v>
      </c>
      <c r="F342" s="160"/>
    </row>
    <row r="343" spans="1:6" ht="15.75" thickBot="1" x14ac:dyDescent="0.3">
      <c r="A343" s="191" t="s">
        <v>61</v>
      </c>
      <c r="B343" s="192">
        <v>2450</v>
      </c>
      <c r="C343" s="190"/>
      <c r="D343" s="190"/>
      <c r="E343" s="190"/>
      <c r="F343" s="160"/>
    </row>
    <row r="344" spans="1:6" ht="15.75" thickBot="1" x14ac:dyDescent="0.3">
      <c r="A344" s="191" t="s">
        <v>115</v>
      </c>
      <c r="B344" s="192"/>
      <c r="C344" s="190"/>
      <c r="D344" s="190"/>
      <c r="E344" s="190"/>
      <c r="F344" s="160"/>
    </row>
    <row r="345" spans="1:6" ht="15.75" customHeight="1" thickBot="1" x14ac:dyDescent="0.3">
      <c r="A345" s="191" t="s">
        <v>116</v>
      </c>
      <c r="B345" s="192"/>
      <c r="C345" s="190"/>
      <c r="D345" s="190"/>
      <c r="E345" s="190"/>
      <c r="F345" s="160"/>
    </row>
    <row r="346" spans="1:6" ht="19.5" customHeight="1" thickBot="1" x14ac:dyDescent="0.3">
      <c r="A346" s="191" t="s">
        <v>117</v>
      </c>
      <c r="B346" s="192"/>
      <c r="C346" s="190"/>
      <c r="D346" s="190"/>
      <c r="E346" s="190"/>
      <c r="F346" s="160"/>
    </row>
    <row r="347" spans="1:6" ht="30.75" thickBot="1" x14ac:dyDescent="0.3">
      <c r="A347" s="219" t="s">
        <v>84</v>
      </c>
      <c r="B347" s="192">
        <f>B337+B342</f>
        <v>2450</v>
      </c>
      <c r="C347" s="192">
        <f>C337+C342</f>
        <v>0</v>
      </c>
      <c r="D347" s="192">
        <f>D337+D342</f>
        <v>0</v>
      </c>
      <c r="E347" s="192">
        <f>E337+E342</f>
        <v>0</v>
      </c>
      <c r="F347" s="160"/>
    </row>
    <row r="348" spans="1:6" ht="60.75" thickBot="1" x14ac:dyDescent="0.3">
      <c r="A348" s="224" t="s">
        <v>85</v>
      </c>
      <c r="B348" s="225" t="s">
        <v>470</v>
      </c>
      <c r="C348" s="216" t="s">
        <v>151</v>
      </c>
      <c r="D348" s="217"/>
      <c r="E348" s="218"/>
      <c r="F348" s="160"/>
    </row>
    <row r="349" spans="1:6" ht="41.25" customHeight="1" thickBot="1" x14ac:dyDescent="0.3">
      <c r="A349" s="184" t="s">
        <v>48</v>
      </c>
      <c r="B349" s="948" t="s">
        <v>471</v>
      </c>
      <c r="C349" s="949"/>
      <c r="D349" s="949"/>
      <c r="E349" s="950"/>
      <c r="F349" s="160"/>
    </row>
    <row r="350" spans="1:6" ht="15.75" thickBot="1" x14ac:dyDescent="0.3">
      <c r="A350" s="184" t="s">
        <v>50</v>
      </c>
      <c r="B350" s="951" t="s">
        <v>453</v>
      </c>
      <c r="C350" s="952"/>
      <c r="D350" s="952"/>
      <c r="E350" s="953"/>
      <c r="F350" s="160"/>
    </row>
    <row r="351" spans="1:6" x14ac:dyDescent="0.25">
      <c r="A351" s="946"/>
      <c r="B351" s="185">
        <v>2020</v>
      </c>
      <c r="C351" s="185">
        <v>2021</v>
      </c>
      <c r="D351" s="185">
        <v>2022</v>
      </c>
      <c r="E351" s="185">
        <v>2023</v>
      </c>
      <c r="F351" s="160"/>
    </row>
    <row r="352" spans="1:6" ht="15.75" thickBot="1" x14ac:dyDescent="0.3">
      <c r="A352" s="947"/>
      <c r="B352" s="186" t="s">
        <v>1</v>
      </c>
      <c r="C352" s="186" t="s">
        <v>26</v>
      </c>
      <c r="D352" s="186" t="s">
        <v>26</v>
      </c>
      <c r="E352" s="186" t="s">
        <v>26</v>
      </c>
      <c r="F352" s="160"/>
    </row>
    <row r="353" spans="1:6" ht="15.75" customHeight="1" thickBot="1" x14ac:dyDescent="0.3">
      <c r="A353" s="184" t="s">
        <v>52</v>
      </c>
      <c r="B353" s="486">
        <v>1</v>
      </c>
      <c r="C353" s="187"/>
      <c r="D353" s="187"/>
      <c r="E353" s="187"/>
      <c r="F353" s="160"/>
    </row>
    <row r="354" spans="1:6" ht="30.75" thickBot="1" x14ac:dyDescent="0.3">
      <c r="A354" s="184" t="s">
        <v>53</v>
      </c>
      <c r="B354" s="187">
        <v>500</v>
      </c>
      <c r="C354" s="187"/>
      <c r="D354" s="187"/>
      <c r="E354" s="187"/>
      <c r="F354" s="160"/>
    </row>
    <row r="355" spans="1:6" ht="15.75" customHeight="1" thickBot="1" x14ac:dyDescent="0.3">
      <c r="A355" s="184" t="s">
        <v>54</v>
      </c>
      <c r="B355" s="187">
        <f>B354/B353</f>
        <v>500</v>
      </c>
      <c r="C355" s="187" t="e">
        <f>C354/C353</f>
        <v>#DIV/0!</v>
      </c>
      <c r="D355" s="187" t="e">
        <f>D354/D353</f>
        <v>#DIV/0!</v>
      </c>
      <c r="E355" s="187" t="e">
        <f>E354/E353</f>
        <v>#DIV/0!</v>
      </c>
      <c r="F355" s="160"/>
    </row>
    <row r="356" spans="1:6" ht="30.75" thickBot="1" x14ac:dyDescent="0.3">
      <c r="A356" s="184" t="s">
        <v>55</v>
      </c>
      <c r="B356" s="486" t="s">
        <v>56</v>
      </c>
      <c r="C356" s="188">
        <f t="shared" ref="C356:E358" si="10">C353/B353-1</f>
        <v>-1</v>
      </c>
      <c r="D356" s="188" t="e">
        <f t="shared" si="10"/>
        <v>#DIV/0!</v>
      </c>
      <c r="E356" s="188" t="e">
        <f t="shared" si="10"/>
        <v>#DIV/0!</v>
      </c>
      <c r="F356" s="160"/>
    </row>
    <row r="357" spans="1:6" ht="30.75" thickBot="1" x14ac:dyDescent="0.3">
      <c r="A357" s="184" t="s">
        <v>57</v>
      </c>
      <c r="B357" s="486" t="s">
        <v>56</v>
      </c>
      <c r="C357" s="188">
        <f t="shared" si="10"/>
        <v>-1</v>
      </c>
      <c r="D357" s="188" t="e">
        <f t="shared" si="10"/>
        <v>#DIV/0!</v>
      </c>
      <c r="E357" s="188" t="e">
        <f t="shared" si="10"/>
        <v>#DIV/0!</v>
      </c>
      <c r="F357" s="160"/>
    </row>
    <row r="358" spans="1:6" ht="30.75" thickBot="1" x14ac:dyDescent="0.3">
      <c r="A358" s="184" t="s">
        <v>58</v>
      </c>
      <c r="B358" s="486" t="s">
        <v>56</v>
      </c>
      <c r="C358" s="188" t="e">
        <f t="shared" si="10"/>
        <v>#DIV/0!</v>
      </c>
      <c r="D358" s="188" t="e">
        <f t="shared" si="10"/>
        <v>#DIV/0!</v>
      </c>
      <c r="E358" s="188" t="e">
        <f t="shared" si="10"/>
        <v>#DIV/0!</v>
      </c>
      <c r="F358" s="160"/>
    </row>
    <row r="359" spans="1:6" ht="17.25" customHeight="1" thickBot="1" x14ac:dyDescent="0.3">
      <c r="A359" s="954" t="s">
        <v>463</v>
      </c>
      <c r="B359" s="955"/>
      <c r="C359" s="955"/>
      <c r="D359" s="955"/>
      <c r="E359" s="956"/>
      <c r="F359" s="160"/>
    </row>
    <row r="360" spans="1:6" ht="13.5" customHeight="1" x14ac:dyDescent="0.25">
      <c r="A360" s="946"/>
      <c r="B360" s="185">
        <v>2019</v>
      </c>
      <c r="C360" s="185">
        <v>2020</v>
      </c>
      <c r="D360" s="185">
        <v>2021</v>
      </c>
      <c r="E360" s="185">
        <v>2022</v>
      </c>
      <c r="F360" s="160"/>
    </row>
    <row r="361" spans="1:6" ht="16.5" customHeight="1" thickBot="1" x14ac:dyDescent="0.3">
      <c r="A361" s="947"/>
      <c r="B361" s="186" t="s">
        <v>1</v>
      </c>
      <c r="C361" s="186" t="s">
        <v>26</v>
      </c>
      <c r="D361" s="186" t="s">
        <v>26</v>
      </c>
      <c r="E361" s="186" t="s">
        <v>26</v>
      </c>
      <c r="F361" s="160"/>
    </row>
    <row r="362" spans="1:6" ht="19.5" customHeight="1" thickBot="1" x14ac:dyDescent="0.3">
      <c r="A362" s="189" t="s">
        <v>114</v>
      </c>
      <c r="B362" s="190">
        <f>B363+B364+B365+B366</f>
        <v>0</v>
      </c>
      <c r="C362" s="190">
        <f>C363+C364+C365+C366</f>
        <v>0</v>
      </c>
      <c r="D362" s="190">
        <f>D363+D364+D365+D366</f>
        <v>0</v>
      </c>
      <c r="E362" s="190">
        <f>E363+E364+E365+E366</f>
        <v>0</v>
      </c>
      <c r="F362" s="160"/>
    </row>
    <row r="363" spans="1:6" ht="17.25" customHeight="1" thickBot="1" x14ac:dyDescent="0.3">
      <c r="A363" s="191" t="s">
        <v>61</v>
      </c>
      <c r="B363" s="190"/>
      <c r="C363" s="190"/>
      <c r="D363" s="190"/>
      <c r="E363" s="190"/>
      <c r="F363" s="160"/>
    </row>
    <row r="364" spans="1:6" ht="18.75" customHeight="1" thickBot="1" x14ac:dyDescent="0.3">
      <c r="A364" s="191" t="s">
        <v>115</v>
      </c>
      <c r="B364" s="190"/>
      <c r="C364" s="190"/>
      <c r="D364" s="190"/>
      <c r="E364" s="190"/>
      <c r="F364" s="160"/>
    </row>
    <row r="365" spans="1:6" ht="15.75" thickBot="1" x14ac:dyDescent="0.3">
      <c r="A365" s="191" t="s">
        <v>116</v>
      </c>
      <c r="B365" s="190"/>
      <c r="C365" s="190"/>
      <c r="D365" s="190"/>
      <c r="E365" s="190"/>
      <c r="F365" s="160"/>
    </row>
    <row r="366" spans="1:6" ht="15.75" customHeight="1" thickBot="1" x14ac:dyDescent="0.3">
      <c r="A366" s="191" t="s">
        <v>117</v>
      </c>
      <c r="B366" s="190"/>
      <c r="C366" s="190"/>
      <c r="D366" s="190"/>
      <c r="E366" s="190"/>
      <c r="F366" s="160"/>
    </row>
    <row r="367" spans="1:6" ht="21.75" customHeight="1" thickBot="1" x14ac:dyDescent="0.3">
      <c r="A367" s="189" t="s">
        <v>118</v>
      </c>
      <c r="B367" s="192">
        <f>B368+B369+B370+B371</f>
        <v>500</v>
      </c>
      <c r="C367" s="192">
        <f>C368+C369+C370+C371</f>
        <v>0</v>
      </c>
      <c r="D367" s="192">
        <f>D368+D369+D370+D371</f>
        <v>0</v>
      </c>
      <c r="E367" s="192">
        <f>E368+E369+E370+E371</f>
        <v>0</v>
      </c>
      <c r="F367" s="160"/>
    </row>
    <row r="368" spans="1:6" ht="15.75" thickBot="1" x14ac:dyDescent="0.3">
      <c r="A368" s="191" t="s">
        <v>61</v>
      </c>
      <c r="B368" s="192">
        <v>500</v>
      </c>
      <c r="C368" s="190"/>
      <c r="D368" s="190"/>
      <c r="E368" s="190"/>
      <c r="F368" s="160"/>
    </row>
    <row r="369" spans="1:6" ht="15.75" thickBot="1" x14ac:dyDescent="0.3">
      <c r="A369" s="191" t="s">
        <v>115</v>
      </c>
      <c r="B369" s="192"/>
      <c r="C369" s="190"/>
      <c r="D369" s="190"/>
      <c r="E369" s="190"/>
      <c r="F369" s="160"/>
    </row>
    <row r="370" spans="1:6" ht="15.75" thickBot="1" x14ac:dyDescent="0.3">
      <c r="A370" s="191" t="s">
        <v>116</v>
      </c>
      <c r="B370" s="192"/>
      <c r="C370" s="190"/>
      <c r="D370" s="190"/>
      <c r="E370" s="190"/>
      <c r="F370" s="160"/>
    </row>
    <row r="371" spans="1:6" ht="15.75" thickBot="1" x14ac:dyDescent="0.3">
      <c r="A371" s="191" t="s">
        <v>117</v>
      </c>
      <c r="B371" s="192"/>
      <c r="C371" s="190"/>
      <c r="D371" s="190"/>
      <c r="E371" s="190"/>
      <c r="F371" s="160"/>
    </row>
    <row r="372" spans="1:6" ht="30.75" thickBot="1" x14ac:dyDescent="0.3">
      <c r="A372" s="219" t="s">
        <v>91</v>
      </c>
      <c r="B372" s="192">
        <f>B362+B367</f>
        <v>500</v>
      </c>
      <c r="C372" s="192">
        <f>C362+C367</f>
        <v>0</v>
      </c>
      <c r="D372" s="192">
        <f>D362+D367</f>
        <v>0</v>
      </c>
      <c r="E372" s="192">
        <f>E362+E367</f>
        <v>0</v>
      </c>
      <c r="F372" s="160"/>
    </row>
    <row r="373" spans="1:6" ht="30.75" thickBot="1" x14ac:dyDescent="0.3">
      <c r="A373" s="214" t="s">
        <v>451</v>
      </c>
      <c r="B373" s="957" t="s">
        <v>474</v>
      </c>
      <c r="C373" s="958"/>
      <c r="D373" s="958"/>
      <c r="E373" s="959"/>
      <c r="F373" s="160"/>
    </row>
    <row r="374" spans="1:6" ht="60.75" thickBot="1" x14ac:dyDescent="0.3">
      <c r="A374" s="182" t="s">
        <v>162</v>
      </c>
      <c r="B374" s="215" t="s">
        <v>475</v>
      </c>
      <c r="C374" s="216" t="s">
        <v>151</v>
      </c>
      <c r="D374" s="217" t="s">
        <v>476</v>
      </c>
      <c r="E374" s="218"/>
      <c r="F374" s="160"/>
    </row>
    <row r="375" spans="1:6" ht="30.75" customHeight="1" thickBot="1" x14ac:dyDescent="0.3">
      <c r="A375" s="184" t="s">
        <v>48</v>
      </c>
      <c r="B375" s="948" t="s">
        <v>477</v>
      </c>
      <c r="C375" s="949"/>
      <c r="D375" s="949"/>
      <c r="E375" s="950"/>
      <c r="F375" s="160"/>
    </row>
    <row r="376" spans="1:6" ht="15.75" customHeight="1" thickBot="1" x14ac:dyDescent="0.3">
      <c r="A376" s="184" t="s">
        <v>50</v>
      </c>
      <c r="B376" s="951" t="s">
        <v>112</v>
      </c>
      <c r="C376" s="952"/>
      <c r="D376" s="952"/>
      <c r="E376" s="953"/>
      <c r="F376" s="160"/>
    </row>
    <row r="377" spans="1:6" x14ac:dyDescent="0.25">
      <c r="A377" s="946"/>
      <c r="B377" s="185">
        <v>2020</v>
      </c>
      <c r="C377" s="185">
        <v>2021</v>
      </c>
      <c r="D377" s="185">
        <v>2022</v>
      </c>
      <c r="E377" s="185">
        <v>2023</v>
      </c>
      <c r="F377" s="160"/>
    </row>
    <row r="378" spans="1:6" ht="15.75" thickBot="1" x14ac:dyDescent="0.3">
      <c r="A378" s="947"/>
      <c r="B378" s="186" t="s">
        <v>1</v>
      </c>
      <c r="C378" s="186" t="s">
        <v>26</v>
      </c>
      <c r="D378" s="186" t="s">
        <v>26</v>
      </c>
      <c r="E378" s="186" t="s">
        <v>26</v>
      </c>
      <c r="F378" s="160"/>
    </row>
    <row r="379" spans="1:6" ht="15.75" thickBot="1" x14ac:dyDescent="0.3">
      <c r="A379" s="184" t="s">
        <v>52</v>
      </c>
      <c r="B379" s="187">
        <v>1</v>
      </c>
      <c r="C379" s="486"/>
      <c r="D379" s="184"/>
      <c r="E379" s="184"/>
      <c r="F379" s="160"/>
    </row>
    <row r="380" spans="1:6" ht="16.5" customHeight="1" thickBot="1" x14ac:dyDescent="0.3">
      <c r="A380" s="184" t="s">
        <v>53</v>
      </c>
      <c r="B380" s="187">
        <v>500</v>
      </c>
      <c r="C380" s="187"/>
      <c r="D380" s="187">
        <f>D398</f>
        <v>0</v>
      </c>
      <c r="E380" s="187">
        <f>E398</f>
        <v>0</v>
      </c>
      <c r="F380" s="160"/>
    </row>
    <row r="381" spans="1:6" ht="15" customHeight="1" thickBot="1" x14ac:dyDescent="0.3">
      <c r="A381" s="184" t="s">
        <v>54</v>
      </c>
      <c r="B381" s="187"/>
      <c r="C381" s="187" t="e">
        <f>C380/C379</f>
        <v>#DIV/0!</v>
      </c>
      <c r="D381" s="187" t="e">
        <f>D380/D379</f>
        <v>#DIV/0!</v>
      </c>
      <c r="E381" s="187" t="e">
        <f>E380/E379</f>
        <v>#DIV/0!</v>
      </c>
      <c r="F381" s="160"/>
    </row>
    <row r="382" spans="1:6" ht="18" customHeight="1" thickBot="1" x14ac:dyDescent="0.3">
      <c r="A382" s="184" t="s">
        <v>55</v>
      </c>
      <c r="B382" s="486" t="s">
        <v>56</v>
      </c>
      <c r="C382" s="188">
        <f t="shared" ref="C382:E384" si="11">C379/B379-1</f>
        <v>-1</v>
      </c>
      <c r="D382" s="188" t="e">
        <f t="shared" si="11"/>
        <v>#DIV/0!</v>
      </c>
      <c r="E382" s="188" t="e">
        <f t="shared" si="11"/>
        <v>#DIV/0!</v>
      </c>
      <c r="F382" s="160"/>
    </row>
    <row r="383" spans="1:6" ht="30.75" thickBot="1" x14ac:dyDescent="0.3">
      <c r="A383" s="184" t="s">
        <v>57</v>
      </c>
      <c r="B383" s="486" t="s">
        <v>56</v>
      </c>
      <c r="C383" s="188">
        <f t="shared" si="11"/>
        <v>-1</v>
      </c>
      <c r="D383" s="188" t="e">
        <f t="shared" si="11"/>
        <v>#DIV/0!</v>
      </c>
      <c r="E383" s="188" t="e">
        <f t="shared" si="11"/>
        <v>#DIV/0!</v>
      </c>
      <c r="F383" s="160"/>
    </row>
    <row r="384" spans="1:6" ht="30.75" thickBot="1" x14ac:dyDescent="0.3">
      <c r="A384" s="184" t="s">
        <v>58</v>
      </c>
      <c r="B384" s="486" t="s">
        <v>56</v>
      </c>
      <c r="C384" s="188" t="e">
        <f t="shared" si="11"/>
        <v>#DIV/0!</v>
      </c>
      <c r="D384" s="188" t="e">
        <f t="shared" si="11"/>
        <v>#DIV/0!</v>
      </c>
      <c r="E384" s="188" t="e">
        <f t="shared" si="11"/>
        <v>#DIV/0!</v>
      </c>
      <c r="F384" s="160"/>
    </row>
    <row r="385" spans="1:6" ht="18" customHeight="1" thickBot="1" x14ac:dyDescent="0.3">
      <c r="A385" s="954" t="s">
        <v>465</v>
      </c>
      <c r="B385" s="955"/>
      <c r="C385" s="955"/>
      <c r="D385" s="955"/>
      <c r="E385" s="956"/>
      <c r="F385" s="160"/>
    </row>
    <row r="386" spans="1:6" x14ac:dyDescent="0.25">
      <c r="A386" s="946"/>
      <c r="B386" s="185">
        <v>2020</v>
      </c>
      <c r="C386" s="185">
        <v>2021</v>
      </c>
      <c r="D386" s="185">
        <v>2022</v>
      </c>
      <c r="E386" s="185">
        <v>2023</v>
      </c>
      <c r="F386" s="160"/>
    </row>
    <row r="387" spans="1:6" ht="15.75" customHeight="1" thickBot="1" x14ac:dyDescent="0.3">
      <c r="A387" s="947"/>
      <c r="B387" s="186" t="s">
        <v>1</v>
      </c>
      <c r="C387" s="186" t="s">
        <v>26</v>
      </c>
      <c r="D387" s="186" t="s">
        <v>26</v>
      </c>
      <c r="E387" s="186" t="s">
        <v>26</v>
      </c>
      <c r="F387" s="160"/>
    </row>
    <row r="388" spans="1:6" ht="33.75" customHeight="1" thickBot="1" x14ac:dyDescent="0.3">
      <c r="A388" s="189" t="s">
        <v>114</v>
      </c>
      <c r="B388" s="190">
        <f>B389+B390+B391+B392</f>
        <v>0</v>
      </c>
      <c r="C388" s="190">
        <f>C389+C390+C391+C392</f>
        <v>0</v>
      </c>
      <c r="D388" s="190">
        <f>D389+D390+D391+D392</f>
        <v>0</v>
      </c>
      <c r="E388" s="190">
        <f>E389+E390+E391+E392</f>
        <v>0</v>
      </c>
      <c r="F388" s="160"/>
    </row>
    <row r="389" spans="1:6" ht="15.75" thickBot="1" x14ac:dyDescent="0.3">
      <c r="A389" s="191" t="s">
        <v>61</v>
      </c>
      <c r="B389" s="190"/>
      <c r="C389" s="190"/>
      <c r="D389" s="190"/>
      <c r="E389" s="190"/>
      <c r="F389" s="160"/>
    </row>
    <row r="390" spans="1:6" ht="15.75" thickBot="1" x14ac:dyDescent="0.3">
      <c r="A390" s="191" t="s">
        <v>115</v>
      </c>
      <c r="B390" s="190"/>
      <c r="C390" s="190"/>
      <c r="D390" s="190"/>
      <c r="E390" s="190"/>
      <c r="F390" s="160"/>
    </row>
    <row r="391" spans="1:6" ht="15" customHeight="1" thickBot="1" x14ac:dyDescent="0.3">
      <c r="A391" s="191" t="s">
        <v>116</v>
      </c>
      <c r="B391" s="190"/>
      <c r="C391" s="190"/>
      <c r="D391" s="190"/>
      <c r="E391" s="190"/>
      <c r="F391" s="160"/>
    </row>
    <row r="392" spans="1:6" ht="15.75" thickBot="1" x14ac:dyDescent="0.3">
      <c r="A392" s="191" t="s">
        <v>117</v>
      </c>
      <c r="B392" s="190"/>
      <c r="C392" s="190"/>
      <c r="D392" s="190"/>
      <c r="E392" s="190"/>
      <c r="F392" s="160"/>
    </row>
    <row r="393" spans="1:6" ht="30.75" thickBot="1" x14ac:dyDescent="0.3">
      <c r="A393" s="189" t="s">
        <v>118</v>
      </c>
      <c r="B393" s="192">
        <f>B394+B395+B396+B397</f>
        <v>500</v>
      </c>
      <c r="C393" s="192">
        <f>C394+C395+C396+C397</f>
        <v>0</v>
      </c>
      <c r="D393" s="192">
        <f>D394+D395+D396+D397</f>
        <v>0</v>
      </c>
      <c r="E393" s="192">
        <f>E394+E395+E396+E397</f>
        <v>0</v>
      </c>
      <c r="F393" s="160"/>
    </row>
    <row r="394" spans="1:6" ht="15.75" thickBot="1" x14ac:dyDescent="0.3">
      <c r="A394" s="191" t="s">
        <v>61</v>
      </c>
      <c r="B394" s="192">
        <v>500</v>
      </c>
      <c r="C394" s="192"/>
      <c r="D394" s="192"/>
      <c r="E394" s="192"/>
      <c r="F394" s="160"/>
    </row>
    <row r="395" spans="1:6" ht="15.75" thickBot="1" x14ac:dyDescent="0.3">
      <c r="A395" s="191" t="s">
        <v>115</v>
      </c>
      <c r="B395" s="192"/>
      <c r="C395" s="192"/>
      <c r="D395" s="192"/>
      <c r="E395" s="192"/>
      <c r="F395" s="160"/>
    </row>
    <row r="396" spans="1:6" ht="15" customHeight="1" thickBot="1" x14ac:dyDescent="0.3">
      <c r="A396" s="191" t="s">
        <v>116</v>
      </c>
      <c r="B396" s="192"/>
      <c r="C396" s="192"/>
      <c r="D396" s="192"/>
      <c r="E396" s="192"/>
      <c r="F396" s="160"/>
    </row>
    <row r="397" spans="1:6" ht="15" customHeight="1" thickBot="1" x14ac:dyDescent="0.3">
      <c r="A397" s="194" t="s">
        <v>117</v>
      </c>
      <c r="B397" s="192"/>
      <c r="C397" s="192"/>
      <c r="D397" s="192"/>
      <c r="E397" s="192"/>
      <c r="F397" s="160"/>
    </row>
    <row r="398" spans="1:6" ht="34.5" customHeight="1" thickBot="1" x14ac:dyDescent="0.3">
      <c r="A398" s="196" t="s">
        <v>450</v>
      </c>
      <c r="B398" s="192">
        <f>B388+B393</f>
        <v>500</v>
      </c>
      <c r="C398" s="192">
        <f>C388+C393</f>
        <v>0</v>
      </c>
      <c r="D398" s="192">
        <f>D388+D393</f>
        <v>0</v>
      </c>
      <c r="E398" s="192">
        <f>E388+E393</f>
        <v>0</v>
      </c>
      <c r="F398" s="160"/>
    </row>
    <row r="399" spans="1:6" ht="48.75" customHeight="1" thickBot="1" x14ac:dyDescent="0.3">
      <c r="A399" s="182" t="s">
        <v>106</v>
      </c>
      <c r="B399" s="960" t="s">
        <v>454</v>
      </c>
      <c r="C399" s="961"/>
      <c r="D399" s="961"/>
      <c r="E399" s="962"/>
      <c r="F399" s="160"/>
    </row>
    <row r="400" spans="1:6" ht="64.5" customHeight="1" thickBot="1" x14ac:dyDescent="0.3">
      <c r="A400" s="182" t="s">
        <v>184</v>
      </c>
      <c r="B400" s="220" t="s">
        <v>455</v>
      </c>
      <c r="C400" s="221" t="s">
        <v>151</v>
      </c>
      <c r="D400" s="960"/>
      <c r="E400" s="962"/>
      <c r="F400" s="160"/>
    </row>
    <row r="401" spans="1:6" ht="14.25" customHeight="1" thickBot="1" x14ac:dyDescent="0.3">
      <c r="A401" s="222"/>
      <c r="B401" s="960"/>
      <c r="C401" s="961"/>
      <c r="D401" s="961"/>
      <c r="E401" s="962"/>
      <c r="F401" s="160"/>
    </row>
    <row r="402" spans="1:6" ht="35.25" customHeight="1" thickBot="1" x14ac:dyDescent="0.3">
      <c r="A402" s="184" t="s">
        <v>48</v>
      </c>
      <c r="B402" s="948" t="s">
        <v>1043</v>
      </c>
      <c r="C402" s="949"/>
      <c r="D402" s="949"/>
      <c r="E402" s="950"/>
      <c r="F402" s="160"/>
    </row>
    <row r="403" spans="1:6" ht="29.25" customHeight="1" thickBot="1" x14ac:dyDescent="0.3">
      <c r="A403" s="184" t="s">
        <v>50</v>
      </c>
      <c r="B403" s="951" t="s">
        <v>112</v>
      </c>
      <c r="C403" s="952"/>
      <c r="D403" s="952"/>
      <c r="E403" s="953"/>
      <c r="F403" s="160"/>
    </row>
    <row r="404" spans="1:6" x14ac:dyDescent="0.25">
      <c r="A404" s="946"/>
      <c r="B404" s="185">
        <v>2020</v>
      </c>
      <c r="C404" s="185">
        <v>2021</v>
      </c>
      <c r="D404" s="185">
        <v>2022</v>
      </c>
      <c r="E404" s="185">
        <v>2023</v>
      </c>
      <c r="F404" s="160"/>
    </row>
    <row r="405" spans="1:6" ht="31.5" customHeight="1" thickBot="1" x14ac:dyDescent="0.3">
      <c r="A405" s="947"/>
      <c r="B405" s="186" t="s">
        <v>1</v>
      </c>
      <c r="C405" s="186" t="s">
        <v>26</v>
      </c>
      <c r="D405" s="186" t="s">
        <v>26</v>
      </c>
      <c r="E405" s="186" t="s">
        <v>26</v>
      </c>
      <c r="F405" s="160"/>
    </row>
    <row r="406" spans="1:6" ht="32.25" customHeight="1" thickBot="1" x14ac:dyDescent="0.3">
      <c r="A406" s="184" t="s">
        <v>52</v>
      </c>
      <c r="B406" s="187"/>
      <c r="C406" s="187">
        <v>1</v>
      </c>
      <c r="D406" s="187"/>
      <c r="E406" s="187"/>
      <c r="F406" s="160"/>
    </row>
    <row r="407" spans="1:6" ht="47.25" customHeight="1" thickBot="1" x14ac:dyDescent="0.3">
      <c r="A407" s="184" t="s">
        <v>53</v>
      </c>
      <c r="B407" s="187"/>
      <c r="C407" s="187">
        <v>300</v>
      </c>
      <c r="D407" s="187"/>
      <c r="E407" s="187"/>
      <c r="F407" s="160"/>
    </row>
    <row r="408" spans="1:6" ht="32.25" customHeight="1" thickBot="1" x14ac:dyDescent="0.3">
      <c r="A408" s="184" t="s">
        <v>54</v>
      </c>
      <c r="B408" s="187" t="e">
        <f>B407/B406</f>
        <v>#DIV/0!</v>
      </c>
      <c r="C408" s="187">
        <f>C407/C406</f>
        <v>300</v>
      </c>
      <c r="D408" s="187" t="e">
        <f>D407/D406</f>
        <v>#DIV/0!</v>
      </c>
      <c r="E408" s="187" t="e">
        <f>E407/E406</f>
        <v>#DIV/0!</v>
      </c>
      <c r="F408" s="160"/>
    </row>
    <row r="409" spans="1:6" ht="37.5" customHeight="1" thickBot="1" x14ac:dyDescent="0.3">
      <c r="A409" s="184" t="s">
        <v>55</v>
      </c>
      <c r="B409" s="486" t="s">
        <v>56</v>
      </c>
      <c r="C409" s="188" t="e">
        <f>C406/B406</f>
        <v>#DIV/0!</v>
      </c>
      <c r="D409" s="188">
        <f t="shared" ref="D409:E411" si="12">D406/C406-1</f>
        <v>-1</v>
      </c>
      <c r="E409" s="188" t="e">
        <f t="shared" si="12"/>
        <v>#DIV/0!</v>
      </c>
      <c r="F409" s="160"/>
    </row>
    <row r="410" spans="1:6" ht="32.25" customHeight="1" thickBot="1" x14ac:dyDescent="0.3">
      <c r="A410" s="184" t="s">
        <v>57</v>
      </c>
      <c r="B410" s="486" t="s">
        <v>56</v>
      </c>
      <c r="C410" s="188" t="e">
        <f>C407/B407</f>
        <v>#DIV/0!</v>
      </c>
      <c r="D410" s="188">
        <f t="shared" si="12"/>
        <v>-1</v>
      </c>
      <c r="E410" s="188" t="e">
        <f t="shared" si="12"/>
        <v>#DIV/0!</v>
      </c>
      <c r="F410" s="160"/>
    </row>
    <row r="411" spans="1:6" ht="30.75" thickBot="1" x14ac:dyDescent="0.3">
      <c r="A411" s="184" t="s">
        <v>58</v>
      </c>
      <c r="B411" s="486" t="s">
        <v>56</v>
      </c>
      <c r="C411" s="188" t="e">
        <f>C408/B408</f>
        <v>#DIV/0!</v>
      </c>
      <c r="D411" s="188" t="e">
        <f t="shared" si="12"/>
        <v>#DIV/0!</v>
      </c>
      <c r="E411" s="188" t="e">
        <f t="shared" si="12"/>
        <v>#DIV/0!</v>
      </c>
      <c r="F411" s="160"/>
    </row>
    <row r="412" spans="1:6" ht="36" customHeight="1" thickBot="1" x14ac:dyDescent="0.3">
      <c r="A412" s="954" t="s">
        <v>468</v>
      </c>
      <c r="B412" s="955"/>
      <c r="C412" s="955"/>
      <c r="D412" s="955"/>
      <c r="E412" s="956"/>
      <c r="F412" s="160"/>
    </row>
    <row r="413" spans="1:6" ht="36" customHeight="1" x14ac:dyDescent="0.25">
      <c r="A413" s="946"/>
      <c r="B413" s="185">
        <v>2020</v>
      </c>
      <c r="C413" s="185">
        <v>2021</v>
      </c>
      <c r="D413" s="185">
        <v>2022</v>
      </c>
      <c r="E413" s="185">
        <v>2023</v>
      </c>
      <c r="F413" s="160"/>
    </row>
    <row r="414" spans="1:6" ht="16.5" customHeight="1" thickBot="1" x14ac:dyDescent="0.3">
      <c r="A414" s="947"/>
      <c r="B414" s="186" t="s">
        <v>1</v>
      </c>
      <c r="C414" s="186" t="s">
        <v>26</v>
      </c>
      <c r="D414" s="186" t="s">
        <v>26</v>
      </c>
      <c r="E414" s="186" t="s">
        <v>26</v>
      </c>
      <c r="F414" s="160"/>
    </row>
    <row r="415" spans="1:6" ht="33.75" customHeight="1" thickBot="1" x14ac:dyDescent="0.3">
      <c r="A415" s="189" t="s">
        <v>114</v>
      </c>
      <c r="B415" s="190">
        <f>B416+B417+B418+B419</f>
        <v>0</v>
      </c>
      <c r="C415" s="190">
        <f>C416+C417+C418+C419</f>
        <v>300</v>
      </c>
      <c r="D415" s="190">
        <f>D416+D417+D418+D419</f>
        <v>0</v>
      </c>
      <c r="E415" s="190">
        <f>E416+E417+E418+E419</f>
        <v>0</v>
      </c>
      <c r="F415" s="160"/>
    </row>
    <row r="416" spans="1:6" ht="32.25" customHeight="1" thickBot="1" x14ac:dyDescent="0.3">
      <c r="A416" s="191" t="s">
        <v>61</v>
      </c>
      <c r="B416" s="190"/>
      <c r="C416" s="190">
        <v>300</v>
      </c>
      <c r="D416" s="190"/>
      <c r="E416" s="190"/>
      <c r="F416" s="160"/>
    </row>
    <row r="417" spans="1:6" ht="15.75" thickBot="1" x14ac:dyDescent="0.3">
      <c r="A417" s="191" t="s">
        <v>115</v>
      </c>
      <c r="B417" s="190"/>
      <c r="C417" s="190"/>
      <c r="D417" s="190"/>
      <c r="E417" s="190"/>
      <c r="F417" s="160"/>
    </row>
    <row r="418" spans="1:6" ht="15.75" thickBot="1" x14ac:dyDescent="0.3">
      <c r="A418" s="191" t="s">
        <v>116</v>
      </c>
      <c r="B418" s="190"/>
      <c r="C418" s="190"/>
      <c r="D418" s="190"/>
      <c r="E418" s="190"/>
      <c r="F418" s="160"/>
    </row>
    <row r="419" spans="1:6" ht="33" customHeight="1" thickBot="1" x14ac:dyDescent="0.3">
      <c r="A419" s="191" t="s">
        <v>117</v>
      </c>
      <c r="B419" s="190"/>
      <c r="C419" s="190"/>
      <c r="D419" s="190"/>
      <c r="E419" s="190"/>
      <c r="F419" s="160"/>
    </row>
    <row r="420" spans="1:6" ht="30.75" thickBot="1" x14ac:dyDescent="0.3">
      <c r="A420" s="189" t="s">
        <v>118</v>
      </c>
      <c r="B420" s="192">
        <f>B421+B422+B423+B424</f>
        <v>0</v>
      </c>
      <c r="C420" s="192">
        <f>C421+C422+C423+C424</f>
        <v>0</v>
      </c>
      <c r="D420" s="192">
        <f>D421+D422+D423+D424</f>
        <v>0</v>
      </c>
      <c r="E420" s="192">
        <f>E421+E422+E423+E424</f>
        <v>0</v>
      </c>
      <c r="F420" s="160"/>
    </row>
    <row r="421" spans="1:6" ht="15.75" thickBot="1" x14ac:dyDescent="0.3">
      <c r="A421" s="191" t="s">
        <v>61</v>
      </c>
      <c r="B421" s="192"/>
      <c r="C421" s="190"/>
      <c r="D421" s="190"/>
      <c r="E421" s="190"/>
      <c r="F421" s="160"/>
    </row>
    <row r="422" spans="1:6" ht="46.5" customHeight="1" thickBot="1" x14ac:dyDescent="0.3">
      <c r="A422" s="191" t="s">
        <v>115</v>
      </c>
      <c r="B422" s="192"/>
      <c r="C422" s="190"/>
      <c r="D422" s="190"/>
      <c r="E422" s="190"/>
      <c r="F422" s="160"/>
    </row>
    <row r="423" spans="1:6" ht="24" customHeight="1" thickBot="1" x14ac:dyDescent="0.3">
      <c r="A423" s="191" t="s">
        <v>116</v>
      </c>
      <c r="B423" s="192"/>
      <c r="C423" s="190"/>
      <c r="D423" s="190"/>
      <c r="E423" s="190"/>
      <c r="F423" s="160"/>
    </row>
    <row r="424" spans="1:6" ht="19.5" customHeight="1" thickBot="1" x14ac:dyDescent="0.3">
      <c r="A424" s="191" t="s">
        <v>117</v>
      </c>
      <c r="B424" s="192"/>
      <c r="C424" s="190"/>
      <c r="D424" s="190"/>
      <c r="E424" s="190"/>
      <c r="F424" s="160"/>
    </row>
    <row r="425" spans="1:6" ht="34.5" customHeight="1" thickBot="1" x14ac:dyDescent="0.3">
      <c r="A425" s="223" t="s">
        <v>469</v>
      </c>
      <c r="B425" s="192">
        <f>B415+B420</f>
        <v>0</v>
      </c>
      <c r="C425" s="192">
        <f>C415+C420</f>
        <v>300</v>
      </c>
      <c r="D425" s="192">
        <f>D415+D420</f>
        <v>0</v>
      </c>
      <c r="E425" s="192">
        <f>E415+E420</f>
        <v>0</v>
      </c>
      <c r="F425" s="160"/>
    </row>
    <row r="426" spans="1:6" ht="30.75" thickBot="1" x14ac:dyDescent="0.3">
      <c r="A426" s="214" t="s">
        <v>451</v>
      </c>
      <c r="B426" s="957" t="s">
        <v>454</v>
      </c>
      <c r="C426" s="958"/>
      <c r="D426" s="958"/>
      <c r="E426" s="959"/>
      <c r="F426" s="160"/>
    </row>
    <row r="427" spans="1:6" ht="90.75" thickBot="1" x14ac:dyDescent="0.3">
      <c r="A427" s="182" t="s">
        <v>190</v>
      </c>
      <c r="B427" s="215" t="s">
        <v>1044</v>
      </c>
      <c r="C427" s="216" t="s">
        <v>151</v>
      </c>
      <c r="D427" s="217"/>
      <c r="E427" s="218"/>
      <c r="F427" s="160"/>
    </row>
    <row r="428" spans="1:6" ht="72" customHeight="1" thickBot="1" x14ac:dyDescent="0.3">
      <c r="A428" s="184" t="s">
        <v>48</v>
      </c>
      <c r="B428" s="948" t="s">
        <v>1045</v>
      </c>
      <c r="C428" s="949"/>
      <c r="D428" s="949"/>
      <c r="E428" s="950"/>
      <c r="F428" s="160"/>
    </row>
    <row r="429" spans="1:6" ht="15.75" customHeight="1" thickBot="1" x14ac:dyDescent="0.3">
      <c r="A429" s="184" t="s">
        <v>50</v>
      </c>
      <c r="B429" s="951" t="s">
        <v>462</v>
      </c>
      <c r="C429" s="952"/>
      <c r="D429" s="952"/>
      <c r="E429" s="953"/>
      <c r="F429" s="160"/>
    </row>
    <row r="430" spans="1:6" x14ac:dyDescent="0.25">
      <c r="A430" s="946"/>
      <c r="B430" s="185">
        <v>2020</v>
      </c>
      <c r="C430" s="185">
        <v>2021</v>
      </c>
      <c r="D430" s="185">
        <v>2022</v>
      </c>
      <c r="E430" s="185">
        <v>2023</v>
      </c>
      <c r="F430" s="160"/>
    </row>
    <row r="431" spans="1:6" ht="15.75" thickBot="1" x14ac:dyDescent="0.3">
      <c r="A431" s="947"/>
      <c r="B431" s="186" t="s">
        <v>1</v>
      </c>
      <c r="C431" s="186" t="s">
        <v>26</v>
      </c>
      <c r="D431" s="186" t="s">
        <v>26</v>
      </c>
      <c r="E431" s="186" t="s">
        <v>26</v>
      </c>
      <c r="F431" s="160"/>
    </row>
    <row r="432" spans="1:6" ht="15.75" thickBot="1" x14ac:dyDescent="0.3">
      <c r="A432" s="184" t="s">
        <v>52</v>
      </c>
      <c r="C432" s="187">
        <v>1600</v>
      </c>
      <c r="D432" s="486">
        <v>1400</v>
      </c>
      <c r="E432" s="184"/>
      <c r="F432" s="160"/>
    </row>
    <row r="433" spans="1:6" ht="16.5" customHeight="1" thickBot="1" x14ac:dyDescent="0.3">
      <c r="A433" s="184" t="s">
        <v>53</v>
      </c>
      <c r="B433" s="187"/>
      <c r="C433" s="187">
        <v>5350</v>
      </c>
      <c r="D433" s="187">
        <v>4000</v>
      </c>
      <c r="E433" s="187">
        <f>E451</f>
        <v>0</v>
      </c>
      <c r="F433" s="160"/>
    </row>
    <row r="434" spans="1:6" ht="15" customHeight="1" thickBot="1" x14ac:dyDescent="0.3">
      <c r="A434" s="184" t="s">
        <v>54</v>
      </c>
      <c r="B434" s="187">
        <f>B433/C432</f>
        <v>0</v>
      </c>
      <c r="C434" s="187">
        <f>C433/D432</f>
        <v>3.8214285714285716</v>
      </c>
      <c r="D434" s="187">
        <f>D433/D432</f>
        <v>2.8571428571428572</v>
      </c>
      <c r="E434" s="187"/>
      <c r="F434" s="160"/>
    </row>
    <row r="435" spans="1:6" ht="18" customHeight="1" thickBot="1" x14ac:dyDescent="0.3">
      <c r="A435" s="184" t="s">
        <v>55</v>
      </c>
      <c r="B435" s="486" t="s">
        <v>56</v>
      </c>
      <c r="C435" s="188">
        <f>D432/C432</f>
        <v>0.875</v>
      </c>
      <c r="D435" s="188">
        <f>E432/D432</f>
        <v>0</v>
      </c>
      <c r="E435" s="188" t="e">
        <f>F432/E432</f>
        <v>#DIV/0!</v>
      </c>
      <c r="F435" s="160"/>
    </row>
    <row r="436" spans="1:6" ht="30.75" thickBot="1" x14ac:dyDescent="0.3">
      <c r="A436" s="184" t="s">
        <v>57</v>
      </c>
      <c r="B436" s="486" t="s">
        <v>56</v>
      </c>
      <c r="C436" s="188" t="e">
        <f t="shared" ref="C436:E437" si="13">C433/B433-1</f>
        <v>#DIV/0!</v>
      </c>
      <c r="D436" s="188">
        <f t="shared" si="13"/>
        <v>-0.25233644859813087</v>
      </c>
      <c r="E436" s="188">
        <f t="shared" si="13"/>
        <v>-1</v>
      </c>
      <c r="F436" s="160"/>
    </row>
    <row r="437" spans="1:6" ht="30.75" thickBot="1" x14ac:dyDescent="0.3">
      <c r="A437" s="184" t="s">
        <v>58</v>
      </c>
      <c r="B437" s="486" t="s">
        <v>56</v>
      </c>
      <c r="C437" s="188" t="e">
        <f t="shared" si="13"/>
        <v>#DIV/0!</v>
      </c>
      <c r="D437" s="188">
        <f t="shared" si="13"/>
        <v>-0.25233644859813087</v>
      </c>
      <c r="E437" s="188">
        <f t="shared" si="13"/>
        <v>-1</v>
      </c>
      <c r="F437" s="160"/>
    </row>
    <row r="438" spans="1:6" ht="18" customHeight="1" thickBot="1" x14ac:dyDescent="0.3">
      <c r="A438" s="954" t="s">
        <v>472</v>
      </c>
      <c r="B438" s="955"/>
      <c r="C438" s="955"/>
      <c r="D438" s="955"/>
      <c r="E438" s="956"/>
      <c r="F438" s="160"/>
    </row>
    <row r="439" spans="1:6" x14ac:dyDescent="0.25">
      <c r="A439" s="946"/>
      <c r="B439" s="185">
        <v>2020</v>
      </c>
      <c r="C439" s="185">
        <v>2021</v>
      </c>
      <c r="D439" s="185">
        <v>2022</v>
      </c>
      <c r="E439" s="185">
        <v>2023</v>
      </c>
      <c r="F439" s="160"/>
    </row>
    <row r="440" spans="1:6" ht="15.75" customHeight="1" thickBot="1" x14ac:dyDescent="0.3">
      <c r="A440" s="947"/>
      <c r="B440" s="186" t="s">
        <v>1</v>
      </c>
      <c r="C440" s="186" t="s">
        <v>26</v>
      </c>
      <c r="D440" s="186" t="s">
        <v>26</v>
      </c>
      <c r="E440" s="186" t="s">
        <v>26</v>
      </c>
      <c r="F440" s="160"/>
    </row>
    <row r="441" spans="1:6" ht="33.75" customHeight="1" thickBot="1" x14ac:dyDescent="0.3">
      <c r="A441" s="189" t="s">
        <v>114</v>
      </c>
      <c r="B441" s="190">
        <f>B442+B443+B444+B445</f>
        <v>0</v>
      </c>
      <c r="C441" s="190">
        <f>C442+C443+C444+C445</f>
        <v>0</v>
      </c>
      <c r="D441" s="190">
        <f>D442+D443+D444+D445</f>
        <v>0</v>
      </c>
      <c r="E441" s="190">
        <f>E442+E443+E444+E445</f>
        <v>0</v>
      </c>
      <c r="F441" s="160"/>
    </row>
    <row r="442" spans="1:6" ht="15.75" thickBot="1" x14ac:dyDescent="0.3">
      <c r="A442" s="191" t="s">
        <v>61</v>
      </c>
      <c r="B442" s="190"/>
      <c r="C442" s="190"/>
      <c r="D442" s="190"/>
      <c r="E442" s="190"/>
      <c r="F442" s="160"/>
    </row>
    <row r="443" spans="1:6" ht="15.75" thickBot="1" x14ac:dyDescent="0.3">
      <c r="A443" s="191" t="s">
        <v>115</v>
      </c>
      <c r="B443" s="190"/>
      <c r="C443" s="190"/>
      <c r="D443" s="190"/>
      <c r="E443" s="190"/>
      <c r="F443" s="160"/>
    </row>
    <row r="444" spans="1:6" ht="15" customHeight="1" thickBot="1" x14ac:dyDescent="0.3">
      <c r="A444" s="191" t="s">
        <v>116</v>
      </c>
      <c r="B444" s="190"/>
      <c r="C444" s="190"/>
      <c r="D444" s="190"/>
      <c r="E444" s="190"/>
      <c r="F444" s="160"/>
    </row>
    <row r="445" spans="1:6" ht="15.75" thickBot="1" x14ac:dyDescent="0.3">
      <c r="A445" s="191" t="s">
        <v>117</v>
      </c>
      <c r="B445" s="190"/>
      <c r="C445" s="190"/>
      <c r="D445" s="190"/>
      <c r="E445" s="190"/>
      <c r="F445" s="160"/>
    </row>
    <row r="446" spans="1:6" ht="30.75" thickBot="1" x14ac:dyDescent="0.3">
      <c r="A446" s="189" t="s">
        <v>118</v>
      </c>
      <c r="B446" s="192">
        <f>B447+B448+B449+B450</f>
        <v>0</v>
      </c>
      <c r="C446" s="192">
        <f>C447+C448+C449+C450</f>
        <v>5350</v>
      </c>
      <c r="D446" s="192">
        <f>D447+D448+D449+D450</f>
        <v>4000</v>
      </c>
      <c r="E446" s="192">
        <f>E447+E448+E449+E450</f>
        <v>0</v>
      </c>
      <c r="F446" s="160"/>
    </row>
    <row r="447" spans="1:6" ht="15.75" thickBot="1" x14ac:dyDescent="0.3">
      <c r="A447" s="191" t="s">
        <v>61</v>
      </c>
      <c r="B447" s="192"/>
      <c r="C447" s="192">
        <v>5350</v>
      </c>
      <c r="D447" s="192">
        <v>4000</v>
      </c>
      <c r="E447" s="192"/>
      <c r="F447" s="160"/>
    </row>
    <row r="448" spans="1:6" ht="15.75" thickBot="1" x14ac:dyDescent="0.3">
      <c r="A448" s="191" t="s">
        <v>115</v>
      </c>
      <c r="B448" s="192"/>
      <c r="C448" s="192"/>
      <c r="D448" s="192"/>
      <c r="E448" s="192"/>
      <c r="F448" s="160"/>
    </row>
    <row r="449" spans="1:6" ht="15" customHeight="1" thickBot="1" x14ac:dyDescent="0.3">
      <c r="A449" s="191" t="s">
        <v>116</v>
      </c>
      <c r="B449" s="192"/>
      <c r="C449" s="192"/>
      <c r="D449" s="192"/>
      <c r="E449" s="192"/>
      <c r="F449" s="160"/>
    </row>
    <row r="450" spans="1:6" ht="15" customHeight="1" thickBot="1" x14ac:dyDescent="0.3">
      <c r="A450" s="194" t="s">
        <v>117</v>
      </c>
      <c r="B450" s="192"/>
      <c r="C450" s="192"/>
      <c r="D450" s="192"/>
      <c r="E450" s="192"/>
      <c r="F450" s="160"/>
    </row>
    <row r="451" spans="1:6" ht="34.5" customHeight="1" thickBot="1" x14ac:dyDescent="0.3">
      <c r="A451" s="196" t="s">
        <v>473</v>
      </c>
      <c r="B451" s="192">
        <f>B441+B446</f>
        <v>0</v>
      </c>
      <c r="C451" s="192">
        <f>C441+C446</f>
        <v>5350</v>
      </c>
      <c r="D451" s="192">
        <f>D441+D446</f>
        <v>4000</v>
      </c>
      <c r="E451" s="192">
        <f>E441+E446</f>
        <v>0</v>
      </c>
      <c r="F451" s="160"/>
    </row>
    <row r="452" spans="1:6" ht="30.75" thickBot="1" x14ac:dyDescent="0.3">
      <c r="A452" s="214" t="s">
        <v>451</v>
      </c>
      <c r="B452" s="957" t="s">
        <v>454</v>
      </c>
      <c r="C452" s="958"/>
      <c r="D452" s="958"/>
      <c r="E452" s="959"/>
      <c r="F452" s="160"/>
    </row>
    <row r="453" spans="1:6" ht="60.75" thickBot="1" x14ac:dyDescent="0.3">
      <c r="A453" s="182" t="s">
        <v>196</v>
      </c>
      <c r="B453" s="215" t="s">
        <v>1046</v>
      </c>
      <c r="C453" s="216" t="s">
        <v>151</v>
      </c>
      <c r="D453" s="217"/>
      <c r="E453" s="218"/>
      <c r="F453" s="160"/>
    </row>
    <row r="454" spans="1:6" ht="72" customHeight="1" thickBot="1" x14ac:dyDescent="0.3">
      <c r="A454" s="184" t="s">
        <v>48</v>
      </c>
      <c r="B454" s="948" t="s">
        <v>1047</v>
      </c>
      <c r="C454" s="949"/>
      <c r="D454" s="949"/>
      <c r="E454" s="950"/>
      <c r="F454" s="160"/>
    </row>
    <row r="455" spans="1:6" ht="15.75" customHeight="1" thickBot="1" x14ac:dyDescent="0.3">
      <c r="A455" s="184" t="s">
        <v>50</v>
      </c>
      <c r="B455" s="951" t="s">
        <v>460</v>
      </c>
      <c r="C455" s="952"/>
      <c r="D455" s="952"/>
      <c r="E455" s="953"/>
      <c r="F455" s="160"/>
    </row>
    <row r="456" spans="1:6" x14ac:dyDescent="0.25">
      <c r="A456" s="946"/>
      <c r="B456" s="185">
        <v>2020</v>
      </c>
      <c r="C456" s="185">
        <v>2021</v>
      </c>
      <c r="D456" s="185">
        <v>2022</v>
      </c>
      <c r="E456" s="185">
        <v>2023</v>
      </c>
      <c r="F456" s="160"/>
    </row>
    <row r="457" spans="1:6" ht="15.75" thickBot="1" x14ac:dyDescent="0.3">
      <c r="A457" s="947"/>
      <c r="B457" s="186" t="s">
        <v>1</v>
      </c>
      <c r="C457" s="186" t="s">
        <v>26</v>
      </c>
      <c r="D457" s="186" t="s">
        <v>26</v>
      </c>
      <c r="E457" s="186" t="s">
        <v>26</v>
      </c>
      <c r="F457" s="160"/>
    </row>
    <row r="458" spans="1:6" ht="15.75" thickBot="1" x14ac:dyDescent="0.3">
      <c r="A458" s="184" t="s">
        <v>52</v>
      </c>
      <c r="C458" s="187">
        <v>500</v>
      </c>
      <c r="D458" s="486"/>
      <c r="E458" s="184"/>
      <c r="F458" s="160"/>
    </row>
    <row r="459" spans="1:6" ht="16.5" customHeight="1" thickBot="1" x14ac:dyDescent="0.3">
      <c r="A459" s="184" t="s">
        <v>53</v>
      </c>
      <c r="B459" s="187"/>
      <c r="C459" s="187">
        <v>2000</v>
      </c>
      <c r="D459" s="187"/>
      <c r="E459" s="187">
        <f>E477</f>
        <v>0</v>
      </c>
      <c r="F459" s="160"/>
    </row>
    <row r="460" spans="1:6" ht="15" customHeight="1" thickBot="1" x14ac:dyDescent="0.3">
      <c r="A460" s="184" t="s">
        <v>54</v>
      </c>
      <c r="B460" s="187">
        <f>B459/C458</f>
        <v>0</v>
      </c>
      <c r="C460" s="187" t="e">
        <f>C459/D458</f>
        <v>#DIV/0!</v>
      </c>
      <c r="D460" s="187" t="e">
        <f>D459/D458</f>
        <v>#DIV/0!</v>
      </c>
      <c r="E460" s="187"/>
      <c r="F460" s="160"/>
    </row>
    <row r="461" spans="1:6" ht="18" customHeight="1" thickBot="1" x14ac:dyDescent="0.3">
      <c r="A461" s="184" t="s">
        <v>55</v>
      </c>
      <c r="B461" s="486" t="s">
        <v>56</v>
      </c>
      <c r="C461" s="188">
        <f>D458/C458</f>
        <v>0</v>
      </c>
      <c r="D461" s="188" t="e">
        <f>E458/D458</f>
        <v>#DIV/0!</v>
      </c>
      <c r="E461" s="188" t="e">
        <f>F458/E458</f>
        <v>#DIV/0!</v>
      </c>
      <c r="F461" s="160"/>
    </row>
    <row r="462" spans="1:6" ht="30.75" thickBot="1" x14ac:dyDescent="0.3">
      <c r="A462" s="184" t="s">
        <v>57</v>
      </c>
      <c r="B462" s="486" t="s">
        <v>56</v>
      </c>
      <c r="C462" s="188" t="e">
        <f t="shared" ref="C462:E463" si="14">C459/B459-1</f>
        <v>#DIV/0!</v>
      </c>
      <c r="D462" s="188">
        <f t="shared" si="14"/>
        <v>-1</v>
      </c>
      <c r="E462" s="188" t="e">
        <f t="shared" si="14"/>
        <v>#DIV/0!</v>
      </c>
      <c r="F462" s="160"/>
    </row>
    <row r="463" spans="1:6" ht="30.75" thickBot="1" x14ac:dyDescent="0.3">
      <c r="A463" s="184" t="s">
        <v>58</v>
      </c>
      <c r="B463" s="486" t="s">
        <v>56</v>
      </c>
      <c r="C463" s="188" t="e">
        <f t="shared" si="14"/>
        <v>#DIV/0!</v>
      </c>
      <c r="D463" s="188" t="e">
        <f t="shared" si="14"/>
        <v>#DIV/0!</v>
      </c>
      <c r="E463" s="188" t="e">
        <f t="shared" si="14"/>
        <v>#DIV/0!</v>
      </c>
      <c r="F463" s="160"/>
    </row>
    <row r="464" spans="1:6" ht="18" customHeight="1" thickBot="1" x14ac:dyDescent="0.3">
      <c r="A464" s="954" t="s">
        <v>760</v>
      </c>
      <c r="B464" s="955"/>
      <c r="C464" s="955"/>
      <c r="D464" s="955"/>
      <c r="E464" s="956"/>
      <c r="F464" s="160"/>
    </row>
    <row r="465" spans="1:6" x14ac:dyDescent="0.25">
      <c r="A465" s="946"/>
      <c r="B465" s="185">
        <v>2020</v>
      </c>
      <c r="C465" s="185">
        <v>2021</v>
      </c>
      <c r="D465" s="185">
        <v>2022</v>
      </c>
      <c r="E465" s="185">
        <v>2023</v>
      </c>
      <c r="F465" s="160"/>
    </row>
    <row r="466" spans="1:6" ht="15.75" customHeight="1" thickBot="1" x14ac:dyDescent="0.3">
      <c r="A466" s="947"/>
      <c r="B466" s="186" t="s">
        <v>1</v>
      </c>
      <c r="C466" s="186" t="s">
        <v>26</v>
      </c>
      <c r="D466" s="186" t="s">
        <v>26</v>
      </c>
      <c r="E466" s="186" t="s">
        <v>26</v>
      </c>
      <c r="F466" s="160"/>
    </row>
    <row r="467" spans="1:6" ht="33.75" customHeight="1" thickBot="1" x14ac:dyDescent="0.3">
      <c r="A467" s="189" t="s">
        <v>114</v>
      </c>
      <c r="B467" s="190">
        <f>B468+B469+B470+B471</f>
        <v>0</v>
      </c>
      <c r="C467" s="190">
        <f>C468+C469+C470+C471</f>
        <v>0</v>
      </c>
      <c r="D467" s="190">
        <f>D468+D469+D470+D471</f>
        <v>0</v>
      </c>
      <c r="E467" s="190">
        <f>E468+E469+E470+E471</f>
        <v>0</v>
      </c>
      <c r="F467" s="160"/>
    </row>
    <row r="468" spans="1:6" ht="15.75" thickBot="1" x14ac:dyDescent="0.3">
      <c r="A468" s="191" t="s">
        <v>61</v>
      </c>
      <c r="B468" s="190"/>
      <c r="C468" s="190"/>
      <c r="D468" s="190"/>
      <c r="E468" s="190"/>
      <c r="F468" s="160"/>
    </row>
    <row r="469" spans="1:6" ht="15.75" thickBot="1" x14ac:dyDescent="0.3">
      <c r="A469" s="191" t="s">
        <v>115</v>
      </c>
      <c r="B469" s="190"/>
      <c r="C469" s="190"/>
      <c r="D469" s="190"/>
      <c r="E469" s="190"/>
      <c r="F469" s="160"/>
    </row>
    <row r="470" spans="1:6" ht="15" customHeight="1" thickBot="1" x14ac:dyDescent="0.3">
      <c r="A470" s="191" t="s">
        <v>116</v>
      </c>
      <c r="B470" s="190"/>
      <c r="C470" s="190"/>
      <c r="D470" s="190"/>
      <c r="E470" s="190"/>
      <c r="F470" s="160"/>
    </row>
    <row r="471" spans="1:6" ht="15.75" thickBot="1" x14ac:dyDescent="0.3">
      <c r="A471" s="191" t="s">
        <v>117</v>
      </c>
      <c r="B471" s="190"/>
      <c r="C471" s="190"/>
      <c r="D471" s="190"/>
      <c r="E471" s="190"/>
      <c r="F471" s="160"/>
    </row>
    <row r="472" spans="1:6" ht="30.75" thickBot="1" x14ac:dyDescent="0.3">
      <c r="A472" s="189" t="s">
        <v>118</v>
      </c>
      <c r="B472" s="192">
        <f>B473+B474+B475+B476</f>
        <v>0</v>
      </c>
      <c r="C472" s="192">
        <f>C473+C474+C475+C476</f>
        <v>2000</v>
      </c>
      <c r="D472" s="192">
        <f>D473+D474+D475+D476</f>
        <v>0</v>
      </c>
      <c r="E472" s="192">
        <f>E473+E474+E475+E476</f>
        <v>0</v>
      </c>
      <c r="F472" s="160"/>
    </row>
    <row r="473" spans="1:6" ht="15.75" thickBot="1" x14ac:dyDescent="0.3">
      <c r="A473" s="191" t="s">
        <v>61</v>
      </c>
      <c r="B473" s="192"/>
      <c r="C473" s="192">
        <v>2000</v>
      </c>
      <c r="D473" s="192"/>
      <c r="E473" s="192"/>
      <c r="F473" s="160"/>
    </row>
    <row r="474" spans="1:6" ht="15.75" thickBot="1" x14ac:dyDescent="0.3">
      <c r="A474" s="191" t="s">
        <v>115</v>
      </c>
      <c r="B474" s="192"/>
      <c r="C474" s="192"/>
      <c r="D474" s="192"/>
      <c r="E474" s="192"/>
      <c r="F474" s="160"/>
    </row>
    <row r="475" spans="1:6" ht="15" customHeight="1" thickBot="1" x14ac:dyDescent="0.3">
      <c r="A475" s="191" t="s">
        <v>116</v>
      </c>
      <c r="B475" s="192"/>
      <c r="C475" s="192"/>
      <c r="D475" s="192"/>
      <c r="E475" s="192"/>
      <c r="F475" s="160"/>
    </row>
    <row r="476" spans="1:6" ht="15" customHeight="1" thickBot="1" x14ac:dyDescent="0.3">
      <c r="A476" s="194" t="s">
        <v>117</v>
      </c>
      <c r="B476" s="192"/>
      <c r="C476" s="192"/>
      <c r="D476" s="192"/>
      <c r="E476" s="192"/>
      <c r="F476" s="160"/>
    </row>
    <row r="477" spans="1:6" ht="34.5" customHeight="1" thickBot="1" x14ac:dyDescent="0.3">
      <c r="A477" s="196" t="s">
        <v>478</v>
      </c>
      <c r="B477" s="192">
        <f>B467+B472</f>
        <v>0</v>
      </c>
      <c r="C477" s="192">
        <f>C467+C472</f>
        <v>2000</v>
      </c>
      <c r="D477" s="192">
        <f>D467+D472</f>
        <v>0</v>
      </c>
      <c r="E477" s="192">
        <f>E467+E472</f>
        <v>0</v>
      </c>
      <c r="F477" s="160"/>
    </row>
    <row r="478" spans="1:6" ht="30.75" thickBot="1" x14ac:dyDescent="0.3">
      <c r="A478" s="214" t="s">
        <v>451</v>
      </c>
      <c r="B478" s="957" t="s">
        <v>454</v>
      </c>
      <c r="C478" s="958"/>
      <c r="D478" s="958"/>
      <c r="E478" s="959"/>
      <c r="F478" s="160"/>
    </row>
    <row r="479" spans="1:6" ht="60.75" thickBot="1" x14ac:dyDescent="0.3">
      <c r="A479" s="182" t="s">
        <v>202</v>
      </c>
      <c r="B479" s="215" t="s">
        <v>1048</v>
      </c>
      <c r="C479" s="216" t="s">
        <v>151</v>
      </c>
      <c r="D479" s="217"/>
      <c r="E479" s="218"/>
      <c r="F479" s="160"/>
    </row>
    <row r="480" spans="1:6" ht="39" customHeight="1" thickBot="1" x14ac:dyDescent="0.3">
      <c r="A480" s="184" t="s">
        <v>48</v>
      </c>
      <c r="B480" s="948" t="s">
        <v>1049</v>
      </c>
      <c r="C480" s="949"/>
      <c r="D480" s="949"/>
      <c r="E480" s="950"/>
      <c r="F480" s="160"/>
    </row>
    <row r="481" spans="1:6" ht="15.75" customHeight="1" thickBot="1" x14ac:dyDescent="0.3">
      <c r="A481" s="184" t="s">
        <v>50</v>
      </c>
      <c r="B481" s="951" t="s">
        <v>453</v>
      </c>
      <c r="C481" s="952"/>
      <c r="D481" s="952"/>
      <c r="E481" s="953"/>
      <c r="F481" s="160"/>
    </row>
    <row r="482" spans="1:6" x14ac:dyDescent="0.25">
      <c r="A482" s="946"/>
      <c r="B482" s="185">
        <v>2020</v>
      </c>
      <c r="C482" s="185">
        <v>2021</v>
      </c>
      <c r="D482" s="185">
        <v>2022</v>
      </c>
      <c r="E482" s="185">
        <v>2023</v>
      </c>
      <c r="F482" s="160"/>
    </row>
    <row r="483" spans="1:6" ht="15.75" thickBot="1" x14ac:dyDescent="0.3">
      <c r="A483" s="947"/>
      <c r="B483" s="186" t="s">
        <v>1</v>
      </c>
      <c r="C483" s="186" t="s">
        <v>26</v>
      </c>
      <c r="D483" s="186" t="s">
        <v>26</v>
      </c>
      <c r="E483" s="186" t="s">
        <v>26</v>
      </c>
      <c r="F483" s="160"/>
    </row>
    <row r="484" spans="1:6" ht="15.75" thickBot="1" x14ac:dyDescent="0.3">
      <c r="A484" s="184" t="s">
        <v>52</v>
      </c>
      <c r="C484" s="187">
        <v>1</v>
      </c>
      <c r="D484" s="486"/>
      <c r="E484" s="184"/>
      <c r="F484" s="160"/>
    </row>
    <row r="485" spans="1:6" ht="16.5" customHeight="1" thickBot="1" x14ac:dyDescent="0.3">
      <c r="A485" s="184" t="s">
        <v>53</v>
      </c>
      <c r="B485" s="187"/>
      <c r="C485" s="187">
        <v>4000</v>
      </c>
      <c r="D485" s="187"/>
      <c r="E485" s="187">
        <f>E503</f>
        <v>0</v>
      </c>
      <c r="F485" s="160"/>
    </row>
    <row r="486" spans="1:6" ht="15" customHeight="1" thickBot="1" x14ac:dyDescent="0.3">
      <c r="A486" s="184" t="s">
        <v>54</v>
      </c>
      <c r="B486" s="187">
        <f>B485/C484</f>
        <v>0</v>
      </c>
      <c r="C486" s="187" t="e">
        <f>C485/D484</f>
        <v>#DIV/0!</v>
      </c>
      <c r="D486" s="187" t="e">
        <f>D485/D484</f>
        <v>#DIV/0!</v>
      </c>
      <c r="E486" s="187"/>
      <c r="F486" s="160"/>
    </row>
    <row r="487" spans="1:6" ht="18" customHeight="1" thickBot="1" x14ac:dyDescent="0.3">
      <c r="A487" s="184" t="s">
        <v>55</v>
      </c>
      <c r="B487" s="486" t="s">
        <v>56</v>
      </c>
      <c r="C487" s="188">
        <f>D484/C484</f>
        <v>0</v>
      </c>
      <c r="D487" s="188" t="e">
        <f>E484/D484</f>
        <v>#DIV/0!</v>
      </c>
      <c r="E487" s="188" t="e">
        <f>F484/E484</f>
        <v>#DIV/0!</v>
      </c>
      <c r="F487" s="160"/>
    </row>
    <row r="488" spans="1:6" ht="30.75" thickBot="1" x14ac:dyDescent="0.3">
      <c r="A488" s="184" t="s">
        <v>57</v>
      </c>
      <c r="B488" s="486" t="s">
        <v>56</v>
      </c>
      <c r="C488" s="188" t="e">
        <f t="shared" ref="C488:E489" si="15">C485/B485-1</f>
        <v>#DIV/0!</v>
      </c>
      <c r="D488" s="188">
        <f t="shared" si="15"/>
        <v>-1</v>
      </c>
      <c r="E488" s="188" t="e">
        <f t="shared" si="15"/>
        <v>#DIV/0!</v>
      </c>
      <c r="F488" s="160"/>
    </row>
    <row r="489" spans="1:6" ht="30.75" thickBot="1" x14ac:dyDescent="0.3">
      <c r="A489" s="184" t="s">
        <v>58</v>
      </c>
      <c r="B489" s="486" t="s">
        <v>56</v>
      </c>
      <c r="C489" s="188" t="e">
        <f t="shared" si="15"/>
        <v>#DIV/0!</v>
      </c>
      <c r="D489" s="188" t="e">
        <f t="shared" si="15"/>
        <v>#DIV/0!</v>
      </c>
      <c r="E489" s="188" t="e">
        <f t="shared" si="15"/>
        <v>#DIV/0!</v>
      </c>
      <c r="F489" s="160"/>
    </row>
    <row r="490" spans="1:6" ht="18" customHeight="1" thickBot="1" x14ac:dyDescent="0.3">
      <c r="A490" s="954" t="s">
        <v>479</v>
      </c>
      <c r="B490" s="955"/>
      <c r="C490" s="955"/>
      <c r="D490" s="955"/>
      <c r="E490" s="956"/>
      <c r="F490" s="160"/>
    </row>
    <row r="491" spans="1:6" x14ac:dyDescent="0.25">
      <c r="A491" s="946"/>
      <c r="B491" s="185">
        <v>2020</v>
      </c>
      <c r="C491" s="185">
        <v>2021</v>
      </c>
      <c r="D491" s="185">
        <v>2022</v>
      </c>
      <c r="E491" s="185">
        <v>2023</v>
      </c>
      <c r="F491" s="160"/>
    </row>
    <row r="492" spans="1:6" ht="15.75" customHeight="1" thickBot="1" x14ac:dyDescent="0.3">
      <c r="A492" s="947"/>
      <c r="B492" s="186" t="s">
        <v>1</v>
      </c>
      <c r="C492" s="186" t="s">
        <v>26</v>
      </c>
      <c r="D492" s="186" t="s">
        <v>26</v>
      </c>
      <c r="E492" s="186" t="s">
        <v>26</v>
      </c>
      <c r="F492" s="160"/>
    </row>
    <row r="493" spans="1:6" ht="33.75" customHeight="1" thickBot="1" x14ac:dyDescent="0.3">
      <c r="A493" s="189" t="s">
        <v>114</v>
      </c>
      <c r="B493" s="190">
        <f>B494+B495+B496+B497</f>
        <v>0</v>
      </c>
      <c r="C493" s="190">
        <f>C494+C495+C496+C497</f>
        <v>0</v>
      </c>
      <c r="D493" s="190">
        <f>D494+D495+D496+D497</f>
        <v>0</v>
      </c>
      <c r="E493" s="190">
        <f>E494+E495+E496+E497</f>
        <v>0</v>
      </c>
      <c r="F493" s="160"/>
    </row>
    <row r="494" spans="1:6" ht="15.75" thickBot="1" x14ac:dyDescent="0.3">
      <c r="A494" s="191" t="s">
        <v>61</v>
      </c>
      <c r="B494" s="190"/>
      <c r="C494" s="190"/>
      <c r="D494" s="190"/>
      <c r="E494" s="190"/>
      <c r="F494" s="160"/>
    </row>
    <row r="495" spans="1:6" ht="15.75" thickBot="1" x14ac:dyDescent="0.3">
      <c r="A495" s="191" t="s">
        <v>115</v>
      </c>
      <c r="B495" s="190"/>
      <c r="C495" s="190"/>
      <c r="D495" s="190"/>
      <c r="E495" s="190"/>
      <c r="F495" s="160"/>
    </row>
    <row r="496" spans="1:6" ht="15" customHeight="1" thickBot="1" x14ac:dyDescent="0.3">
      <c r="A496" s="191" t="s">
        <v>116</v>
      </c>
      <c r="B496" s="190"/>
      <c r="C496" s="190"/>
      <c r="D496" s="190"/>
      <c r="E496" s="190"/>
      <c r="F496" s="160"/>
    </row>
    <row r="497" spans="1:6" ht="15.75" thickBot="1" x14ac:dyDescent="0.3">
      <c r="A497" s="191" t="s">
        <v>117</v>
      </c>
      <c r="B497" s="190"/>
      <c r="C497" s="190"/>
      <c r="D497" s="190"/>
      <c r="E497" s="190"/>
      <c r="F497" s="160"/>
    </row>
    <row r="498" spans="1:6" ht="30.75" thickBot="1" x14ac:dyDescent="0.3">
      <c r="A498" s="189" t="s">
        <v>118</v>
      </c>
      <c r="B498" s="192">
        <f>B499+B500+B501+B502</f>
        <v>0</v>
      </c>
      <c r="C498" s="192">
        <f>C499+C500+C501+C502</f>
        <v>4000</v>
      </c>
      <c r="D498" s="192">
        <f>D499+D500+D501+D502</f>
        <v>0</v>
      </c>
      <c r="E498" s="192">
        <f>E499+E500+E501+E502</f>
        <v>0</v>
      </c>
      <c r="F498" s="160"/>
    </row>
    <row r="499" spans="1:6" ht="15.75" thickBot="1" x14ac:dyDescent="0.3">
      <c r="A499" s="191" t="s">
        <v>61</v>
      </c>
      <c r="B499" s="192"/>
      <c r="C499" s="192">
        <v>4000</v>
      </c>
      <c r="D499" s="192"/>
      <c r="E499" s="192"/>
      <c r="F499" s="160"/>
    </row>
    <row r="500" spans="1:6" ht="15.75" thickBot="1" x14ac:dyDescent="0.3">
      <c r="A500" s="191" t="s">
        <v>115</v>
      </c>
      <c r="B500" s="192"/>
      <c r="C500" s="192"/>
      <c r="D500" s="192"/>
      <c r="E500" s="192"/>
      <c r="F500" s="160"/>
    </row>
    <row r="501" spans="1:6" ht="15" customHeight="1" thickBot="1" x14ac:dyDescent="0.3">
      <c r="A501" s="191" t="s">
        <v>116</v>
      </c>
      <c r="B501" s="192"/>
      <c r="C501" s="192"/>
      <c r="D501" s="192"/>
      <c r="E501" s="192"/>
      <c r="F501" s="160"/>
    </row>
    <row r="502" spans="1:6" ht="15" customHeight="1" thickBot="1" x14ac:dyDescent="0.3">
      <c r="A502" s="194" t="s">
        <v>117</v>
      </c>
      <c r="B502" s="192"/>
      <c r="C502" s="192"/>
      <c r="D502" s="192"/>
      <c r="E502" s="192"/>
      <c r="F502" s="160"/>
    </row>
    <row r="503" spans="1:6" ht="34.5" customHeight="1" thickBot="1" x14ac:dyDescent="0.3">
      <c r="A503" s="196" t="s">
        <v>480</v>
      </c>
      <c r="B503" s="192">
        <f>B493+B498</f>
        <v>0</v>
      </c>
      <c r="C503" s="192">
        <f>C493+C498</f>
        <v>4000</v>
      </c>
      <c r="D503" s="192">
        <f>D493+D498</f>
        <v>0</v>
      </c>
      <c r="E503" s="192">
        <f>E493+E498</f>
        <v>0</v>
      </c>
      <c r="F503" s="160"/>
    </row>
    <row r="504" spans="1:6" ht="30.75" thickBot="1" x14ac:dyDescent="0.3">
      <c r="A504" s="214" t="s">
        <v>451</v>
      </c>
      <c r="B504" s="957" t="s">
        <v>454</v>
      </c>
      <c r="C504" s="958"/>
      <c r="D504" s="958"/>
      <c r="E504" s="959"/>
      <c r="F504" s="160"/>
    </row>
    <row r="505" spans="1:6" ht="90.75" thickBot="1" x14ac:dyDescent="0.3">
      <c r="A505" s="182" t="s">
        <v>209</v>
      </c>
      <c r="B505" s="215" t="s">
        <v>1050</v>
      </c>
      <c r="C505" s="216" t="s">
        <v>151</v>
      </c>
      <c r="D505" s="217"/>
      <c r="E505" s="218"/>
      <c r="F505" s="160"/>
    </row>
    <row r="506" spans="1:6" ht="39" customHeight="1" thickBot="1" x14ac:dyDescent="0.3">
      <c r="A506" s="184" t="s">
        <v>48</v>
      </c>
      <c r="B506" s="948" t="s">
        <v>1051</v>
      </c>
      <c r="C506" s="949"/>
      <c r="D506" s="949"/>
      <c r="E506" s="950"/>
      <c r="F506" s="160"/>
    </row>
    <row r="507" spans="1:6" ht="15.75" customHeight="1" thickBot="1" x14ac:dyDescent="0.3">
      <c r="A507" s="184" t="s">
        <v>50</v>
      </c>
      <c r="B507" s="951" t="s">
        <v>453</v>
      </c>
      <c r="C507" s="952"/>
      <c r="D507" s="952"/>
      <c r="E507" s="953"/>
      <c r="F507" s="160"/>
    </row>
    <row r="508" spans="1:6" x14ac:dyDescent="0.25">
      <c r="A508" s="946"/>
      <c r="B508" s="185">
        <v>2020</v>
      </c>
      <c r="C508" s="185">
        <v>2021</v>
      </c>
      <c r="D508" s="185">
        <v>2022</v>
      </c>
      <c r="E508" s="185">
        <v>2023</v>
      </c>
      <c r="F508" s="160"/>
    </row>
    <row r="509" spans="1:6" ht="15.75" thickBot="1" x14ac:dyDescent="0.3">
      <c r="A509" s="947"/>
      <c r="B509" s="186" t="s">
        <v>1</v>
      </c>
      <c r="C509" s="186" t="s">
        <v>26</v>
      </c>
      <c r="D509" s="186" t="s">
        <v>26</v>
      </c>
      <c r="E509" s="186" t="s">
        <v>26</v>
      </c>
      <c r="F509" s="160"/>
    </row>
    <row r="510" spans="1:6" ht="15.75" thickBot="1" x14ac:dyDescent="0.3">
      <c r="A510" s="184" t="s">
        <v>52</v>
      </c>
      <c r="C510" s="187">
        <v>1</v>
      </c>
      <c r="D510" s="486"/>
      <c r="E510" s="184"/>
      <c r="F510" s="160"/>
    </row>
    <row r="511" spans="1:6" ht="16.5" customHeight="1" thickBot="1" x14ac:dyDescent="0.3">
      <c r="A511" s="184" t="s">
        <v>53</v>
      </c>
      <c r="B511" s="187"/>
      <c r="C511" s="187">
        <v>650</v>
      </c>
      <c r="D511" s="187"/>
      <c r="E511" s="187">
        <f>E529</f>
        <v>0</v>
      </c>
      <c r="F511" s="160"/>
    </row>
    <row r="512" spans="1:6" ht="15" customHeight="1" thickBot="1" x14ac:dyDescent="0.3">
      <c r="A512" s="184" t="s">
        <v>54</v>
      </c>
      <c r="B512" s="187">
        <f>B511/C510</f>
        <v>0</v>
      </c>
      <c r="C512" s="187" t="e">
        <f>C511/D510</f>
        <v>#DIV/0!</v>
      </c>
      <c r="D512" s="187" t="e">
        <f>D511/D510</f>
        <v>#DIV/0!</v>
      </c>
      <c r="E512" s="187"/>
      <c r="F512" s="160"/>
    </row>
    <row r="513" spans="1:6" ht="18" customHeight="1" thickBot="1" x14ac:dyDescent="0.3">
      <c r="A513" s="184" t="s">
        <v>55</v>
      </c>
      <c r="B513" s="486" t="s">
        <v>56</v>
      </c>
      <c r="C513" s="188">
        <f>D510/C510</f>
        <v>0</v>
      </c>
      <c r="D513" s="188" t="e">
        <f>E510/D510</f>
        <v>#DIV/0!</v>
      </c>
      <c r="E513" s="188" t="e">
        <f>F510/E510</f>
        <v>#DIV/0!</v>
      </c>
      <c r="F513" s="160"/>
    </row>
    <row r="514" spans="1:6" ht="30.75" thickBot="1" x14ac:dyDescent="0.3">
      <c r="A514" s="184" t="s">
        <v>57</v>
      </c>
      <c r="B514" s="486" t="s">
        <v>56</v>
      </c>
      <c r="C514" s="188" t="e">
        <f t="shared" ref="C514:E515" si="16">C511/B511-1</f>
        <v>#DIV/0!</v>
      </c>
      <c r="D514" s="188">
        <f t="shared" si="16"/>
        <v>-1</v>
      </c>
      <c r="E514" s="188" t="e">
        <f t="shared" si="16"/>
        <v>#DIV/0!</v>
      </c>
      <c r="F514" s="160"/>
    </row>
    <row r="515" spans="1:6" ht="30.75" thickBot="1" x14ac:dyDescent="0.3">
      <c r="A515" s="184" t="s">
        <v>58</v>
      </c>
      <c r="B515" s="486" t="s">
        <v>56</v>
      </c>
      <c r="C515" s="188" t="e">
        <f t="shared" si="16"/>
        <v>#DIV/0!</v>
      </c>
      <c r="D515" s="188" t="e">
        <f t="shared" si="16"/>
        <v>#DIV/0!</v>
      </c>
      <c r="E515" s="188" t="e">
        <f t="shared" si="16"/>
        <v>#DIV/0!</v>
      </c>
      <c r="F515" s="160"/>
    </row>
    <row r="516" spans="1:6" ht="18" customHeight="1" thickBot="1" x14ac:dyDescent="0.3">
      <c r="A516" s="954" t="s">
        <v>761</v>
      </c>
      <c r="B516" s="955"/>
      <c r="C516" s="955"/>
      <c r="D516" s="955"/>
      <c r="E516" s="956"/>
      <c r="F516" s="160"/>
    </row>
    <row r="517" spans="1:6" x14ac:dyDescent="0.25">
      <c r="A517" s="946"/>
      <c r="B517" s="185">
        <v>2020</v>
      </c>
      <c r="C517" s="185">
        <v>2021</v>
      </c>
      <c r="D517" s="185">
        <v>2022</v>
      </c>
      <c r="E517" s="185">
        <v>2023</v>
      </c>
      <c r="F517" s="160"/>
    </row>
    <row r="518" spans="1:6" ht="15.75" customHeight="1" thickBot="1" x14ac:dyDescent="0.3">
      <c r="A518" s="947"/>
      <c r="B518" s="186" t="s">
        <v>1</v>
      </c>
      <c r="C518" s="186" t="s">
        <v>26</v>
      </c>
      <c r="D518" s="186" t="s">
        <v>26</v>
      </c>
      <c r="E518" s="186" t="s">
        <v>26</v>
      </c>
      <c r="F518" s="160"/>
    </row>
    <row r="519" spans="1:6" ht="33.75" customHeight="1" thickBot="1" x14ac:dyDescent="0.3">
      <c r="A519" s="189" t="s">
        <v>114</v>
      </c>
      <c r="B519" s="190">
        <f>B520+B521+B522+B523</f>
        <v>0</v>
      </c>
      <c r="C519" s="190">
        <f>C520+C521+C522+C523</f>
        <v>0</v>
      </c>
      <c r="D519" s="190">
        <f>D520+D521+D522+D523</f>
        <v>0</v>
      </c>
      <c r="E519" s="190">
        <f>E520+E521+E522+E523</f>
        <v>0</v>
      </c>
      <c r="F519" s="160"/>
    </row>
    <row r="520" spans="1:6" ht="15.75" thickBot="1" x14ac:dyDescent="0.3">
      <c r="A520" s="191" t="s">
        <v>61</v>
      </c>
      <c r="B520" s="190"/>
      <c r="C520" s="190"/>
      <c r="D520" s="190"/>
      <c r="E520" s="190"/>
      <c r="F520" s="160"/>
    </row>
    <row r="521" spans="1:6" ht="15.75" thickBot="1" x14ac:dyDescent="0.3">
      <c r="A521" s="191" t="s">
        <v>115</v>
      </c>
      <c r="B521" s="190"/>
      <c r="C521" s="190"/>
      <c r="D521" s="190"/>
      <c r="E521" s="190"/>
      <c r="F521" s="160"/>
    </row>
    <row r="522" spans="1:6" ht="15" customHeight="1" thickBot="1" x14ac:dyDescent="0.3">
      <c r="A522" s="191" t="s">
        <v>116</v>
      </c>
      <c r="B522" s="190"/>
      <c r="C522" s="190"/>
      <c r="D522" s="190"/>
      <c r="E522" s="190"/>
      <c r="F522" s="160"/>
    </row>
    <row r="523" spans="1:6" ht="15.75" thickBot="1" x14ac:dyDescent="0.3">
      <c r="A523" s="191" t="s">
        <v>117</v>
      </c>
      <c r="B523" s="190"/>
      <c r="C523" s="190"/>
      <c r="D523" s="190"/>
      <c r="E523" s="190"/>
      <c r="F523" s="160"/>
    </row>
    <row r="524" spans="1:6" ht="30.75" thickBot="1" x14ac:dyDescent="0.3">
      <c r="A524" s="189" t="s">
        <v>118</v>
      </c>
      <c r="B524" s="192">
        <f>B525+B526+B527+B528</f>
        <v>0</v>
      </c>
      <c r="C524" s="192">
        <f>C525+C526+C527+C528</f>
        <v>650</v>
      </c>
      <c r="D524" s="192">
        <f>D525+D526+D527+D528</f>
        <v>0</v>
      </c>
      <c r="E524" s="192">
        <f>E525+E526+E527+E528</f>
        <v>0</v>
      </c>
      <c r="F524" s="160"/>
    </row>
    <row r="525" spans="1:6" ht="15.75" thickBot="1" x14ac:dyDescent="0.3">
      <c r="A525" s="191" t="s">
        <v>61</v>
      </c>
      <c r="B525" s="192"/>
      <c r="C525" s="192">
        <v>650</v>
      </c>
      <c r="D525" s="192"/>
      <c r="E525" s="192"/>
      <c r="F525" s="160"/>
    </row>
    <row r="526" spans="1:6" ht="15.75" thickBot="1" x14ac:dyDescent="0.3">
      <c r="A526" s="191" t="s">
        <v>115</v>
      </c>
      <c r="B526" s="192"/>
      <c r="C526" s="192"/>
      <c r="D526" s="192"/>
      <c r="E526" s="192"/>
      <c r="F526" s="160"/>
    </row>
    <row r="527" spans="1:6" ht="15" customHeight="1" thickBot="1" x14ac:dyDescent="0.3">
      <c r="A527" s="191" t="s">
        <v>116</v>
      </c>
      <c r="B527" s="192"/>
      <c r="C527" s="192"/>
      <c r="D527" s="192"/>
      <c r="E527" s="192"/>
      <c r="F527" s="160"/>
    </row>
    <row r="528" spans="1:6" ht="15" customHeight="1" thickBot="1" x14ac:dyDescent="0.3">
      <c r="A528" s="194" t="s">
        <v>117</v>
      </c>
      <c r="B528" s="192"/>
      <c r="C528" s="192"/>
      <c r="D528" s="192"/>
      <c r="E528" s="192"/>
      <c r="F528" s="160"/>
    </row>
    <row r="529" spans="1:6" ht="34.5" customHeight="1" thickBot="1" x14ac:dyDescent="0.3">
      <c r="A529" s="196" t="s">
        <v>403</v>
      </c>
      <c r="B529" s="192">
        <f>B519+B524</f>
        <v>0</v>
      </c>
      <c r="C529" s="192">
        <f>C519+C524</f>
        <v>650</v>
      </c>
      <c r="D529" s="192">
        <f>D519+D524</f>
        <v>0</v>
      </c>
      <c r="E529" s="192">
        <f>E519+E524</f>
        <v>0</v>
      </c>
      <c r="F529" s="160"/>
    </row>
    <row r="530" spans="1:6" ht="30.75" thickBot="1" x14ac:dyDescent="0.3">
      <c r="A530" s="214" t="s">
        <v>451</v>
      </c>
      <c r="B530" s="957" t="s">
        <v>454</v>
      </c>
      <c r="C530" s="958"/>
      <c r="D530" s="958"/>
      <c r="E530" s="959"/>
      <c r="F530" s="160"/>
    </row>
    <row r="531" spans="1:6" ht="75.75" thickBot="1" x14ac:dyDescent="0.3">
      <c r="A531" s="182" t="s">
        <v>216</v>
      </c>
      <c r="B531" s="215" t="s">
        <v>1052</v>
      </c>
      <c r="C531" s="216" t="s">
        <v>151</v>
      </c>
      <c r="D531" s="217"/>
      <c r="E531" s="218"/>
      <c r="F531" s="160"/>
    </row>
    <row r="532" spans="1:6" ht="39" customHeight="1" thickBot="1" x14ac:dyDescent="0.3">
      <c r="A532" s="184" t="s">
        <v>48</v>
      </c>
      <c r="B532" s="948" t="s">
        <v>1053</v>
      </c>
      <c r="C532" s="949"/>
      <c r="D532" s="949"/>
      <c r="E532" s="950"/>
      <c r="F532" s="160"/>
    </row>
    <row r="533" spans="1:6" ht="15.75" customHeight="1" thickBot="1" x14ac:dyDescent="0.3">
      <c r="A533" s="184" t="s">
        <v>50</v>
      </c>
      <c r="B533" s="951" t="s">
        <v>453</v>
      </c>
      <c r="C533" s="952"/>
      <c r="D533" s="952"/>
      <c r="E533" s="953"/>
      <c r="F533" s="160"/>
    </row>
    <row r="534" spans="1:6" x14ac:dyDescent="0.25">
      <c r="A534" s="946"/>
      <c r="B534" s="185">
        <v>2020</v>
      </c>
      <c r="C534" s="185">
        <v>2021</v>
      </c>
      <c r="D534" s="185">
        <v>2022</v>
      </c>
      <c r="E534" s="185">
        <v>2023</v>
      </c>
      <c r="F534" s="160"/>
    </row>
    <row r="535" spans="1:6" ht="15.75" thickBot="1" x14ac:dyDescent="0.3">
      <c r="A535" s="947"/>
      <c r="B535" s="186" t="s">
        <v>1</v>
      </c>
      <c r="C535" s="186" t="s">
        <v>26</v>
      </c>
      <c r="D535" s="186" t="s">
        <v>26</v>
      </c>
      <c r="E535" s="186" t="s">
        <v>26</v>
      </c>
      <c r="F535" s="160"/>
    </row>
    <row r="536" spans="1:6" ht="15.75" thickBot="1" x14ac:dyDescent="0.3">
      <c r="A536" s="184" t="s">
        <v>52</v>
      </c>
      <c r="C536" s="187">
        <v>46</v>
      </c>
      <c r="D536" s="486"/>
      <c r="E536" s="184"/>
      <c r="F536" s="160"/>
    </row>
    <row r="537" spans="1:6" ht="16.5" customHeight="1" thickBot="1" x14ac:dyDescent="0.3">
      <c r="A537" s="184" t="s">
        <v>53</v>
      </c>
      <c r="B537" s="187"/>
      <c r="C537" s="187">
        <v>1300</v>
      </c>
      <c r="D537" s="187"/>
      <c r="E537" s="187">
        <f>E555</f>
        <v>0</v>
      </c>
      <c r="F537" s="160"/>
    </row>
    <row r="538" spans="1:6" ht="15" customHeight="1" thickBot="1" x14ac:dyDescent="0.3">
      <c r="A538" s="184" t="s">
        <v>54</v>
      </c>
      <c r="B538" s="187">
        <f>B537/C536</f>
        <v>0</v>
      </c>
      <c r="C538" s="187">
        <f>C537/C536</f>
        <v>28.260869565217391</v>
      </c>
      <c r="D538" s="187" t="e">
        <f>D537/D536</f>
        <v>#DIV/0!</v>
      </c>
      <c r="E538" s="187"/>
      <c r="F538" s="160"/>
    </row>
    <row r="539" spans="1:6" ht="18" customHeight="1" thickBot="1" x14ac:dyDescent="0.3">
      <c r="A539" s="184" t="s">
        <v>55</v>
      </c>
      <c r="B539" s="486" t="s">
        <v>56</v>
      </c>
      <c r="C539" s="188">
        <f>D536/C536</f>
        <v>0</v>
      </c>
      <c r="D539" s="188" t="e">
        <f>E536/D536</f>
        <v>#DIV/0!</v>
      </c>
      <c r="E539" s="188" t="e">
        <f>F536/E536</f>
        <v>#DIV/0!</v>
      </c>
      <c r="F539" s="160"/>
    </row>
    <row r="540" spans="1:6" ht="30.75" thickBot="1" x14ac:dyDescent="0.3">
      <c r="A540" s="184" t="s">
        <v>57</v>
      </c>
      <c r="B540" s="486" t="s">
        <v>56</v>
      </c>
      <c r="C540" s="188" t="e">
        <f t="shared" ref="C540:E541" si="17">C537/B537-1</f>
        <v>#DIV/0!</v>
      </c>
      <c r="D540" s="188">
        <f t="shared" si="17"/>
        <v>-1</v>
      </c>
      <c r="E540" s="188" t="e">
        <f t="shared" si="17"/>
        <v>#DIV/0!</v>
      </c>
      <c r="F540" s="160"/>
    </row>
    <row r="541" spans="1:6" ht="30.75" thickBot="1" x14ac:dyDescent="0.3">
      <c r="A541" s="184" t="s">
        <v>58</v>
      </c>
      <c r="B541" s="486" t="s">
        <v>56</v>
      </c>
      <c r="C541" s="188" t="e">
        <f t="shared" si="17"/>
        <v>#DIV/0!</v>
      </c>
      <c r="D541" s="188" t="e">
        <f t="shared" si="17"/>
        <v>#DIV/0!</v>
      </c>
      <c r="E541" s="188" t="e">
        <f t="shared" si="17"/>
        <v>#DIV/0!</v>
      </c>
      <c r="F541" s="160"/>
    </row>
    <row r="542" spans="1:6" ht="18" customHeight="1" thickBot="1" x14ac:dyDescent="0.3">
      <c r="A542" s="954" t="s">
        <v>762</v>
      </c>
      <c r="B542" s="955"/>
      <c r="C542" s="955"/>
      <c r="D542" s="955"/>
      <c r="E542" s="956"/>
      <c r="F542" s="160"/>
    </row>
    <row r="543" spans="1:6" x14ac:dyDescent="0.25">
      <c r="A543" s="946"/>
      <c r="B543" s="185">
        <v>2020</v>
      </c>
      <c r="C543" s="185">
        <v>2021</v>
      </c>
      <c r="D543" s="185">
        <v>2022</v>
      </c>
      <c r="E543" s="185">
        <v>2023</v>
      </c>
      <c r="F543" s="160"/>
    </row>
    <row r="544" spans="1:6" ht="15.75" customHeight="1" thickBot="1" x14ac:dyDescent="0.3">
      <c r="A544" s="947"/>
      <c r="B544" s="186" t="s">
        <v>1</v>
      </c>
      <c r="C544" s="186" t="s">
        <v>26</v>
      </c>
      <c r="D544" s="186" t="s">
        <v>26</v>
      </c>
      <c r="E544" s="186" t="s">
        <v>26</v>
      </c>
      <c r="F544" s="160"/>
    </row>
    <row r="545" spans="1:6" ht="33.75" customHeight="1" thickBot="1" x14ac:dyDescent="0.3">
      <c r="A545" s="189" t="s">
        <v>114</v>
      </c>
      <c r="B545" s="190">
        <f>B546+B547+B548+B549</f>
        <v>0</v>
      </c>
      <c r="C545" s="190">
        <f>C546+C547+C548+C549</f>
        <v>0</v>
      </c>
      <c r="D545" s="190">
        <f>D546+D547+D548+D549</f>
        <v>0</v>
      </c>
      <c r="E545" s="190">
        <f>E546+E547+E548+E549</f>
        <v>0</v>
      </c>
      <c r="F545" s="160"/>
    </row>
    <row r="546" spans="1:6" ht="15.75" thickBot="1" x14ac:dyDescent="0.3">
      <c r="A546" s="191" t="s">
        <v>61</v>
      </c>
      <c r="B546" s="190"/>
      <c r="C546" s="190"/>
      <c r="D546" s="190"/>
      <c r="E546" s="190"/>
      <c r="F546" s="160"/>
    </row>
    <row r="547" spans="1:6" ht="15.75" thickBot="1" x14ac:dyDescent="0.3">
      <c r="A547" s="191" t="s">
        <v>115</v>
      </c>
      <c r="B547" s="190"/>
      <c r="C547" s="190"/>
      <c r="D547" s="190"/>
      <c r="E547" s="190"/>
      <c r="F547" s="160"/>
    </row>
    <row r="548" spans="1:6" ht="15" customHeight="1" thickBot="1" x14ac:dyDescent="0.3">
      <c r="A548" s="191" t="s">
        <v>116</v>
      </c>
      <c r="B548" s="190"/>
      <c r="C548" s="190"/>
      <c r="D548" s="190"/>
      <c r="E548" s="190"/>
      <c r="F548" s="160"/>
    </row>
    <row r="549" spans="1:6" ht="15.75" thickBot="1" x14ac:dyDescent="0.3">
      <c r="A549" s="191" t="s">
        <v>117</v>
      </c>
      <c r="B549" s="190"/>
      <c r="C549" s="190"/>
      <c r="D549" s="190"/>
      <c r="E549" s="190"/>
      <c r="F549" s="160"/>
    </row>
    <row r="550" spans="1:6" ht="30.75" thickBot="1" x14ac:dyDescent="0.3">
      <c r="A550" s="189" t="s">
        <v>118</v>
      </c>
      <c r="B550" s="192">
        <f>B551+B552+B553+B554</f>
        <v>0</v>
      </c>
      <c r="C550" s="192">
        <f>C551+C552+C553+C554</f>
        <v>1300</v>
      </c>
      <c r="D550" s="192">
        <f>D551+D552+D553+D554</f>
        <v>0</v>
      </c>
      <c r="E550" s="192">
        <f>E551+E552+E553+E554</f>
        <v>0</v>
      </c>
      <c r="F550" s="160"/>
    </row>
    <row r="551" spans="1:6" ht="15.75" thickBot="1" x14ac:dyDescent="0.3">
      <c r="A551" s="191" t="s">
        <v>61</v>
      </c>
      <c r="B551" s="192"/>
      <c r="C551" s="192">
        <v>1300</v>
      </c>
      <c r="D551" s="192"/>
      <c r="E551" s="192"/>
      <c r="F551" s="160"/>
    </row>
    <row r="552" spans="1:6" ht="15.75" thickBot="1" x14ac:dyDescent="0.3">
      <c r="A552" s="191" t="s">
        <v>115</v>
      </c>
      <c r="B552" s="192"/>
      <c r="C552" s="192"/>
      <c r="D552" s="192"/>
      <c r="E552" s="192"/>
      <c r="F552" s="160"/>
    </row>
    <row r="553" spans="1:6" ht="15" customHeight="1" thickBot="1" x14ac:dyDescent="0.3">
      <c r="A553" s="191" t="s">
        <v>116</v>
      </c>
      <c r="B553" s="192"/>
      <c r="C553" s="192"/>
      <c r="D553" s="192"/>
      <c r="E553" s="192"/>
      <c r="F553" s="160"/>
    </row>
    <row r="554" spans="1:6" ht="15" customHeight="1" thickBot="1" x14ac:dyDescent="0.3">
      <c r="A554" s="194" t="s">
        <v>117</v>
      </c>
      <c r="B554" s="192"/>
      <c r="C554" s="192"/>
      <c r="D554" s="192"/>
      <c r="E554" s="192"/>
      <c r="F554" s="160"/>
    </row>
    <row r="555" spans="1:6" ht="34.5" customHeight="1" thickBot="1" x14ac:dyDescent="0.3">
      <c r="A555" s="196" t="s">
        <v>406</v>
      </c>
      <c r="B555" s="192">
        <f>B545+B550</f>
        <v>0</v>
      </c>
      <c r="C555" s="192">
        <f>C545+C550</f>
        <v>1300</v>
      </c>
      <c r="D555" s="192">
        <f>D545+D550</f>
        <v>0</v>
      </c>
      <c r="E555" s="192">
        <f>E545+E550</f>
        <v>0</v>
      </c>
      <c r="F555" s="160"/>
    </row>
    <row r="556" spans="1:6" ht="60.75" thickBot="1" x14ac:dyDescent="0.3">
      <c r="A556" s="182" t="s">
        <v>222</v>
      </c>
      <c r="B556" s="215" t="s">
        <v>1054</v>
      </c>
      <c r="C556" s="216" t="s">
        <v>151</v>
      </c>
      <c r="D556" s="217"/>
      <c r="E556" s="218"/>
      <c r="F556" s="160"/>
    </row>
    <row r="557" spans="1:6" ht="39" customHeight="1" thickBot="1" x14ac:dyDescent="0.3">
      <c r="A557" s="184" t="s">
        <v>48</v>
      </c>
      <c r="B557" s="948" t="s">
        <v>1055</v>
      </c>
      <c r="C557" s="949"/>
      <c r="D557" s="949"/>
      <c r="E557" s="950"/>
      <c r="F557" s="160"/>
    </row>
    <row r="558" spans="1:6" ht="15.75" customHeight="1" thickBot="1" x14ac:dyDescent="0.3">
      <c r="A558" s="184" t="s">
        <v>50</v>
      </c>
      <c r="B558" s="951" t="s">
        <v>453</v>
      </c>
      <c r="C558" s="952"/>
      <c r="D558" s="952"/>
      <c r="E558" s="953"/>
      <c r="F558" s="160"/>
    </row>
    <row r="559" spans="1:6" x14ac:dyDescent="0.25">
      <c r="A559" s="946"/>
      <c r="B559" s="185">
        <v>2020</v>
      </c>
      <c r="C559" s="185">
        <v>2021</v>
      </c>
      <c r="D559" s="185">
        <v>2022</v>
      </c>
      <c r="E559" s="185">
        <v>2023</v>
      </c>
      <c r="F559" s="160"/>
    </row>
    <row r="560" spans="1:6" ht="15.75" thickBot="1" x14ac:dyDescent="0.3">
      <c r="A560" s="947"/>
      <c r="B560" s="186" t="s">
        <v>1</v>
      </c>
      <c r="C560" s="186" t="s">
        <v>26</v>
      </c>
      <c r="D560" s="186" t="s">
        <v>26</v>
      </c>
      <c r="E560" s="186" t="s">
        <v>26</v>
      </c>
      <c r="F560" s="160"/>
    </row>
    <row r="561" spans="1:6" ht="15.75" thickBot="1" x14ac:dyDescent="0.3">
      <c r="A561" s="184" t="s">
        <v>52</v>
      </c>
      <c r="C561" s="187">
        <v>25</v>
      </c>
      <c r="D561" s="486"/>
      <c r="E561" s="184"/>
      <c r="F561" s="160"/>
    </row>
    <row r="562" spans="1:6" ht="16.5" customHeight="1" thickBot="1" x14ac:dyDescent="0.3">
      <c r="A562" s="184" t="s">
        <v>53</v>
      </c>
      <c r="B562" s="187"/>
      <c r="C562" s="187">
        <v>700</v>
      </c>
      <c r="D562" s="187"/>
      <c r="E562" s="187">
        <f>E580</f>
        <v>0</v>
      </c>
      <c r="F562" s="160"/>
    </row>
    <row r="563" spans="1:6" ht="15" customHeight="1" thickBot="1" x14ac:dyDescent="0.3">
      <c r="A563" s="184" t="s">
        <v>54</v>
      </c>
      <c r="B563" s="187">
        <f>B562/C561</f>
        <v>0</v>
      </c>
      <c r="C563" s="187">
        <f>C562/C561</f>
        <v>28</v>
      </c>
      <c r="D563" s="187" t="e">
        <f>D562/D561</f>
        <v>#DIV/0!</v>
      </c>
      <c r="E563" s="187"/>
      <c r="F563" s="160"/>
    </row>
    <row r="564" spans="1:6" ht="18" customHeight="1" thickBot="1" x14ac:dyDescent="0.3">
      <c r="A564" s="184" t="s">
        <v>55</v>
      </c>
      <c r="B564" s="486" t="s">
        <v>56</v>
      </c>
      <c r="C564" s="188">
        <f>D561/C561</f>
        <v>0</v>
      </c>
      <c r="D564" s="188" t="e">
        <f>E561/D561</f>
        <v>#DIV/0!</v>
      </c>
      <c r="E564" s="188" t="e">
        <f>F561/E561</f>
        <v>#DIV/0!</v>
      </c>
      <c r="F564" s="160"/>
    </row>
    <row r="565" spans="1:6" ht="30.75" thickBot="1" x14ac:dyDescent="0.3">
      <c r="A565" s="184" t="s">
        <v>57</v>
      </c>
      <c r="B565" s="486" t="s">
        <v>56</v>
      </c>
      <c r="C565" s="188" t="e">
        <f t="shared" ref="C565:E566" si="18">C562/B562-1</f>
        <v>#DIV/0!</v>
      </c>
      <c r="D565" s="188">
        <f t="shared" si="18"/>
        <v>-1</v>
      </c>
      <c r="E565" s="188" t="e">
        <f t="shared" si="18"/>
        <v>#DIV/0!</v>
      </c>
      <c r="F565" s="160"/>
    </row>
    <row r="566" spans="1:6" ht="30.75" thickBot="1" x14ac:dyDescent="0.3">
      <c r="A566" s="184" t="s">
        <v>58</v>
      </c>
      <c r="B566" s="486" t="s">
        <v>56</v>
      </c>
      <c r="C566" s="188" t="e">
        <f t="shared" si="18"/>
        <v>#DIV/0!</v>
      </c>
      <c r="D566" s="188" t="e">
        <f t="shared" si="18"/>
        <v>#DIV/0!</v>
      </c>
      <c r="E566" s="188" t="e">
        <f t="shared" si="18"/>
        <v>#DIV/0!</v>
      </c>
      <c r="F566" s="160"/>
    </row>
    <row r="567" spans="1:6" ht="18" customHeight="1" thickBot="1" x14ac:dyDescent="0.3">
      <c r="A567" s="954" t="s">
        <v>763</v>
      </c>
      <c r="B567" s="955"/>
      <c r="C567" s="955"/>
      <c r="D567" s="955"/>
      <c r="E567" s="956"/>
      <c r="F567" s="160"/>
    </row>
    <row r="568" spans="1:6" x14ac:dyDescent="0.25">
      <c r="A568" s="946"/>
      <c r="B568" s="185">
        <v>2020</v>
      </c>
      <c r="C568" s="185">
        <v>2021</v>
      </c>
      <c r="D568" s="185">
        <v>2022</v>
      </c>
      <c r="E568" s="185">
        <v>2023</v>
      </c>
      <c r="F568" s="160"/>
    </row>
    <row r="569" spans="1:6" ht="15.75" customHeight="1" thickBot="1" x14ac:dyDescent="0.3">
      <c r="A569" s="947"/>
      <c r="B569" s="186" t="s">
        <v>1</v>
      </c>
      <c r="C569" s="186" t="s">
        <v>26</v>
      </c>
      <c r="D569" s="186" t="s">
        <v>26</v>
      </c>
      <c r="E569" s="186" t="s">
        <v>26</v>
      </c>
      <c r="F569" s="160"/>
    </row>
    <row r="570" spans="1:6" ht="33.75" customHeight="1" thickBot="1" x14ac:dyDescent="0.3">
      <c r="A570" s="189" t="s">
        <v>114</v>
      </c>
      <c r="B570" s="190">
        <f>B571+B572+B573+B574</f>
        <v>0</v>
      </c>
      <c r="C570" s="190">
        <f>C571+C572+C573+C574</f>
        <v>0</v>
      </c>
      <c r="D570" s="190">
        <f>D571+D572+D573+D574</f>
        <v>0</v>
      </c>
      <c r="E570" s="190">
        <f>E571+E572+E573+E574</f>
        <v>0</v>
      </c>
      <c r="F570" s="160"/>
    </row>
    <row r="571" spans="1:6" ht="15.75" thickBot="1" x14ac:dyDescent="0.3">
      <c r="A571" s="191" t="s">
        <v>61</v>
      </c>
      <c r="B571" s="190"/>
      <c r="C571" s="190"/>
      <c r="D571" s="190"/>
      <c r="E571" s="190"/>
      <c r="F571" s="160"/>
    </row>
    <row r="572" spans="1:6" ht="15.75" thickBot="1" x14ac:dyDescent="0.3">
      <c r="A572" s="191" t="s">
        <v>115</v>
      </c>
      <c r="B572" s="190"/>
      <c r="C572" s="190"/>
      <c r="D572" s="190"/>
      <c r="E572" s="190"/>
      <c r="F572" s="160"/>
    </row>
    <row r="573" spans="1:6" ht="15" customHeight="1" thickBot="1" x14ac:dyDescent="0.3">
      <c r="A573" s="191" t="s">
        <v>116</v>
      </c>
      <c r="B573" s="190"/>
      <c r="C573" s="190"/>
      <c r="D573" s="190"/>
      <c r="E573" s="190"/>
      <c r="F573" s="160"/>
    </row>
    <row r="574" spans="1:6" ht="15.75" thickBot="1" x14ac:dyDescent="0.3">
      <c r="A574" s="191" t="s">
        <v>117</v>
      </c>
      <c r="B574" s="190"/>
      <c r="C574" s="190"/>
      <c r="D574" s="190"/>
      <c r="E574" s="190"/>
      <c r="F574" s="160"/>
    </row>
    <row r="575" spans="1:6" ht="30.75" thickBot="1" x14ac:dyDescent="0.3">
      <c r="A575" s="189" t="s">
        <v>118</v>
      </c>
      <c r="B575" s="192">
        <f>B576+B577+B578+B579</f>
        <v>0</v>
      </c>
      <c r="C575" s="192">
        <f>C576+C577+C578+C579</f>
        <v>700</v>
      </c>
      <c r="D575" s="192">
        <f>D576+D577+D578+D579</f>
        <v>0</v>
      </c>
      <c r="E575" s="192">
        <f>E576+E577+E578+E579</f>
        <v>0</v>
      </c>
      <c r="F575" s="160"/>
    </row>
    <row r="576" spans="1:6" ht="15.75" thickBot="1" x14ac:dyDescent="0.3">
      <c r="A576" s="191" t="s">
        <v>61</v>
      </c>
      <c r="B576" s="192"/>
      <c r="C576" s="192">
        <v>700</v>
      </c>
      <c r="D576" s="192"/>
      <c r="E576" s="192"/>
      <c r="F576" s="160"/>
    </row>
    <row r="577" spans="1:6" ht="15.75" thickBot="1" x14ac:dyDescent="0.3">
      <c r="A577" s="191" t="s">
        <v>115</v>
      </c>
      <c r="B577" s="192"/>
      <c r="C577" s="192"/>
      <c r="D577" s="192"/>
      <c r="E577" s="192"/>
      <c r="F577" s="160"/>
    </row>
    <row r="578" spans="1:6" ht="15" customHeight="1" thickBot="1" x14ac:dyDescent="0.3">
      <c r="A578" s="191" t="s">
        <v>116</v>
      </c>
      <c r="B578" s="192"/>
      <c r="C578" s="192"/>
      <c r="D578" s="192"/>
      <c r="E578" s="192"/>
      <c r="F578" s="160"/>
    </row>
    <row r="579" spans="1:6" ht="15" customHeight="1" thickBot="1" x14ac:dyDescent="0.3">
      <c r="A579" s="194" t="s">
        <v>117</v>
      </c>
      <c r="B579" s="192"/>
      <c r="C579" s="192"/>
      <c r="D579" s="192"/>
      <c r="E579" s="192"/>
      <c r="F579" s="160"/>
    </row>
    <row r="580" spans="1:6" ht="34.5" customHeight="1" thickBot="1" x14ac:dyDescent="0.3">
      <c r="A580" s="196" t="s">
        <v>408</v>
      </c>
      <c r="B580" s="192">
        <f>B570+B575</f>
        <v>0</v>
      </c>
      <c r="C580" s="192">
        <f>C570+C575</f>
        <v>700</v>
      </c>
      <c r="D580" s="192">
        <f>D570+D575</f>
        <v>0</v>
      </c>
      <c r="E580" s="192">
        <f>E570+E575</f>
        <v>0</v>
      </c>
      <c r="F580" s="160"/>
    </row>
    <row r="581" spans="1:6" ht="60.75" thickBot="1" x14ac:dyDescent="0.3">
      <c r="A581" s="182" t="s">
        <v>228</v>
      </c>
      <c r="B581" s="215" t="s">
        <v>1056</v>
      </c>
      <c r="C581" s="216" t="s">
        <v>151</v>
      </c>
      <c r="D581" s="217"/>
      <c r="E581" s="218"/>
      <c r="F581" s="160"/>
    </row>
    <row r="582" spans="1:6" ht="39" customHeight="1" thickBot="1" x14ac:dyDescent="0.3">
      <c r="A582" s="184" t="s">
        <v>48</v>
      </c>
      <c r="B582" s="948" t="s">
        <v>1057</v>
      </c>
      <c r="C582" s="949"/>
      <c r="D582" s="949"/>
      <c r="E582" s="950"/>
      <c r="F582" s="160"/>
    </row>
    <row r="583" spans="1:6" ht="15.75" customHeight="1" thickBot="1" x14ac:dyDescent="0.3">
      <c r="A583" s="184" t="s">
        <v>50</v>
      </c>
      <c r="B583" s="951" t="s">
        <v>453</v>
      </c>
      <c r="C583" s="952"/>
      <c r="D583" s="952"/>
      <c r="E583" s="953"/>
      <c r="F583" s="160"/>
    </row>
    <row r="584" spans="1:6" x14ac:dyDescent="0.25">
      <c r="A584" s="946"/>
      <c r="B584" s="185">
        <v>2020</v>
      </c>
      <c r="C584" s="185">
        <v>2021</v>
      </c>
      <c r="D584" s="185">
        <v>2022</v>
      </c>
      <c r="E584" s="185">
        <v>2023</v>
      </c>
      <c r="F584" s="160"/>
    </row>
    <row r="585" spans="1:6" ht="15.75" thickBot="1" x14ac:dyDescent="0.3">
      <c r="A585" s="947"/>
      <c r="B585" s="186" t="s">
        <v>1</v>
      </c>
      <c r="C585" s="186" t="s">
        <v>26</v>
      </c>
      <c r="D585" s="186" t="s">
        <v>26</v>
      </c>
      <c r="E585" s="186" t="s">
        <v>26</v>
      </c>
      <c r="F585" s="160"/>
    </row>
    <row r="586" spans="1:6" ht="15.75" thickBot="1" x14ac:dyDescent="0.3">
      <c r="A586" s="184" t="s">
        <v>52</v>
      </c>
      <c r="C586" s="187">
        <v>20</v>
      </c>
      <c r="D586" s="486"/>
      <c r="E586" s="184"/>
      <c r="F586" s="160"/>
    </row>
    <row r="587" spans="1:6" ht="16.5" customHeight="1" thickBot="1" x14ac:dyDescent="0.3">
      <c r="A587" s="184" t="s">
        <v>53</v>
      </c>
      <c r="B587" s="187"/>
      <c r="C587" s="187">
        <v>700</v>
      </c>
      <c r="D587" s="187"/>
      <c r="E587" s="187">
        <f>E605</f>
        <v>0</v>
      </c>
      <c r="F587" s="160"/>
    </row>
    <row r="588" spans="1:6" ht="15" customHeight="1" thickBot="1" x14ac:dyDescent="0.3">
      <c r="A588" s="184" t="s">
        <v>54</v>
      </c>
      <c r="B588" s="187">
        <f>B587/C586</f>
        <v>0</v>
      </c>
      <c r="C588" s="187">
        <f>C587/C586</f>
        <v>35</v>
      </c>
      <c r="D588" s="187" t="e">
        <f>D587/D586</f>
        <v>#DIV/0!</v>
      </c>
      <c r="E588" s="187"/>
      <c r="F588" s="160"/>
    </row>
    <row r="589" spans="1:6" ht="18" customHeight="1" thickBot="1" x14ac:dyDescent="0.3">
      <c r="A589" s="184" t="s">
        <v>55</v>
      </c>
      <c r="B589" s="486" t="s">
        <v>56</v>
      </c>
      <c r="C589" s="188">
        <f>D586/C586</f>
        <v>0</v>
      </c>
      <c r="D589" s="188" t="e">
        <f>E586/D586</f>
        <v>#DIV/0!</v>
      </c>
      <c r="E589" s="188" t="e">
        <f>F586/E586</f>
        <v>#DIV/0!</v>
      </c>
      <c r="F589" s="160"/>
    </row>
    <row r="590" spans="1:6" ht="30.75" thickBot="1" x14ac:dyDescent="0.3">
      <c r="A590" s="184" t="s">
        <v>57</v>
      </c>
      <c r="B590" s="486" t="s">
        <v>56</v>
      </c>
      <c r="C590" s="188" t="e">
        <f t="shared" ref="C590:E591" si="19">C587/B587-1</f>
        <v>#DIV/0!</v>
      </c>
      <c r="D590" s="188">
        <f t="shared" si="19"/>
        <v>-1</v>
      </c>
      <c r="E590" s="188" t="e">
        <f t="shared" si="19"/>
        <v>#DIV/0!</v>
      </c>
      <c r="F590" s="160"/>
    </row>
    <row r="591" spans="1:6" ht="30.75" thickBot="1" x14ac:dyDescent="0.3">
      <c r="A591" s="184" t="s">
        <v>58</v>
      </c>
      <c r="B591" s="486" t="s">
        <v>56</v>
      </c>
      <c r="C591" s="188" t="e">
        <f t="shared" si="19"/>
        <v>#DIV/0!</v>
      </c>
      <c r="D591" s="188" t="e">
        <f t="shared" si="19"/>
        <v>#DIV/0!</v>
      </c>
      <c r="E591" s="188" t="e">
        <f t="shared" si="19"/>
        <v>#DIV/0!</v>
      </c>
      <c r="F591" s="160"/>
    </row>
    <row r="592" spans="1:6" ht="18" customHeight="1" thickBot="1" x14ac:dyDescent="0.3">
      <c r="A592" s="954" t="s">
        <v>764</v>
      </c>
      <c r="B592" s="955"/>
      <c r="C592" s="955"/>
      <c r="D592" s="955"/>
      <c r="E592" s="956"/>
      <c r="F592" s="160"/>
    </row>
    <row r="593" spans="1:6" x14ac:dyDescent="0.25">
      <c r="A593" s="946"/>
      <c r="B593" s="185">
        <v>2020</v>
      </c>
      <c r="C593" s="185">
        <v>2021</v>
      </c>
      <c r="D593" s="185">
        <v>2022</v>
      </c>
      <c r="E593" s="185">
        <v>2023</v>
      </c>
      <c r="F593" s="160"/>
    </row>
    <row r="594" spans="1:6" ht="15.75" customHeight="1" thickBot="1" x14ac:dyDescent="0.3">
      <c r="A594" s="947"/>
      <c r="B594" s="186" t="s">
        <v>1</v>
      </c>
      <c r="C594" s="186" t="s">
        <v>26</v>
      </c>
      <c r="D594" s="186" t="s">
        <v>26</v>
      </c>
      <c r="E594" s="186" t="s">
        <v>26</v>
      </c>
      <c r="F594" s="160"/>
    </row>
    <row r="595" spans="1:6" ht="33.75" customHeight="1" thickBot="1" x14ac:dyDescent="0.3">
      <c r="A595" s="189" t="s">
        <v>114</v>
      </c>
      <c r="B595" s="190">
        <f>B596+B597+B598+B599</f>
        <v>0</v>
      </c>
      <c r="C595" s="190">
        <f>C596+C597+C598+C599</f>
        <v>0</v>
      </c>
      <c r="D595" s="190">
        <f>D596+D597+D598+D599</f>
        <v>0</v>
      </c>
      <c r="E595" s="190">
        <f>E596+E597+E598+E599</f>
        <v>0</v>
      </c>
      <c r="F595" s="160"/>
    </row>
    <row r="596" spans="1:6" ht="15.75" thickBot="1" x14ac:dyDescent="0.3">
      <c r="A596" s="191" t="s">
        <v>61</v>
      </c>
      <c r="B596" s="190"/>
      <c r="C596" s="190"/>
      <c r="D596" s="190"/>
      <c r="E596" s="190"/>
      <c r="F596" s="160"/>
    </row>
    <row r="597" spans="1:6" ht="15.75" thickBot="1" x14ac:dyDescent="0.3">
      <c r="A597" s="191" t="s">
        <v>115</v>
      </c>
      <c r="B597" s="190"/>
      <c r="C597" s="190"/>
      <c r="D597" s="190"/>
      <c r="E597" s="190"/>
      <c r="F597" s="160"/>
    </row>
    <row r="598" spans="1:6" ht="15" customHeight="1" thickBot="1" x14ac:dyDescent="0.3">
      <c r="A598" s="191" t="s">
        <v>116</v>
      </c>
      <c r="B598" s="190"/>
      <c r="C598" s="190"/>
      <c r="D598" s="190"/>
      <c r="E598" s="190"/>
      <c r="F598" s="160"/>
    </row>
    <row r="599" spans="1:6" ht="15.75" thickBot="1" x14ac:dyDescent="0.3">
      <c r="A599" s="191" t="s">
        <v>117</v>
      </c>
      <c r="B599" s="190"/>
      <c r="C599" s="190"/>
      <c r="D599" s="190"/>
      <c r="E599" s="190"/>
      <c r="F599" s="160"/>
    </row>
    <row r="600" spans="1:6" ht="30.75" thickBot="1" x14ac:dyDescent="0.3">
      <c r="A600" s="189" t="s">
        <v>118</v>
      </c>
      <c r="B600" s="192">
        <f>B601+B602+B603+B604</f>
        <v>0</v>
      </c>
      <c r="C600" s="192">
        <f>C601+C602+C603+C604</f>
        <v>700</v>
      </c>
      <c r="D600" s="192">
        <f>D601+D602+D603+D604</f>
        <v>0</v>
      </c>
      <c r="E600" s="192">
        <f>E601+E602+E603+E604</f>
        <v>0</v>
      </c>
      <c r="F600" s="160"/>
    </row>
    <row r="601" spans="1:6" ht="15.75" thickBot="1" x14ac:dyDescent="0.3">
      <c r="A601" s="191" t="s">
        <v>61</v>
      </c>
      <c r="B601" s="192"/>
      <c r="C601" s="192">
        <v>700</v>
      </c>
      <c r="D601" s="192"/>
      <c r="E601" s="192"/>
      <c r="F601" s="160"/>
    </row>
    <row r="602" spans="1:6" ht="15.75" thickBot="1" x14ac:dyDescent="0.3">
      <c r="A602" s="191" t="s">
        <v>115</v>
      </c>
      <c r="B602" s="192"/>
      <c r="C602" s="192"/>
      <c r="D602" s="192"/>
      <c r="E602" s="192"/>
      <c r="F602" s="160"/>
    </row>
    <row r="603" spans="1:6" ht="15" customHeight="1" thickBot="1" x14ac:dyDescent="0.3">
      <c r="A603" s="191" t="s">
        <v>116</v>
      </c>
      <c r="B603" s="192"/>
      <c r="C603" s="192"/>
      <c r="D603" s="192"/>
      <c r="E603" s="192"/>
      <c r="F603" s="160"/>
    </row>
    <row r="604" spans="1:6" ht="15" customHeight="1" thickBot="1" x14ac:dyDescent="0.3">
      <c r="A604" s="194" t="s">
        <v>117</v>
      </c>
      <c r="B604" s="192"/>
      <c r="C604" s="192"/>
      <c r="D604" s="192"/>
      <c r="E604" s="192"/>
      <c r="F604" s="160"/>
    </row>
    <row r="605" spans="1:6" ht="34.5" customHeight="1" thickBot="1" x14ac:dyDescent="0.3">
      <c r="A605" s="196" t="s">
        <v>411</v>
      </c>
      <c r="B605" s="192">
        <f>B595+B600</f>
        <v>0</v>
      </c>
      <c r="C605" s="192">
        <f>C595+C600</f>
        <v>700</v>
      </c>
      <c r="D605" s="192">
        <f>D595+D600</f>
        <v>0</v>
      </c>
      <c r="E605" s="192">
        <f>E595+E600</f>
        <v>0</v>
      </c>
      <c r="F605" s="160"/>
    </row>
    <row r="606" spans="1:6" ht="105.75" thickBot="1" x14ac:dyDescent="0.3">
      <c r="A606" s="182" t="s">
        <v>233</v>
      </c>
      <c r="B606" s="215" t="s">
        <v>1058</v>
      </c>
      <c r="C606" s="216" t="s">
        <v>151</v>
      </c>
      <c r="D606" s="217"/>
      <c r="E606" s="218"/>
      <c r="F606" s="160"/>
    </row>
    <row r="607" spans="1:6" ht="60.75" customHeight="1" thickBot="1" x14ac:dyDescent="0.3">
      <c r="A607" s="184" t="s">
        <v>48</v>
      </c>
      <c r="B607" s="948" t="s">
        <v>1059</v>
      </c>
      <c r="C607" s="949"/>
      <c r="D607" s="949"/>
      <c r="E607" s="950"/>
      <c r="F607" s="160"/>
    </row>
    <row r="608" spans="1:6" ht="15.75" customHeight="1" thickBot="1" x14ac:dyDescent="0.3">
      <c r="A608" s="184" t="s">
        <v>50</v>
      </c>
      <c r="B608" s="951" t="s">
        <v>599</v>
      </c>
      <c r="C608" s="952"/>
      <c r="D608" s="952"/>
      <c r="E608" s="953"/>
      <c r="F608" s="160"/>
    </row>
    <row r="609" spans="1:6" x14ac:dyDescent="0.25">
      <c r="A609" s="946"/>
      <c r="B609" s="185">
        <v>2020</v>
      </c>
      <c r="C609" s="185">
        <v>2021</v>
      </c>
      <c r="D609" s="185">
        <v>2022</v>
      </c>
      <c r="E609" s="185">
        <v>2023</v>
      </c>
      <c r="F609" s="160"/>
    </row>
    <row r="610" spans="1:6" ht="15.75" thickBot="1" x14ac:dyDescent="0.3">
      <c r="A610" s="947"/>
      <c r="B610" s="186" t="s">
        <v>1</v>
      </c>
      <c r="C610" s="186" t="s">
        <v>26</v>
      </c>
      <c r="D610" s="186" t="s">
        <v>26</v>
      </c>
      <c r="E610" s="186" t="s">
        <v>26</v>
      </c>
      <c r="F610" s="160"/>
    </row>
    <row r="611" spans="1:6" ht="15.75" thickBot="1" x14ac:dyDescent="0.3">
      <c r="A611" s="184" t="s">
        <v>52</v>
      </c>
      <c r="C611" s="187">
        <v>1</v>
      </c>
      <c r="D611" s="486">
        <v>1</v>
      </c>
      <c r="E611" s="184"/>
      <c r="F611" s="160"/>
    </row>
    <row r="612" spans="1:6" ht="33" customHeight="1" thickBot="1" x14ac:dyDescent="0.3">
      <c r="A612" s="184" t="s">
        <v>53</v>
      </c>
      <c r="B612" s="187"/>
      <c r="C612" s="187">
        <v>100000</v>
      </c>
      <c r="D612" s="187">
        <v>156000</v>
      </c>
      <c r="E612" s="187">
        <f>E630</f>
        <v>0</v>
      </c>
      <c r="F612" s="160"/>
    </row>
    <row r="613" spans="1:6" ht="15" customHeight="1" thickBot="1" x14ac:dyDescent="0.3">
      <c r="A613" s="184" t="s">
        <v>54</v>
      </c>
      <c r="B613" s="187">
        <f>B612/C611</f>
        <v>0</v>
      </c>
      <c r="C613" s="187">
        <f>C612/C611</f>
        <v>100000</v>
      </c>
      <c r="D613" s="187">
        <f>D612/D611</f>
        <v>156000</v>
      </c>
      <c r="E613" s="187"/>
      <c r="F613" s="160"/>
    </row>
    <row r="614" spans="1:6" ht="27" customHeight="1" thickBot="1" x14ac:dyDescent="0.3">
      <c r="A614" s="184" t="s">
        <v>55</v>
      </c>
      <c r="B614" s="486" t="s">
        <v>56</v>
      </c>
      <c r="C614" s="188">
        <f>D611/C611</f>
        <v>1</v>
      </c>
      <c r="D614" s="188">
        <f>E611/D611</f>
        <v>0</v>
      </c>
      <c r="E614" s="188" t="e">
        <f>F611/E611</f>
        <v>#DIV/0!</v>
      </c>
      <c r="F614" s="160"/>
    </row>
    <row r="615" spans="1:6" ht="30.75" thickBot="1" x14ac:dyDescent="0.3">
      <c r="A615" s="184" t="s">
        <v>57</v>
      </c>
      <c r="B615" s="486" t="s">
        <v>56</v>
      </c>
      <c r="C615" s="188" t="e">
        <f t="shared" ref="C615:E616" si="20">C612/B612-1</f>
        <v>#DIV/0!</v>
      </c>
      <c r="D615" s="188">
        <f t="shared" si="20"/>
        <v>0.56000000000000005</v>
      </c>
      <c r="E615" s="188">
        <f t="shared" si="20"/>
        <v>-1</v>
      </c>
      <c r="F615" s="160"/>
    </row>
    <row r="616" spans="1:6" ht="30.75" thickBot="1" x14ac:dyDescent="0.3">
      <c r="A616" s="184" t="s">
        <v>58</v>
      </c>
      <c r="B616" s="486" t="s">
        <v>56</v>
      </c>
      <c r="C616" s="188" t="e">
        <f t="shared" si="20"/>
        <v>#DIV/0!</v>
      </c>
      <c r="D616" s="188">
        <f t="shared" si="20"/>
        <v>0.56000000000000005</v>
      </c>
      <c r="E616" s="188">
        <f t="shared" si="20"/>
        <v>-1</v>
      </c>
      <c r="F616" s="160"/>
    </row>
    <row r="617" spans="1:6" ht="18" customHeight="1" thickBot="1" x14ac:dyDescent="0.3">
      <c r="A617" s="954" t="s">
        <v>765</v>
      </c>
      <c r="B617" s="955"/>
      <c r="C617" s="955"/>
      <c r="D617" s="955"/>
      <c r="E617" s="956"/>
      <c r="F617" s="160"/>
    </row>
    <row r="618" spans="1:6" x14ac:dyDescent="0.25">
      <c r="A618" s="946"/>
      <c r="B618" s="185">
        <v>2020</v>
      </c>
      <c r="C618" s="185">
        <v>2021</v>
      </c>
      <c r="D618" s="185">
        <v>2022</v>
      </c>
      <c r="E618" s="185">
        <v>2023</v>
      </c>
      <c r="F618" s="160"/>
    </row>
    <row r="619" spans="1:6" ht="15.75" customHeight="1" thickBot="1" x14ac:dyDescent="0.3">
      <c r="A619" s="947"/>
      <c r="B619" s="186" t="s">
        <v>1</v>
      </c>
      <c r="C619" s="186" t="s">
        <v>26</v>
      </c>
      <c r="D619" s="186" t="s">
        <v>26</v>
      </c>
      <c r="E619" s="186" t="s">
        <v>26</v>
      </c>
      <c r="F619" s="160"/>
    </row>
    <row r="620" spans="1:6" ht="33.75" customHeight="1" thickBot="1" x14ac:dyDescent="0.3">
      <c r="A620" s="189" t="s">
        <v>114</v>
      </c>
      <c r="B620" s="190">
        <f>B621+B622+B623+B624</f>
        <v>0</v>
      </c>
      <c r="C620" s="190">
        <f>C621+C622+C623+C624</f>
        <v>0</v>
      </c>
      <c r="D620" s="190">
        <f>D621+D622+D623+D624</f>
        <v>0</v>
      </c>
      <c r="E620" s="190">
        <f>E621+E622+E623+E624</f>
        <v>0</v>
      </c>
      <c r="F620" s="160"/>
    </row>
    <row r="621" spans="1:6" ht="15.75" thickBot="1" x14ac:dyDescent="0.3">
      <c r="A621" s="191" t="s">
        <v>61</v>
      </c>
      <c r="B621" s="190"/>
      <c r="C621" s="190"/>
      <c r="D621" s="190"/>
      <c r="E621" s="190"/>
      <c r="F621" s="160"/>
    </row>
    <row r="622" spans="1:6" ht="15.75" thickBot="1" x14ac:dyDescent="0.3">
      <c r="A622" s="191" t="s">
        <v>115</v>
      </c>
      <c r="B622" s="190"/>
      <c r="C622" s="190"/>
      <c r="D622" s="190"/>
      <c r="E622" s="190"/>
      <c r="F622" s="160"/>
    </row>
    <row r="623" spans="1:6" ht="15" customHeight="1" thickBot="1" x14ac:dyDescent="0.3">
      <c r="A623" s="191" t="s">
        <v>116</v>
      </c>
      <c r="B623" s="190"/>
      <c r="C623" s="190"/>
      <c r="D623" s="190"/>
      <c r="E623" s="190"/>
      <c r="F623" s="160"/>
    </row>
    <row r="624" spans="1:6" ht="15.75" thickBot="1" x14ac:dyDescent="0.3">
      <c r="A624" s="191" t="s">
        <v>117</v>
      </c>
      <c r="B624" s="190"/>
      <c r="C624" s="190"/>
      <c r="D624" s="190"/>
      <c r="E624" s="190"/>
      <c r="F624" s="160"/>
    </row>
    <row r="625" spans="1:6" ht="30.75" thickBot="1" x14ac:dyDescent="0.3">
      <c r="A625" s="189" t="s">
        <v>118</v>
      </c>
      <c r="B625" s="192">
        <f>B626+B627+B628+B629</f>
        <v>0</v>
      </c>
      <c r="C625" s="192">
        <f>C626+C627+C628+C629</f>
        <v>100000</v>
      </c>
      <c r="D625" s="192">
        <f>D626+D627+D628+D629</f>
        <v>156000</v>
      </c>
      <c r="E625" s="192">
        <f>E626+E627+E628+E629</f>
        <v>0</v>
      </c>
      <c r="F625" s="160"/>
    </row>
    <row r="626" spans="1:6" ht="15.75" thickBot="1" x14ac:dyDescent="0.3">
      <c r="A626" s="191" t="s">
        <v>61</v>
      </c>
      <c r="B626" s="192"/>
      <c r="C626" s="192">
        <v>100000</v>
      </c>
      <c r="D626" s="192">
        <v>156000</v>
      </c>
      <c r="E626" s="192"/>
      <c r="F626" s="160"/>
    </row>
    <row r="627" spans="1:6" ht="15.75" thickBot="1" x14ac:dyDescent="0.3">
      <c r="A627" s="191" t="s">
        <v>115</v>
      </c>
      <c r="B627" s="192"/>
      <c r="C627" s="192"/>
      <c r="D627" s="192"/>
      <c r="E627" s="192"/>
      <c r="F627" s="160"/>
    </row>
    <row r="628" spans="1:6" ht="15" customHeight="1" thickBot="1" x14ac:dyDescent="0.3">
      <c r="A628" s="191" t="s">
        <v>116</v>
      </c>
      <c r="B628" s="192"/>
      <c r="C628" s="192"/>
      <c r="D628" s="192"/>
      <c r="E628" s="192"/>
      <c r="F628" s="160"/>
    </row>
    <row r="629" spans="1:6" ht="15" customHeight="1" thickBot="1" x14ac:dyDescent="0.3">
      <c r="A629" s="194" t="s">
        <v>117</v>
      </c>
      <c r="B629" s="192"/>
      <c r="C629" s="192"/>
      <c r="D629" s="192"/>
      <c r="E629" s="192"/>
      <c r="F629" s="160"/>
    </row>
    <row r="630" spans="1:6" ht="34.5" customHeight="1" thickBot="1" x14ac:dyDescent="0.3">
      <c r="A630" s="196" t="s">
        <v>766</v>
      </c>
      <c r="B630" s="192">
        <f>B620+B625</f>
        <v>0</v>
      </c>
      <c r="C630" s="192">
        <f>C620+C625</f>
        <v>100000</v>
      </c>
      <c r="D630" s="192">
        <f>D620+D625</f>
        <v>156000</v>
      </c>
      <c r="E630" s="192">
        <f>E620+E625</f>
        <v>0</v>
      </c>
      <c r="F630" s="160"/>
    </row>
    <row r="631" spans="1:6" ht="60.75" thickBot="1" x14ac:dyDescent="0.3">
      <c r="A631" s="182" t="s">
        <v>236</v>
      </c>
      <c r="B631" s="215" t="s">
        <v>1060</v>
      </c>
      <c r="C631" s="216" t="s">
        <v>151</v>
      </c>
      <c r="D631" s="217"/>
      <c r="E631" s="218"/>
      <c r="F631" s="160"/>
    </row>
    <row r="632" spans="1:6" ht="57.75" customHeight="1" thickBot="1" x14ac:dyDescent="0.3">
      <c r="A632" s="184" t="s">
        <v>48</v>
      </c>
      <c r="B632" s="948" t="s">
        <v>1061</v>
      </c>
      <c r="C632" s="949"/>
      <c r="D632" s="949"/>
      <c r="E632" s="950"/>
      <c r="F632" s="160"/>
    </row>
    <row r="633" spans="1:6" ht="15.75" customHeight="1" thickBot="1" x14ac:dyDescent="0.3">
      <c r="A633" s="184" t="s">
        <v>50</v>
      </c>
      <c r="B633" s="951" t="s">
        <v>460</v>
      </c>
      <c r="C633" s="952"/>
      <c r="D633" s="952"/>
      <c r="E633" s="953"/>
      <c r="F633" s="160"/>
    </row>
    <row r="634" spans="1:6" x14ac:dyDescent="0.25">
      <c r="A634" s="946"/>
      <c r="B634" s="185">
        <v>2020</v>
      </c>
      <c r="C634" s="185">
        <v>2021</v>
      </c>
      <c r="D634" s="185">
        <v>2022</v>
      </c>
      <c r="E634" s="185">
        <v>2023</v>
      </c>
      <c r="F634" s="160"/>
    </row>
    <row r="635" spans="1:6" ht="15.75" thickBot="1" x14ac:dyDescent="0.3">
      <c r="A635" s="947"/>
      <c r="B635" s="186" t="s">
        <v>1</v>
      </c>
      <c r="C635" s="186" t="s">
        <v>26</v>
      </c>
      <c r="D635" s="186" t="s">
        <v>26</v>
      </c>
      <c r="E635" s="186" t="s">
        <v>26</v>
      </c>
      <c r="F635" s="160"/>
    </row>
    <row r="636" spans="1:6" ht="15.75" thickBot="1" x14ac:dyDescent="0.3">
      <c r="A636" s="184" t="s">
        <v>52</v>
      </c>
      <c r="C636" s="187"/>
      <c r="D636" s="486">
        <v>400</v>
      </c>
      <c r="E636" s="184"/>
      <c r="F636" s="160"/>
    </row>
    <row r="637" spans="1:6" ht="27" customHeight="1" thickBot="1" x14ac:dyDescent="0.3">
      <c r="A637" s="184" t="s">
        <v>53</v>
      </c>
      <c r="B637" s="187"/>
      <c r="C637" s="187"/>
      <c r="D637" s="187">
        <v>6000</v>
      </c>
      <c r="E637" s="187">
        <f>E655</f>
        <v>0</v>
      </c>
      <c r="F637" s="160"/>
    </row>
    <row r="638" spans="1:6" ht="26.25" customHeight="1" thickBot="1" x14ac:dyDescent="0.3">
      <c r="A638" s="184" t="s">
        <v>54</v>
      </c>
      <c r="B638" s="187" t="e">
        <f>B637/C636</f>
        <v>#DIV/0!</v>
      </c>
      <c r="C638" s="187" t="e">
        <f>C637/C636</f>
        <v>#DIV/0!</v>
      </c>
      <c r="D638" s="187">
        <f>D637/D636</f>
        <v>15</v>
      </c>
      <c r="E638" s="187"/>
      <c r="F638" s="160"/>
    </row>
    <row r="639" spans="1:6" ht="23.25" customHeight="1" thickBot="1" x14ac:dyDescent="0.3">
      <c r="A639" s="184" t="s">
        <v>55</v>
      </c>
      <c r="B639" s="486" t="s">
        <v>56</v>
      </c>
      <c r="C639" s="188" t="e">
        <f>D636/C636</f>
        <v>#DIV/0!</v>
      </c>
      <c r="D639" s="188">
        <f>E636/D636</f>
        <v>0</v>
      </c>
      <c r="E639" s="188" t="e">
        <f>F636/E636</f>
        <v>#DIV/0!</v>
      </c>
      <c r="F639" s="160"/>
    </row>
    <row r="640" spans="1:6" ht="30.75" thickBot="1" x14ac:dyDescent="0.3">
      <c r="A640" s="184" t="s">
        <v>57</v>
      </c>
      <c r="B640" s="486" t="s">
        <v>56</v>
      </c>
      <c r="C640" s="188" t="e">
        <f t="shared" ref="C640:E641" si="21">C637/B637-1</f>
        <v>#DIV/0!</v>
      </c>
      <c r="D640" s="188" t="e">
        <f t="shared" si="21"/>
        <v>#DIV/0!</v>
      </c>
      <c r="E640" s="188">
        <f t="shared" si="21"/>
        <v>-1</v>
      </c>
      <c r="F640" s="160"/>
    </row>
    <row r="641" spans="1:6" ht="30.75" thickBot="1" x14ac:dyDescent="0.3">
      <c r="A641" s="184" t="s">
        <v>58</v>
      </c>
      <c r="B641" s="486" t="s">
        <v>56</v>
      </c>
      <c r="C641" s="188" t="e">
        <f t="shared" si="21"/>
        <v>#DIV/0!</v>
      </c>
      <c r="D641" s="188" t="e">
        <f t="shared" si="21"/>
        <v>#DIV/0!</v>
      </c>
      <c r="E641" s="188">
        <f t="shared" si="21"/>
        <v>-1</v>
      </c>
      <c r="F641" s="160"/>
    </row>
    <row r="642" spans="1:6" ht="18" customHeight="1" thickBot="1" x14ac:dyDescent="0.3">
      <c r="A642" s="954" t="s">
        <v>767</v>
      </c>
      <c r="B642" s="955"/>
      <c r="C642" s="955"/>
      <c r="D642" s="955"/>
      <c r="E642" s="956"/>
      <c r="F642" s="160"/>
    </row>
    <row r="643" spans="1:6" x14ac:dyDescent="0.25">
      <c r="A643" s="946"/>
      <c r="B643" s="185">
        <v>2020</v>
      </c>
      <c r="C643" s="185">
        <v>2021</v>
      </c>
      <c r="D643" s="185">
        <v>2022</v>
      </c>
      <c r="E643" s="185">
        <v>2023</v>
      </c>
      <c r="F643" s="160"/>
    </row>
    <row r="644" spans="1:6" ht="15.75" customHeight="1" thickBot="1" x14ac:dyDescent="0.3">
      <c r="A644" s="947"/>
      <c r="B644" s="186" t="s">
        <v>1</v>
      </c>
      <c r="C644" s="186" t="s">
        <v>26</v>
      </c>
      <c r="D644" s="186" t="s">
        <v>26</v>
      </c>
      <c r="E644" s="186" t="s">
        <v>26</v>
      </c>
      <c r="F644" s="160"/>
    </row>
    <row r="645" spans="1:6" ht="33.75" customHeight="1" thickBot="1" x14ac:dyDescent="0.3">
      <c r="A645" s="189" t="s">
        <v>114</v>
      </c>
      <c r="B645" s="190">
        <f>B646+B647+B648+B649</f>
        <v>0</v>
      </c>
      <c r="C645" s="190">
        <f>C646+C647+C648+C649</f>
        <v>0</v>
      </c>
      <c r="D645" s="190">
        <f>D646+D647+D648+D649</f>
        <v>0</v>
      </c>
      <c r="E645" s="190">
        <f>E646+E647+E648+E649</f>
        <v>0</v>
      </c>
      <c r="F645" s="160"/>
    </row>
    <row r="646" spans="1:6" ht="15.75" thickBot="1" x14ac:dyDescent="0.3">
      <c r="A646" s="191" t="s">
        <v>61</v>
      </c>
      <c r="B646" s="190"/>
      <c r="C646" s="190"/>
      <c r="D646" s="190"/>
      <c r="E646" s="190"/>
      <c r="F646" s="160"/>
    </row>
    <row r="647" spans="1:6" ht="15.75" thickBot="1" x14ac:dyDescent="0.3">
      <c r="A647" s="191" t="s">
        <v>115</v>
      </c>
      <c r="B647" s="190"/>
      <c r="C647" s="190"/>
      <c r="D647" s="190"/>
      <c r="E647" s="190"/>
      <c r="F647" s="160"/>
    </row>
    <row r="648" spans="1:6" ht="15" customHeight="1" thickBot="1" x14ac:dyDescent="0.3">
      <c r="A648" s="191" t="s">
        <v>116</v>
      </c>
      <c r="B648" s="190"/>
      <c r="C648" s="190"/>
      <c r="D648" s="190"/>
      <c r="E648" s="190"/>
      <c r="F648" s="160"/>
    </row>
    <row r="649" spans="1:6" ht="15.75" thickBot="1" x14ac:dyDescent="0.3">
      <c r="A649" s="191" t="s">
        <v>117</v>
      </c>
      <c r="B649" s="190"/>
      <c r="C649" s="190"/>
      <c r="D649" s="190"/>
      <c r="E649" s="190"/>
      <c r="F649" s="160"/>
    </row>
    <row r="650" spans="1:6" ht="30.75" thickBot="1" x14ac:dyDescent="0.3">
      <c r="A650" s="189" t="s">
        <v>118</v>
      </c>
      <c r="B650" s="192">
        <f>B651+B652+B653+B654</f>
        <v>0</v>
      </c>
      <c r="C650" s="192">
        <f>C651+C652+C653+C654</f>
        <v>0</v>
      </c>
      <c r="D650" s="192">
        <f>D651+D652+D653+D654</f>
        <v>6000</v>
      </c>
      <c r="E650" s="192">
        <f>E651+E652+E653+E654</f>
        <v>0</v>
      </c>
      <c r="F650" s="160"/>
    </row>
    <row r="651" spans="1:6" ht="15.75" thickBot="1" x14ac:dyDescent="0.3">
      <c r="A651" s="191" t="s">
        <v>61</v>
      </c>
      <c r="B651" s="192"/>
      <c r="C651" s="192"/>
      <c r="D651" s="192">
        <v>6000</v>
      </c>
      <c r="E651" s="192"/>
      <c r="F651" s="160"/>
    </row>
    <row r="652" spans="1:6" ht="15.75" thickBot="1" x14ac:dyDescent="0.3">
      <c r="A652" s="191" t="s">
        <v>115</v>
      </c>
      <c r="B652" s="192"/>
      <c r="C652" s="192"/>
      <c r="D652" s="192"/>
      <c r="E652" s="192"/>
      <c r="F652" s="160"/>
    </row>
    <row r="653" spans="1:6" ht="15" customHeight="1" thickBot="1" x14ac:dyDescent="0.3">
      <c r="A653" s="191" t="s">
        <v>116</v>
      </c>
      <c r="B653" s="192"/>
      <c r="C653" s="192"/>
      <c r="D653" s="192"/>
      <c r="E653" s="192"/>
      <c r="F653" s="160"/>
    </row>
    <row r="654" spans="1:6" ht="15" customHeight="1" thickBot="1" x14ac:dyDescent="0.3">
      <c r="A654" s="194" t="s">
        <v>117</v>
      </c>
      <c r="B654" s="192"/>
      <c r="C654" s="192"/>
      <c r="D654" s="192"/>
      <c r="E654" s="192"/>
      <c r="F654" s="160"/>
    </row>
    <row r="655" spans="1:6" ht="34.5" customHeight="1" thickBot="1" x14ac:dyDescent="0.3">
      <c r="A655" s="196" t="s">
        <v>768</v>
      </c>
      <c r="B655" s="192">
        <f>B645+B650</f>
        <v>0</v>
      </c>
      <c r="C655" s="192">
        <f>C645+C650</f>
        <v>0</v>
      </c>
      <c r="D655" s="192">
        <f>D645+D650</f>
        <v>6000</v>
      </c>
      <c r="E655" s="192">
        <f>E645+E650</f>
        <v>0</v>
      </c>
      <c r="F655" s="160"/>
    </row>
    <row r="656" spans="1:6" ht="60.75" thickBot="1" x14ac:dyDescent="0.3">
      <c r="A656" s="182" t="s">
        <v>242</v>
      </c>
      <c r="B656" s="215" t="s">
        <v>1062</v>
      </c>
      <c r="C656" s="216" t="s">
        <v>151</v>
      </c>
      <c r="D656" s="217"/>
      <c r="E656" s="218"/>
      <c r="F656" s="160"/>
    </row>
    <row r="657" spans="1:6" ht="57.75" customHeight="1" thickBot="1" x14ac:dyDescent="0.3">
      <c r="A657" s="184" t="s">
        <v>48</v>
      </c>
      <c r="B657" s="948" t="s">
        <v>1063</v>
      </c>
      <c r="C657" s="949"/>
      <c r="D657" s="949"/>
      <c r="E657" s="950"/>
      <c r="F657" s="160"/>
    </row>
    <row r="658" spans="1:6" ht="15.75" customHeight="1" thickBot="1" x14ac:dyDescent="0.3">
      <c r="A658" s="184" t="s">
        <v>50</v>
      </c>
      <c r="B658" s="951" t="s">
        <v>453</v>
      </c>
      <c r="C658" s="952"/>
      <c r="D658" s="952"/>
      <c r="E658" s="953"/>
      <c r="F658" s="160"/>
    </row>
    <row r="659" spans="1:6" x14ac:dyDescent="0.25">
      <c r="A659" s="946"/>
      <c r="B659" s="185">
        <v>2020</v>
      </c>
      <c r="C659" s="185">
        <v>2021</v>
      </c>
      <c r="D659" s="185">
        <v>2022</v>
      </c>
      <c r="E659" s="185">
        <v>2023</v>
      </c>
      <c r="F659" s="160"/>
    </row>
    <row r="660" spans="1:6" ht="15.75" thickBot="1" x14ac:dyDescent="0.3">
      <c r="A660" s="947"/>
      <c r="B660" s="186" t="s">
        <v>1</v>
      </c>
      <c r="C660" s="186" t="s">
        <v>26</v>
      </c>
      <c r="D660" s="186" t="s">
        <v>26</v>
      </c>
      <c r="E660" s="186" t="s">
        <v>26</v>
      </c>
      <c r="F660" s="160"/>
    </row>
    <row r="661" spans="1:6" ht="15.75" thickBot="1" x14ac:dyDescent="0.3">
      <c r="A661" s="184" t="s">
        <v>52</v>
      </c>
      <c r="C661" s="187"/>
      <c r="D661" s="486">
        <v>1</v>
      </c>
      <c r="E661" s="184"/>
      <c r="F661" s="160"/>
    </row>
    <row r="662" spans="1:6" ht="27" customHeight="1" thickBot="1" x14ac:dyDescent="0.3">
      <c r="A662" s="184" t="s">
        <v>53</v>
      </c>
      <c r="B662" s="187"/>
      <c r="C662" s="187"/>
      <c r="D662" s="187">
        <v>3450</v>
      </c>
      <c r="E662" s="187">
        <f>E680</f>
        <v>0</v>
      </c>
      <c r="F662" s="160"/>
    </row>
    <row r="663" spans="1:6" ht="26.25" customHeight="1" thickBot="1" x14ac:dyDescent="0.3">
      <c r="A663" s="184" t="s">
        <v>54</v>
      </c>
      <c r="B663" s="187" t="e">
        <f>B662/C661</f>
        <v>#DIV/0!</v>
      </c>
      <c r="C663" s="187" t="e">
        <f>C662/C661</f>
        <v>#DIV/0!</v>
      </c>
      <c r="D663" s="187">
        <f>D662/D661</f>
        <v>3450</v>
      </c>
      <c r="E663" s="187"/>
      <c r="F663" s="160"/>
    </row>
    <row r="664" spans="1:6" ht="23.25" customHeight="1" thickBot="1" x14ac:dyDescent="0.3">
      <c r="A664" s="184" t="s">
        <v>55</v>
      </c>
      <c r="B664" s="486" t="s">
        <v>56</v>
      </c>
      <c r="C664" s="188" t="e">
        <f>D661/C661</f>
        <v>#DIV/0!</v>
      </c>
      <c r="D664" s="188">
        <f>E661/D661</f>
        <v>0</v>
      </c>
      <c r="E664" s="188" t="e">
        <f>F661/E661</f>
        <v>#DIV/0!</v>
      </c>
      <c r="F664" s="160"/>
    </row>
    <row r="665" spans="1:6" ht="30.75" thickBot="1" x14ac:dyDescent="0.3">
      <c r="A665" s="184" t="s">
        <v>57</v>
      </c>
      <c r="B665" s="486" t="s">
        <v>56</v>
      </c>
      <c r="C665" s="188" t="e">
        <f t="shared" ref="C665:E666" si="22">C662/B662-1</f>
        <v>#DIV/0!</v>
      </c>
      <c r="D665" s="188" t="e">
        <f t="shared" si="22"/>
        <v>#DIV/0!</v>
      </c>
      <c r="E665" s="188">
        <f t="shared" si="22"/>
        <v>-1</v>
      </c>
      <c r="F665" s="160"/>
    </row>
    <row r="666" spans="1:6" ht="30.75" thickBot="1" x14ac:dyDescent="0.3">
      <c r="A666" s="184" t="s">
        <v>58</v>
      </c>
      <c r="B666" s="486" t="s">
        <v>56</v>
      </c>
      <c r="C666" s="188" t="e">
        <f t="shared" si="22"/>
        <v>#DIV/0!</v>
      </c>
      <c r="D666" s="188" t="e">
        <f t="shared" si="22"/>
        <v>#DIV/0!</v>
      </c>
      <c r="E666" s="188">
        <f t="shared" si="22"/>
        <v>-1</v>
      </c>
      <c r="F666" s="160"/>
    </row>
    <row r="667" spans="1:6" ht="18" customHeight="1" thickBot="1" x14ac:dyDescent="0.3">
      <c r="A667" s="954" t="s">
        <v>769</v>
      </c>
      <c r="B667" s="955"/>
      <c r="C667" s="955"/>
      <c r="D667" s="955"/>
      <c r="E667" s="956"/>
      <c r="F667" s="160"/>
    </row>
    <row r="668" spans="1:6" x14ac:dyDescent="0.25">
      <c r="A668" s="946"/>
      <c r="B668" s="185">
        <v>2020</v>
      </c>
      <c r="C668" s="185">
        <v>2021</v>
      </c>
      <c r="D668" s="185">
        <v>2022</v>
      </c>
      <c r="E668" s="185">
        <v>2023</v>
      </c>
      <c r="F668" s="160"/>
    </row>
    <row r="669" spans="1:6" ht="15.75" customHeight="1" thickBot="1" x14ac:dyDescent="0.3">
      <c r="A669" s="947"/>
      <c r="B669" s="186" t="s">
        <v>1</v>
      </c>
      <c r="C669" s="186" t="s">
        <v>26</v>
      </c>
      <c r="D669" s="186" t="s">
        <v>26</v>
      </c>
      <c r="E669" s="186" t="s">
        <v>26</v>
      </c>
      <c r="F669" s="160"/>
    </row>
    <row r="670" spans="1:6" ht="33.75" customHeight="1" thickBot="1" x14ac:dyDescent="0.3">
      <c r="A670" s="189" t="s">
        <v>114</v>
      </c>
      <c r="B670" s="190">
        <f>B671+B672+B673+B674</f>
        <v>0</v>
      </c>
      <c r="C670" s="190">
        <f>C671+C672+C673+C674</f>
        <v>0</v>
      </c>
      <c r="D670" s="190">
        <f>D671+D672+D673+D674</f>
        <v>0</v>
      </c>
      <c r="E670" s="190">
        <f>E671+E672+E673+E674</f>
        <v>0</v>
      </c>
      <c r="F670" s="160"/>
    </row>
    <row r="671" spans="1:6" ht="15.75" thickBot="1" x14ac:dyDescent="0.3">
      <c r="A671" s="191" t="s">
        <v>61</v>
      </c>
      <c r="B671" s="190"/>
      <c r="C671" s="190"/>
      <c r="D671" s="190"/>
      <c r="E671" s="190"/>
      <c r="F671" s="160"/>
    </row>
    <row r="672" spans="1:6" ht="15.75" thickBot="1" x14ac:dyDescent="0.3">
      <c r="A672" s="191" t="s">
        <v>115</v>
      </c>
      <c r="B672" s="190"/>
      <c r="C672" s="190"/>
      <c r="D672" s="190"/>
      <c r="E672" s="190"/>
      <c r="F672" s="160"/>
    </row>
    <row r="673" spans="1:6" ht="15" customHeight="1" thickBot="1" x14ac:dyDescent="0.3">
      <c r="A673" s="191" t="s">
        <v>116</v>
      </c>
      <c r="B673" s="190"/>
      <c r="C673" s="190"/>
      <c r="D673" s="190"/>
      <c r="E673" s="190"/>
      <c r="F673" s="160"/>
    </row>
    <row r="674" spans="1:6" ht="15.75" thickBot="1" x14ac:dyDescent="0.3">
      <c r="A674" s="191" t="s">
        <v>117</v>
      </c>
      <c r="B674" s="190"/>
      <c r="C674" s="190"/>
      <c r="D674" s="190"/>
      <c r="E674" s="190"/>
      <c r="F674" s="160"/>
    </row>
    <row r="675" spans="1:6" ht="30.75" thickBot="1" x14ac:dyDescent="0.3">
      <c r="A675" s="189" t="s">
        <v>118</v>
      </c>
      <c r="B675" s="192">
        <f>B676+B677+B678+B679</f>
        <v>0</v>
      </c>
      <c r="C675" s="192">
        <f>C676+C677+C678+C679</f>
        <v>0</v>
      </c>
      <c r="D675" s="192">
        <f>D676+D677+D678+D679</f>
        <v>3450</v>
      </c>
      <c r="E675" s="192">
        <f>E676+E677+E678+E679</f>
        <v>0</v>
      </c>
      <c r="F675" s="160"/>
    </row>
    <row r="676" spans="1:6" ht="15.75" thickBot="1" x14ac:dyDescent="0.3">
      <c r="A676" s="191" t="s">
        <v>61</v>
      </c>
      <c r="B676" s="192"/>
      <c r="C676" s="192"/>
      <c r="D676" s="192">
        <v>3450</v>
      </c>
      <c r="E676" s="192"/>
      <c r="F676" s="160"/>
    </row>
    <row r="677" spans="1:6" ht="15.75" thickBot="1" x14ac:dyDescent="0.3">
      <c r="A677" s="191" t="s">
        <v>115</v>
      </c>
      <c r="B677" s="192"/>
      <c r="C677" s="192"/>
      <c r="D677" s="192"/>
      <c r="E677" s="192"/>
      <c r="F677" s="160"/>
    </row>
    <row r="678" spans="1:6" ht="15" customHeight="1" thickBot="1" x14ac:dyDescent="0.3">
      <c r="A678" s="191" t="s">
        <v>116</v>
      </c>
      <c r="B678" s="192"/>
      <c r="C678" s="192"/>
      <c r="D678" s="192"/>
      <c r="E678" s="192"/>
      <c r="F678" s="160"/>
    </row>
    <row r="679" spans="1:6" ht="15" customHeight="1" thickBot="1" x14ac:dyDescent="0.3">
      <c r="A679" s="194" t="s">
        <v>117</v>
      </c>
      <c r="B679" s="192"/>
      <c r="C679" s="192"/>
      <c r="D679" s="192"/>
      <c r="E679" s="192"/>
      <c r="F679" s="160"/>
    </row>
    <row r="680" spans="1:6" ht="34.5" customHeight="1" thickBot="1" x14ac:dyDescent="0.3">
      <c r="A680" s="196" t="s">
        <v>770</v>
      </c>
      <c r="B680" s="192">
        <f>B670+B675</f>
        <v>0</v>
      </c>
      <c r="C680" s="192">
        <f>C670+C675</f>
        <v>0</v>
      </c>
      <c r="D680" s="192">
        <f>D670+D675</f>
        <v>3450</v>
      </c>
      <c r="E680" s="192">
        <f>E670+E675</f>
        <v>0</v>
      </c>
      <c r="F680" s="160"/>
    </row>
    <row r="681" spans="1:6" ht="60.75" thickBot="1" x14ac:dyDescent="0.3">
      <c r="A681" s="182" t="s">
        <v>248</v>
      </c>
      <c r="B681" s="215" t="s">
        <v>1064</v>
      </c>
      <c r="C681" s="216" t="s">
        <v>151</v>
      </c>
      <c r="D681" s="217"/>
      <c r="E681" s="218"/>
      <c r="F681" s="160"/>
    </row>
    <row r="682" spans="1:6" ht="57.75" customHeight="1" thickBot="1" x14ac:dyDescent="0.3">
      <c r="A682" s="184" t="s">
        <v>48</v>
      </c>
      <c r="B682" s="948" t="s">
        <v>1065</v>
      </c>
      <c r="C682" s="949"/>
      <c r="D682" s="949"/>
      <c r="E682" s="950"/>
      <c r="F682" s="160"/>
    </row>
    <row r="683" spans="1:6" ht="15.75" customHeight="1" thickBot="1" x14ac:dyDescent="0.3">
      <c r="A683" s="184" t="s">
        <v>50</v>
      </c>
      <c r="B683" s="951" t="s">
        <v>453</v>
      </c>
      <c r="C683" s="952"/>
      <c r="D683" s="952"/>
      <c r="E683" s="953"/>
      <c r="F683" s="160"/>
    </row>
    <row r="684" spans="1:6" x14ac:dyDescent="0.25">
      <c r="A684" s="946"/>
      <c r="B684" s="185">
        <v>2020</v>
      </c>
      <c r="C684" s="185">
        <v>2021</v>
      </c>
      <c r="D684" s="185">
        <v>2022</v>
      </c>
      <c r="E684" s="185">
        <v>2023</v>
      </c>
      <c r="F684" s="160"/>
    </row>
    <row r="685" spans="1:6" ht="15.75" thickBot="1" x14ac:dyDescent="0.3">
      <c r="A685" s="947"/>
      <c r="B685" s="186" t="s">
        <v>1</v>
      </c>
      <c r="C685" s="186" t="s">
        <v>26</v>
      </c>
      <c r="D685" s="186" t="s">
        <v>26</v>
      </c>
      <c r="E685" s="186" t="s">
        <v>26</v>
      </c>
      <c r="F685" s="160"/>
    </row>
    <row r="686" spans="1:6" ht="15.75" thickBot="1" x14ac:dyDescent="0.3">
      <c r="A686" s="184" t="s">
        <v>52</v>
      </c>
      <c r="C686" s="187"/>
      <c r="D686" s="486">
        <v>1</v>
      </c>
      <c r="E686" s="184"/>
      <c r="F686" s="160"/>
    </row>
    <row r="687" spans="1:6" ht="27" customHeight="1" thickBot="1" x14ac:dyDescent="0.3">
      <c r="A687" s="184" t="s">
        <v>53</v>
      </c>
      <c r="B687" s="187"/>
      <c r="C687" s="187"/>
      <c r="D687" s="187">
        <v>2000</v>
      </c>
      <c r="E687" s="187">
        <f>E705</f>
        <v>0</v>
      </c>
      <c r="F687" s="160"/>
    </row>
    <row r="688" spans="1:6" ht="26.25" customHeight="1" thickBot="1" x14ac:dyDescent="0.3">
      <c r="A688" s="184" t="s">
        <v>54</v>
      </c>
      <c r="B688" s="187" t="e">
        <f>B687/C686</f>
        <v>#DIV/0!</v>
      </c>
      <c r="C688" s="187" t="e">
        <f>C687/C686</f>
        <v>#DIV/0!</v>
      </c>
      <c r="D688" s="187">
        <f>D687/D686</f>
        <v>2000</v>
      </c>
      <c r="E688" s="187"/>
      <c r="F688" s="160"/>
    </row>
    <row r="689" spans="1:6" ht="23.25" customHeight="1" thickBot="1" x14ac:dyDescent="0.3">
      <c r="A689" s="184" t="s">
        <v>55</v>
      </c>
      <c r="B689" s="486" t="s">
        <v>56</v>
      </c>
      <c r="C689" s="188" t="e">
        <f>D686/C686</f>
        <v>#DIV/0!</v>
      </c>
      <c r="D689" s="188">
        <f>E686/D686</f>
        <v>0</v>
      </c>
      <c r="E689" s="188" t="e">
        <f>F686/E686</f>
        <v>#DIV/0!</v>
      </c>
      <c r="F689" s="160"/>
    </row>
    <row r="690" spans="1:6" ht="30.75" thickBot="1" x14ac:dyDescent="0.3">
      <c r="A690" s="184" t="s">
        <v>57</v>
      </c>
      <c r="B690" s="486" t="s">
        <v>56</v>
      </c>
      <c r="C690" s="188" t="e">
        <f t="shared" ref="C690:E691" si="23">C687/B687-1</f>
        <v>#DIV/0!</v>
      </c>
      <c r="D690" s="188" t="e">
        <f t="shared" si="23"/>
        <v>#DIV/0!</v>
      </c>
      <c r="E690" s="188">
        <f t="shared" si="23"/>
        <v>-1</v>
      </c>
      <c r="F690" s="160"/>
    </row>
    <row r="691" spans="1:6" ht="30.75" thickBot="1" x14ac:dyDescent="0.3">
      <c r="A691" s="184" t="s">
        <v>58</v>
      </c>
      <c r="B691" s="486" t="s">
        <v>56</v>
      </c>
      <c r="C691" s="188" t="e">
        <f t="shared" si="23"/>
        <v>#DIV/0!</v>
      </c>
      <c r="D691" s="188" t="e">
        <f t="shared" si="23"/>
        <v>#DIV/0!</v>
      </c>
      <c r="E691" s="188">
        <f t="shared" si="23"/>
        <v>-1</v>
      </c>
      <c r="F691" s="160"/>
    </row>
    <row r="692" spans="1:6" ht="18" customHeight="1" thickBot="1" x14ac:dyDescent="0.3">
      <c r="A692" s="954" t="s">
        <v>771</v>
      </c>
      <c r="B692" s="955"/>
      <c r="C692" s="955"/>
      <c r="D692" s="955"/>
      <c r="E692" s="956"/>
      <c r="F692" s="160"/>
    </row>
    <row r="693" spans="1:6" x14ac:dyDescent="0.25">
      <c r="A693" s="946"/>
      <c r="B693" s="185">
        <v>2020</v>
      </c>
      <c r="C693" s="185">
        <v>2021</v>
      </c>
      <c r="D693" s="185">
        <v>2022</v>
      </c>
      <c r="E693" s="185">
        <v>2023</v>
      </c>
      <c r="F693" s="160"/>
    </row>
    <row r="694" spans="1:6" ht="15.75" customHeight="1" thickBot="1" x14ac:dyDescent="0.3">
      <c r="A694" s="947"/>
      <c r="B694" s="186" t="s">
        <v>1</v>
      </c>
      <c r="C694" s="186" t="s">
        <v>26</v>
      </c>
      <c r="D694" s="186" t="s">
        <v>26</v>
      </c>
      <c r="E694" s="186" t="s">
        <v>26</v>
      </c>
      <c r="F694" s="160"/>
    </row>
    <row r="695" spans="1:6" ht="33.75" customHeight="1" thickBot="1" x14ac:dyDescent="0.3">
      <c r="A695" s="189" t="s">
        <v>114</v>
      </c>
      <c r="B695" s="190">
        <f>B696+B697+B698+B699</f>
        <v>0</v>
      </c>
      <c r="C695" s="190">
        <f>C696+C697+C698+C699</f>
        <v>0</v>
      </c>
      <c r="D695" s="190">
        <f>D696+D697+D698+D699</f>
        <v>0</v>
      </c>
      <c r="E695" s="190">
        <f>E696+E697+E698+E699</f>
        <v>0</v>
      </c>
      <c r="F695" s="160"/>
    </row>
    <row r="696" spans="1:6" ht="15.75" thickBot="1" x14ac:dyDescent="0.3">
      <c r="A696" s="191" t="s">
        <v>61</v>
      </c>
      <c r="B696" s="190"/>
      <c r="C696" s="190"/>
      <c r="D696" s="190"/>
      <c r="E696" s="190"/>
      <c r="F696" s="160"/>
    </row>
    <row r="697" spans="1:6" ht="15.75" thickBot="1" x14ac:dyDescent="0.3">
      <c r="A697" s="191" t="s">
        <v>115</v>
      </c>
      <c r="B697" s="190"/>
      <c r="C697" s="190"/>
      <c r="D697" s="190"/>
      <c r="E697" s="190"/>
      <c r="F697" s="160"/>
    </row>
    <row r="698" spans="1:6" ht="15" customHeight="1" thickBot="1" x14ac:dyDescent="0.3">
      <c r="A698" s="191" t="s">
        <v>116</v>
      </c>
      <c r="B698" s="190"/>
      <c r="C698" s="190"/>
      <c r="D698" s="190"/>
      <c r="E698" s="190"/>
      <c r="F698" s="160"/>
    </row>
    <row r="699" spans="1:6" ht="15.75" thickBot="1" x14ac:dyDescent="0.3">
      <c r="A699" s="191" t="s">
        <v>117</v>
      </c>
      <c r="B699" s="190"/>
      <c r="C699" s="190"/>
      <c r="D699" s="190"/>
      <c r="E699" s="190"/>
      <c r="F699" s="160"/>
    </row>
    <row r="700" spans="1:6" ht="30.75" thickBot="1" x14ac:dyDescent="0.3">
      <c r="A700" s="189" t="s">
        <v>118</v>
      </c>
      <c r="B700" s="192">
        <f>B701+B702+B703+B704</f>
        <v>0</v>
      </c>
      <c r="C700" s="192">
        <f>C701+C702+C703+C704</f>
        <v>0</v>
      </c>
      <c r="D700" s="192">
        <f>D701+D702+D703+D704</f>
        <v>2000</v>
      </c>
      <c r="E700" s="192">
        <f>E701+E702+E703+E704</f>
        <v>0</v>
      </c>
      <c r="F700" s="160"/>
    </row>
    <row r="701" spans="1:6" ht="15.75" thickBot="1" x14ac:dyDescent="0.3">
      <c r="A701" s="191" t="s">
        <v>61</v>
      </c>
      <c r="B701" s="192"/>
      <c r="C701" s="192"/>
      <c r="D701" s="192">
        <v>2000</v>
      </c>
      <c r="E701" s="192"/>
      <c r="F701" s="160"/>
    </row>
    <row r="702" spans="1:6" ht="15.75" thickBot="1" x14ac:dyDescent="0.3">
      <c r="A702" s="191" t="s">
        <v>115</v>
      </c>
      <c r="B702" s="192"/>
      <c r="C702" s="192"/>
      <c r="D702" s="192"/>
      <c r="E702" s="192"/>
      <c r="F702" s="160"/>
    </row>
    <row r="703" spans="1:6" ht="15" customHeight="1" thickBot="1" x14ac:dyDescent="0.3">
      <c r="A703" s="191" t="s">
        <v>116</v>
      </c>
      <c r="B703" s="192"/>
      <c r="C703" s="192"/>
      <c r="D703" s="192"/>
      <c r="E703" s="192"/>
      <c r="F703" s="160"/>
    </row>
    <row r="704" spans="1:6" ht="15" customHeight="1" thickBot="1" x14ac:dyDescent="0.3">
      <c r="A704" s="194" t="s">
        <v>117</v>
      </c>
      <c r="B704" s="192"/>
      <c r="C704" s="192"/>
      <c r="D704" s="192"/>
      <c r="E704" s="192"/>
      <c r="F704" s="160"/>
    </row>
    <row r="705" spans="1:6" ht="34.5" customHeight="1" thickBot="1" x14ac:dyDescent="0.3">
      <c r="A705" s="196" t="s">
        <v>772</v>
      </c>
      <c r="B705" s="192">
        <f>B695+B700</f>
        <v>0</v>
      </c>
      <c r="C705" s="192">
        <f>C695+C700</f>
        <v>0</v>
      </c>
      <c r="D705" s="192">
        <f>D695+D700</f>
        <v>2000</v>
      </c>
      <c r="E705" s="192">
        <f>E695+E700</f>
        <v>0</v>
      </c>
      <c r="F705" s="160"/>
    </row>
    <row r="706" spans="1:6" ht="60.75" thickBot="1" x14ac:dyDescent="0.3">
      <c r="A706" s="182" t="s">
        <v>253</v>
      </c>
      <c r="B706" s="215" t="s">
        <v>1066</v>
      </c>
      <c r="C706" s="216" t="s">
        <v>151</v>
      </c>
      <c r="D706" s="217"/>
      <c r="E706" s="218"/>
      <c r="F706" s="160"/>
    </row>
    <row r="707" spans="1:6" ht="57.75" customHeight="1" thickBot="1" x14ac:dyDescent="0.3">
      <c r="A707" s="184" t="s">
        <v>48</v>
      </c>
      <c r="B707" s="948" t="s">
        <v>1067</v>
      </c>
      <c r="C707" s="949"/>
      <c r="D707" s="949"/>
      <c r="E707" s="950"/>
      <c r="F707" s="160"/>
    </row>
    <row r="708" spans="1:6" ht="15.75" customHeight="1" thickBot="1" x14ac:dyDescent="0.3">
      <c r="A708" s="184" t="s">
        <v>50</v>
      </c>
      <c r="B708" s="951" t="s">
        <v>453</v>
      </c>
      <c r="C708" s="952"/>
      <c r="D708" s="952"/>
      <c r="E708" s="953"/>
      <c r="F708" s="160"/>
    </row>
    <row r="709" spans="1:6" x14ac:dyDescent="0.25">
      <c r="A709" s="946"/>
      <c r="B709" s="185">
        <v>2020</v>
      </c>
      <c r="C709" s="185">
        <v>2021</v>
      </c>
      <c r="D709" s="185">
        <v>2022</v>
      </c>
      <c r="E709" s="185">
        <v>2023</v>
      </c>
      <c r="F709" s="160"/>
    </row>
    <row r="710" spans="1:6" ht="15.75" thickBot="1" x14ac:dyDescent="0.3">
      <c r="A710" s="947"/>
      <c r="B710" s="186" t="s">
        <v>1</v>
      </c>
      <c r="C710" s="186" t="s">
        <v>26</v>
      </c>
      <c r="D710" s="186" t="s">
        <v>26</v>
      </c>
      <c r="E710" s="186" t="s">
        <v>26</v>
      </c>
      <c r="F710" s="160"/>
    </row>
    <row r="711" spans="1:6" ht="15.75" thickBot="1" x14ac:dyDescent="0.3">
      <c r="A711" s="184" t="s">
        <v>52</v>
      </c>
      <c r="C711" s="187"/>
      <c r="D711" s="486">
        <v>198</v>
      </c>
      <c r="E711" s="486">
        <v>71</v>
      </c>
      <c r="F711" s="160"/>
    </row>
    <row r="712" spans="1:6" ht="27" customHeight="1" thickBot="1" x14ac:dyDescent="0.3">
      <c r="A712" s="184" t="s">
        <v>53</v>
      </c>
      <c r="B712" s="187"/>
      <c r="C712" s="187"/>
      <c r="D712" s="187">
        <v>4550</v>
      </c>
      <c r="E712" s="187">
        <v>2000</v>
      </c>
      <c r="F712" s="160"/>
    </row>
    <row r="713" spans="1:6" ht="26.25" customHeight="1" thickBot="1" x14ac:dyDescent="0.3">
      <c r="A713" s="184" t="s">
        <v>54</v>
      </c>
      <c r="B713" s="187" t="e">
        <f>B712/C711</f>
        <v>#DIV/0!</v>
      </c>
      <c r="C713" s="187" t="e">
        <f>C712/C711</f>
        <v>#DIV/0!</v>
      </c>
      <c r="D713" s="187">
        <f>D712/D711</f>
        <v>22.979797979797979</v>
      </c>
      <c r="E713" s="187">
        <f>E712/E711</f>
        <v>28.169014084507044</v>
      </c>
      <c r="F713" s="160"/>
    </row>
    <row r="714" spans="1:6" ht="23.25" customHeight="1" thickBot="1" x14ac:dyDescent="0.3">
      <c r="A714" s="184" t="s">
        <v>55</v>
      </c>
      <c r="B714" s="486" t="s">
        <v>56</v>
      </c>
      <c r="C714" s="188" t="e">
        <f>D711/C711</f>
        <v>#DIV/0!</v>
      </c>
      <c r="D714" s="188">
        <f>E711/D711</f>
        <v>0.35858585858585856</v>
      </c>
      <c r="E714" s="188">
        <f>F711/E711</f>
        <v>0</v>
      </c>
      <c r="F714" s="160"/>
    </row>
    <row r="715" spans="1:6" ht="30.75" thickBot="1" x14ac:dyDescent="0.3">
      <c r="A715" s="184" t="s">
        <v>57</v>
      </c>
      <c r="B715" s="486" t="s">
        <v>56</v>
      </c>
      <c r="C715" s="188" t="e">
        <f t="shared" ref="C715:E716" si="24">C712/B712-1</f>
        <v>#DIV/0!</v>
      </c>
      <c r="D715" s="188" t="e">
        <f t="shared" si="24"/>
        <v>#DIV/0!</v>
      </c>
      <c r="E715" s="188">
        <f t="shared" si="24"/>
        <v>-0.56043956043956045</v>
      </c>
      <c r="F715" s="160"/>
    </row>
    <row r="716" spans="1:6" ht="30.75" thickBot="1" x14ac:dyDescent="0.3">
      <c r="A716" s="184" t="s">
        <v>58</v>
      </c>
      <c r="B716" s="486" t="s">
        <v>56</v>
      </c>
      <c r="C716" s="188" t="e">
        <f t="shared" si="24"/>
        <v>#DIV/0!</v>
      </c>
      <c r="D716" s="188" t="e">
        <f t="shared" si="24"/>
        <v>#DIV/0!</v>
      </c>
      <c r="E716" s="188">
        <f t="shared" si="24"/>
        <v>0.22581643708404275</v>
      </c>
      <c r="F716" s="160"/>
    </row>
    <row r="717" spans="1:6" ht="18" customHeight="1" thickBot="1" x14ac:dyDescent="0.3">
      <c r="A717" s="954" t="s">
        <v>773</v>
      </c>
      <c r="B717" s="955"/>
      <c r="C717" s="955"/>
      <c r="D717" s="955"/>
      <c r="E717" s="956"/>
      <c r="F717" s="160"/>
    </row>
    <row r="718" spans="1:6" x14ac:dyDescent="0.25">
      <c r="A718" s="946"/>
      <c r="B718" s="185">
        <v>2020</v>
      </c>
      <c r="C718" s="185">
        <v>2021</v>
      </c>
      <c r="D718" s="185">
        <v>2022</v>
      </c>
      <c r="E718" s="185">
        <v>2023</v>
      </c>
      <c r="F718" s="160"/>
    </row>
    <row r="719" spans="1:6" ht="15.75" customHeight="1" thickBot="1" x14ac:dyDescent="0.3">
      <c r="A719" s="947"/>
      <c r="B719" s="186" t="s">
        <v>1</v>
      </c>
      <c r="C719" s="186" t="s">
        <v>26</v>
      </c>
      <c r="D719" s="186" t="s">
        <v>26</v>
      </c>
      <c r="E719" s="186" t="s">
        <v>26</v>
      </c>
      <c r="F719" s="160"/>
    </row>
    <row r="720" spans="1:6" ht="33.75" customHeight="1" thickBot="1" x14ac:dyDescent="0.3">
      <c r="A720" s="189" t="s">
        <v>114</v>
      </c>
      <c r="B720" s="190">
        <f>B721+B722+B723+B724</f>
        <v>0</v>
      </c>
      <c r="C720" s="190">
        <f>C721+C722+C723+C724</f>
        <v>0</v>
      </c>
      <c r="D720" s="190">
        <f>D721+D722+D723+D724</f>
        <v>0</v>
      </c>
      <c r="E720" s="190">
        <f>E721+E722+E723+E724</f>
        <v>0</v>
      </c>
      <c r="F720" s="160"/>
    </row>
    <row r="721" spans="1:6" ht="15.75" thickBot="1" x14ac:dyDescent="0.3">
      <c r="A721" s="191" t="s">
        <v>61</v>
      </c>
      <c r="B721" s="190"/>
      <c r="C721" s="190"/>
      <c r="D721" s="190"/>
      <c r="E721" s="190"/>
      <c r="F721" s="160"/>
    </row>
    <row r="722" spans="1:6" ht="15.75" thickBot="1" x14ac:dyDescent="0.3">
      <c r="A722" s="191" t="s">
        <v>115</v>
      </c>
      <c r="B722" s="190"/>
      <c r="C722" s="190"/>
      <c r="D722" s="190"/>
      <c r="E722" s="190"/>
      <c r="F722" s="160"/>
    </row>
    <row r="723" spans="1:6" ht="15" customHeight="1" thickBot="1" x14ac:dyDescent="0.3">
      <c r="A723" s="191" t="s">
        <v>116</v>
      </c>
      <c r="B723" s="190"/>
      <c r="C723" s="190"/>
      <c r="D723" s="190"/>
      <c r="E723" s="190"/>
      <c r="F723" s="160"/>
    </row>
    <row r="724" spans="1:6" ht="15.75" thickBot="1" x14ac:dyDescent="0.3">
      <c r="A724" s="191" t="s">
        <v>117</v>
      </c>
      <c r="B724" s="190"/>
      <c r="C724" s="190"/>
      <c r="D724" s="190"/>
      <c r="E724" s="190"/>
      <c r="F724" s="160"/>
    </row>
    <row r="725" spans="1:6" ht="30.75" thickBot="1" x14ac:dyDescent="0.3">
      <c r="A725" s="189" t="s">
        <v>118</v>
      </c>
      <c r="B725" s="192">
        <f>B726+B727+B728+B729</f>
        <v>0</v>
      </c>
      <c r="C725" s="192">
        <f>C726+C727+C728+C729</f>
        <v>0</v>
      </c>
      <c r="D725" s="192">
        <f>D726+D727+D728+D729</f>
        <v>4550</v>
      </c>
      <c r="E725" s="192">
        <f>E726+E727+E728+E729</f>
        <v>2000</v>
      </c>
      <c r="F725" s="160"/>
    </row>
    <row r="726" spans="1:6" ht="15.75" thickBot="1" x14ac:dyDescent="0.3">
      <c r="A726" s="191" t="s">
        <v>61</v>
      </c>
      <c r="B726" s="192"/>
      <c r="C726" s="192"/>
      <c r="D726" s="192">
        <v>4550</v>
      </c>
      <c r="E726" s="192">
        <v>2000</v>
      </c>
      <c r="F726" s="160"/>
    </row>
    <row r="727" spans="1:6" ht="15.75" thickBot="1" x14ac:dyDescent="0.3">
      <c r="A727" s="191" t="s">
        <v>115</v>
      </c>
      <c r="B727" s="192"/>
      <c r="C727" s="192"/>
      <c r="D727" s="192"/>
      <c r="E727" s="192"/>
      <c r="F727" s="160"/>
    </row>
    <row r="728" spans="1:6" ht="15" customHeight="1" thickBot="1" x14ac:dyDescent="0.3">
      <c r="A728" s="191" t="s">
        <v>116</v>
      </c>
      <c r="B728" s="192"/>
      <c r="C728" s="192"/>
      <c r="D728" s="192"/>
      <c r="E728" s="192"/>
      <c r="F728" s="160"/>
    </row>
    <row r="729" spans="1:6" ht="15" customHeight="1" thickBot="1" x14ac:dyDescent="0.3">
      <c r="A729" s="194" t="s">
        <v>117</v>
      </c>
      <c r="B729" s="192"/>
      <c r="C729" s="192"/>
      <c r="D729" s="192"/>
      <c r="E729" s="192"/>
      <c r="F729" s="160"/>
    </row>
    <row r="730" spans="1:6" ht="34.5" customHeight="1" thickBot="1" x14ac:dyDescent="0.3">
      <c r="A730" s="196" t="s">
        <v>774</v>
      </c>
      <c r="B730" s="192">
        <f>B720+B725</f>
        <v>0</v>
      </c>
      <c r="C730" s="192">
        <f>C720+C725</f>
        <v>0</v>
      </c>
      <c r="D730" s="192">
        <f>D720+D725</f>
        <v>4550</v>
      </c>
      <c r="E730" s="192">
        <f>E720+E725</f>
        <v>2000</v>
      </c>
      <c r="F730" s="160"/>
    </row>
    <row r="731" spans="1:6" ht="60.75" thickBot="1" x14ac:dyDescent="0.3">
      <c r="A731" s="182" t="s">
        <v>256</v>
      </c>
      <c r="B731" s="215" t="s">
        <v>1068</v>
      </c>
      <c r="C731" s="216" t="s">
        <v>151</v>
      </c>
      <c r="D731" s="217"/>
      <c r="E731" s="218"/>
      <c r="F731" s="160"/>
    </row>
    <row r="732" spans="1:6" ht="57.75" customHeight="1" thickBot="1" x14ac:dyDescent="0.3">
      <c r="A732" s="184" t="s">
        <v>48</v>
      </c>
      <c r="B732" s="948" t="s">
        <v>1069</v>
      </c>
      <c r="C732" s="949"/>
      <c r="D732" s="949"/>
      <c r="E732" s="950"/>
      <c r="F732" s="160"/>
    </row>
    <row r="733" spans="1:6" ht="15.75" customHeight="1" thickBot="1" x14ac:dyDescent="0.3">
      <c r="A733" s="184" t="s">
        <v>50</v>
      </c>
      <c r="B733" s="951" t="s">
        <v>460</v>
      </c>
      <c r="C733" s="952"/>
      <c r="D733" s="952"/>
      <c r="E733" s="953"/>
      <c r="F733" s="160"/>
    </row>
    <row r="734" spans="1:6" x14ac:dyDescent="0.25">
      <c r="A734" s="946"/>
      <c r="B734" s="185">
        <v>2020</v>
      </c>
      <c r="C734" s="185">
        <v>2021</v>
      </c>
      <c r="D734" s="185">
        <v>2022</v>
      </c>
      <c r="E734" s="185">
        <v>2023</v>
      </c>
      <c r="F734" s="160"/>
    </row>
    <row r="735" spans="1:6" ht="15.75" thickBot="1" x14ac:dyDescent="0.3">
      <c r="A735" s="947"/>
      <c r="B735" s="186" t="s">
        <v>1</v>
      </c>
      <c r="C735" s="186" t="s">
        <v>26</v>
      </c>
      <c r="D735" s="186" t="s">
        <v>26</v>
      </c>
      <c r="E735" s="186" t="s">
        <v>26</v>
      </c>
      <c r="F735" s="160"/>
    </row>
    <row r="736" spans="1:6" ht="15.75" thickBot="1" x14ac:dyDescent="0.3">
      <c r="A736" s="184" t="s">
        <v>52</v>
      </c>
      <c r="C736" s="187"/>
      <c r="D736" s="486"/>
      <c r="E736" s="486">
        <v>160</v>
      </c>
      <c r="F736" s="160"/>
    </row>
    <row r="737" spans="1:6" ht="27" customHeight="1" thickBot="1" x14ac:dyDescent="0.3">
      <c r="A737" s="184" t="s">
        <v>53</v>
      </c>
      <c r="B737" s="187"/>
      <c r="C737" s="187"/>
      <c r="D737" s="187"/>
      <c r="E737" s="187">
        <v>10000</v>
      </c>
      <c r="F737" s="160"/>
    </row>
    <row r="738" spans="1:6" ht="26.25" customHeight="1" thickBot="1" x14ac:dyDescent="0.3">
      <c r="A738" s="184" t="s">
        <v>54</v>
      </c>
      <c r="B738" s="187" t="e">
        <f>B737/C736</f>
        <v>#DIV/0!</v>
      </c>
      <c r="C738" s="187" t="e">
        <f>C737/C736</f>
        <v>#DIV/0!</v>
      </c>
      <c r="D738" s="187" t="e">
        <f>D737/D736</f>
        <v>#DIV/0!</v>
      </c>
      <c r="E738" s="187">
        <f>E737/E736</f>
        <v>62.5</v>
      </c>
      <c r="F738" s="160"/>
    </row>
    <row r="739" spans="1:6" ht="23.25" customHeight="1" thickBot="1" x14ac:dyDescent="0.3">
      <c r="A739" s="184" t="s">
        <v>55</v>
      </c>
      <c r="B739" s="486" t="s">
        <v>56</v>
      </c>
      <c r="C739" s="188" t="e">
        <f>D736/C736</f>
        <v>#DIV/0!</v>
      </c>
      <c r="D739" s="188" t="e">
        <f>E736/D736</f>
        <v>#DIV/0!</v>
      </c>
      <c r="E739" s="188">
        <f>F736/E736</f>
        <v>0</v>
      </c>
      <c r="F739" s="160"/>
    </row>
    <row r="740" spans="1:6" ht="30.75" thickBot="1" x14ac:dyDescent="0.3">
      <c r="A740" s="184" t="s">
        <v>57</v>
      </c>
      <c r="B740" s="486" t="s">
        <v>56</v>
      </c>
      <c r="C740" s="188" t="e">
        <f t="shared" ref="C740:E741" si="25">C737/B737-1</f>
        <v>#DIV/0!</v>
      </c>
      <c r="D740" s="188" t="e">
        <f t="shared" si="25"/>
        <v>#DIV/0!</v>
      </c>
      <c r="E740" s="188" t="e">
        <f t="shared" si="25"/>
        <v>#DIV/0!</v>
      </c>
      <c r="F740" s="160"/>
    </row>
    <row r="741" spans="1:6" ht="30.75" thickBot="1" x14ac:dyDescent="0.3">
      <c r="A741" s="184" t="s">
        <v>58</v>
      </c>
      <c r="B741" s="486" t="s">
        <v>56</v>
      </c>
      <c r="C741" s="188" t="e">
        <f t="shared" si="25"/>
        <v>#DIV/0!</v>
      </c>
      <c r="D741" s="188" t="e">
        <f t="shared" si="25"/>
        <v>#DIV/0!</v>
      </c>
      <c r="E741" s="188" t="e">
        <f t="shared" si="25"/>
        <v>#DIV/0!</v>
      </c>
      <c r="F741" s="160"/>
    </row>
    <row r="742" spans="1:6" ht="18" customHeight="1" thickBot="1" x14ac:dyDescent="0.3">
      <c r="A742" s="954" t="s">
        <v>775</v>
      </c>
      <c r="B742" s="955"/>
      <c r="C742" s="955"/>
      <c r="D742" s="955"/>
      <c r="E742" s="956"/>
      <c r="F742" s="160"/>
    </row>
    <row r="743" spans="1:6" x14ac:dyDescent="0.25">
      <c r="A743" s="946"/>
      <c r="B743" s="185">
        <v>2020</v>
      </c>
      <c r="C743" s="185">
        <v>2021</v>
      </c>
      <c r="D743" s="185">
        <v>2022</v>
      </c>
      <c r="E743" s="185">
        <v>2023</v>
      </c>
      <c r="F743" s="160"/>
    </row>
    <row r="744" spans="1:6" ht="15.75" customHeight="1" thickBot="1" x14ac:dyDescent="0.3">
      <c r="A744" s="947"/>
      <c r="B744" s="186" t="s">
        <v>1</v>
      </c>
      <c r="C744" s="186" t="s">
        <v>26</v>
      </c>
      <c r="D744" s="186" t="s">
        <v>26</v>
      </c>
      <c r="E744" s="186" t="s">
        <v>26</v>
      </c>
      <c r="F744" s="160"/>
    </row>
    <row r="745" spans="1:6" ht="33.75" customHeight="1" thickBot="1" x14ac:dyDescent="0.3">
      <c r="A745" s="189" t="s">
        <v>114</v>
      </c>
      <c r="B745" s="190">
        <f>B746+B747+B748+B749</f>
        <v>0</v>
      </c>
      <c r="C745" s="190">
        <f>C746+C747+C748+C749</f>
        <v>0</v>
      </c>
      <c r="D745" s="190">
        <f>D746+D747+D748+D749</f>
        <v>0</v>
      </c>
      <c r="E745" s="190">
        <f>E746+E747+E748+E749</f>
        <v>0</v>
      </c>
      <c r="F745" s="160"/>
    </row>
    <row r="746" spans="1:6" ht="15.75" thickBot="1" x14ac:dyDescent="0.3">
      <c r="A746" s="191" t="s">
        <v>61</v>
      </c>
      <c r="B746" s="190"/>
      <c r="C746" s="190"/>
      <c r="D746" s="190"/>
      <c r="E746" s="190"/>
      <c r="F746" s="160"/>
    </row>
    <row r="747" spans="1:6" ht="15.75" thickBot="1" x14ac:dyDescent="0.3">
      <c r="A747" s="191" t="s">
        <v>115</v>
      </c>
      <c r="B747" s="190"/>
      <c r="C747" s="190"/>
      <c r="D747" s="190"/>
      <c r="E747" s="190"/>
      <c r="F747" s="160"/>
    </row>
    <row r="748" spans="1:6" ht="15" customHeight="1" thickBot="1" x14ac:dyDescent="0.3">
      <c r="A748" s="191" t="s">
        <v>116</v>
      </c>
      <c r="B748" s="190"/>
      <c r="C748" s="190"/>
      <c r="D748" s="190"/>
      <c r="E748" s="190"/>
      <c r="F748" s="160"/>
    </row>
    <row r="749" spans="1:6" ht="15.75" thickBot="1" x14ac:dyDescent="0.3">
      <c r="A749" s="191" t="s">
        <v>117</v>
      </c>
      <c r="B749" s="190"/>
      <c r="C749" s="190"/>
      <c r="D749" s="190"/>
      <c r="E749" s="190"/>
      <c r="F749" s="160"/>
    </row>
    <row r="750" spans="1:6" ht="30.75" thickBot="1" x14ac:dyDescent="0.3">
      <c r="A750" s="189" t="s">
        <v>118</v>
      </c>
      <c r="B750" s="192">
        <f>B751+B752+B753+B754</f>
        <v>0</v>
      </c>
      <c r="C750" s="192">
        <f>C751+C752+C753+C754</f>
        <v>0</v>
      </c>
      <c r="D750" s="192">
        <f>D751+D752+D753+D754</f>
        <v>0</v>
      </c>
      <c r="E750" s="192">
        <f>E751+E752+E753+E754</f>
        <v>10000</v>
      </c>
      <c r="F750" s="160"/>
    </row>
    <row r="751" spans="1:6" ht="15.75" thickBot="1" x14ac:dyDescent="0.3">
      <c r="A751" s="191" t="s">
        <v>61</v>
      </c>
      <c r="B751" s="192"/>
      <c r="C751" s="192"/>
      <c r="D751" s="192"/>
      <c r="E751" s="192">
        <v>10000</v>
      </c>
      <c r="F751" s="160"/>
    </row>
    <row r="752" spans="1:6" ht="15.75" thickBot="1" x14ac:dyDescent="0.3">
      <c r="A752" s="191" t="s">
        <v>115</v>
      </c>
      <c r="B752" s="192"/>
      <c r="C752" s="192"/>
      <c r="D752" s="192"/>
      <c r="E752" s="192"/>
      <c r="F752" s="160"/>
    </row>
    <row r="753" spans="1:6" ht="15" customHeight="1" thickBot="1" x14ac:dyDescent="0.3">
      <c r="A753" s="191" t="s">
        <v>116</v>
      </c>
      <c r="B753" s="192"/>
      <c r="C753" s="192"/>
      <c r="D753" s="192"/>
      <c r="E753" s="192"/>
      <c r="F753" s="160"/>
    </row>
    <row r="754" spans="1:6" ht="15" customHeight="1" thickBot="1" x14ac:dyDescent="0.3">
      <c r="A754" s="194" t="s">
        <v>117</v>
      </c>
      <c r="B754" s="192"/>
      <c r="C754" s="192"/>
      <c r="D754" s="192"/>
      <c r="E754" s="192"/>
      <c r="F754" s="160"/>
    </row>
    <row r="755" spans="1:6" ht="34.5" customHeight="1" thickBot="1" x14ac:dyDescent="0.3">
      <c r="A755" s="196" t="s">
        <v>776</v>
      </c>
      <c r="B755" s="192">
        <f>B745+B750</f>
        <v>0</v>
      </c>
      <c r="C755" s="192">
        <f>C745+C750</f>
        <v>0</v>
      </c>
      <c r="D755" s="192">
        <f>D745+D750</f>
        <v>0</v>
      </c>
      <c r="E755" s="192">
        <f>E745+E750</f>
        <v>10000</v>
      </c>
      <c r="F755" s="160"/>
    </row>
    <row r="756" spans="1:6" ht="75.75" thickBot="1" x14ac:dyDescent="0.3">
      <c r="A756" s="182" t="s">
        <v>262</v>
      </c>
      <c r="B756" s="215" t="s">
        <v>1070</v>
      </c>
      <c r="C756" s="216" t="s">
        <v>151</v>
      </c>
      <c r="D756" s="217"/>
      <c r="E756" s="218"/>
      <c r="F756" s="160"/>
    </row>
    <row r="757" spans="1:6" ht="57.75" customHeight="1" thickBot="1" x14ac:dyDescent="0.3">
      <c r="A757" s="184" t="s">
        <v>48</v>
      </c>
      <c r="B757" s="948" t="s">
        <v>1071</v>
      </c>
      <c r="C757" s="949"/>
      <c r="D757" s="949"/>
      <c r="E757" s="950"/>
      <c r="F757" s="160"/>
    </row>
    <row r="758" spans="1:6" ht="15.75" customHeight="1" thickBot="1" x14ac:dyDescent="0.3">
      <c r="A758" s="184" t="s">
        <v>50</v>
      </c>
      <c r="B758" s="951" t="s">
        <v>462</v>
      </c>
      <c r="C758" s="952"/>
      <c r="D758" s="952"/>
      <c r="E758" s="953"/>
      <c r="F758" s="160"/>
    </row>
    <row r="759" spans="1:6" x14ac:dyDescent="0.25">
      <c r="A759" s="946"/>
      <c r="B759" s="185">
        <v>2020</v>
      </c>
      <c r="C759" s="185">
        <v>2021</v>
      </c>
      <c r="D759" s="185">
        <v>2022</v>
      </c>
      <c r="E759" s="185">
        <v>2023</v>
      </c>
      <c r="F759" s="160"/>
    </row>
    <row r="760" spans="1:6" ht="15.75" thickBot="1" x14ac:dyDescent="0.3">
      <c r="A760" s="947"/>
      <c r="B760" s="186" t="s">
        <v>1</v>
      </c>
      <c r="C760" s="186" t="s">
        <v>26</v>
      </c>
      <c r="D760" s="186" t="s">
        <v>26</v>
      </c>
      <c r="E760" s="186" t="s">
        <v>26</v>
      </c>
      <c r="F760" s="160"/>
    </row>
    <row r="761" spans="1:6" ht="15.75" thickBot="1" x14ac:dyDescent="0.3">
      <c r="A761" s="184" t="s">
        <v>52</v>
      </c>
      <c r="C761" s="187"/>
      <c r="D761" s="486"/>
      <c r="E761" s="486">
        <v>8000</v>
      </c>
      <c r="F761" s="160"/>
    </row>
    <row r="762" spans="1:6" ht="27" customHeight="1" thickBot="1" x14ac:dyDescent="0.3">
      <c r="A762" s="184" t="s">
        <v>53</v>
      </c>
      <c r="B762" s="187"/>
      <c r="C762" s="187"/>
      <c r="D762" s="187"/>
      <c r="E762" s="187">
        <v>8000</v>
      </c>
      <c r="F762" s="160"/>
    </row>
    <row r="763" spans="1:6" ht="26.25" customHeight="1" thickBot="1" x14ac:dyDescent="0.3">
      <c r="A763" s="184" t="s">
        <v>54</v>
      </c>
      <c r="B763" s="187" t="e">
        <f>B762/C761</f>
        <v>#DIV/0!</v>
      </c>
      <c r="C763" s="187" t="e">
        <f>C762/C761</f>
        <v>#DIV/0!</v>
      </c>
      <c r="D763" s="187" t="e">
        <f>D762/D761</f>
        <v>#DIV/0!</v>
      </c>
      <c r="E763" s="187">
        <f>E762/E761</f>
        <v>1</v>
      </c>
      <c r="F763" s="160"/>
    </row>
    <row r="764" spans="1:6" ht="23.25" customHeight="1" thickBot="1" x14ac:dyDescent="0.3">
      <c r="A764" s="184" t="s">
        <v>55</v>
      </c>
      <c r="B764" s="486" t="s">
        <v>56</v>
      </c>
      <c r="C764" s="188" t="e">
        <f>D761/C761</f>
        <v>#DIV/0!</v>
      </c>
      <c r="D764" s="188" t="e">
        <f>E761/D761</f>
        <v>#DIV/0!</v>
      </c>
      <c r="E764" s="188">
        <f>F761/E761</f>
        <v>0</v>
      </c>
      <c r="F764" s="160"/>
    </row>
    <row r="765" spans="1:6" ht="30.75" thickBot="1" x14ac:dyDescent="0.3">
      <c r="A765" s="184" t="s">
        <v>57</v>
      </c>
      <c r="B765" s="486" t="s">
        <v>56</v>
      </c>
      <c r="C765" s="188" t="e">
        <f t="shared" ref="C765:E766" si="26">C762/B762-1</f>
        <v>#DIV/0!</v>
      </c>
      <c r="D765" s="188" t="e">
        <f t="shared" si="26"/>
        <v>#DIV/0!</v>
      </c>
      <c r="E765" s="188" t="e">
        <f t="shared" si="26"/>
        <v>#DIV/0!</v>
      </c>
      <c r="F765" s="160"/>
    </row>
    <row r="766" spans="1:6" ht="30.75" thickBot="1" x14ac:dyDescent="0.3">
      <c r="A766" s="184" t="s">
        <v>58</v>
      </c>
      <c r="B766" s="486" t="s">
        <v>56</v>
      </c>
      <c r="C766" s="188" t="e">
        <f t="shared" si="26"/>
        <v>#DIV/0!</v>
      </c>
      <c r="D766" s="188" t="e">
        <f t="shared" si="26"/>
        <v>#DIV/0!</v>
      </c>
      <c r="E766" s="188" t="e">
        <f t="shared" si="26"/>
        <v>#DIV/0!</v>
      </c>
      <c r="F766" s="160"/>
    </row>
    <row r="767" spans="1:6" ht="18" customHeight="1" thickBot="1" x14ac:dyDescent="0.3">
      <c r="A767" s="954" t="s">
        <v>1072</v>
      </c>
      <c r="B767" s="955"/>
      <c r="C767" s="955"/>
      <c r="D767" s="955"/>
      <c r="E767" s="956"/>
      <c r="F767" s="160"/>
    </row>
    <row r="768" spans="1:6" x14ac:dyDescent="0.25">
      <c r="A768" s="946"/>
      <c r="B768" s="185">
        <v>2020</v>
      </c>
      <c r="C768" s="185">
        <v>2021</v>
      </c>
      <c r="D768" s="185">
        <v>2022</v>
      </c>
      <c r="E768" s="185">
        <v>2023</v>
      </c>
      <c r="F768" s="160"/>
    </row>
    <row r="769" spans="1:7" ht="15.75" customHeight="1" thickBot="1" x14ac:dyDescent="0.3">
      <c r="A769" s="947"/>
      <c r="B769" s="186" t="s">
        <v>1</v>
      </c>
      <c r="C769" s="186" t="s">
        <v>26</v>
      </c>
      <c r="D769" s="186" t="s">
        <v>26</v>
      </c>
      <c r="E769" s="186" t="s">
        <v>26</v>
      </c>
      <c r="F769" s="160"/>
    </row>
    <row r="770" spans="1:7" ht="33.75" customHeight="1" thickBot="1" x14ac:dyDescent="0.3">
      <c r="A770" s="189" t="s">
        <v>114</v>
      </c>
      <c r="B770" s="190">
        <f>B771+B772+B773+B774</f>
        <v>0</v>
      </c>
      <c r="C770" s="190">
        <f>C771+C772+C773+C774</f>
        <v>0</v>
      </c>
      <c r="D770" s="190">
        <f>D771+D772+D773+D774</f>
        <v>0</v>
      </c>
      <c r="E770" s="190">
        <f>E771+E772+E773+E774</f>
        <v>0</v>
      </c>
      <c r="F770" s="160"/>
    </row>
    <row r="771" spans="1:7" ht="15.75" thickBot="1" x14ac:dyDescent="0.3">
      <c r="A771" s="191" t="s">
        <v>61</v>
      </c>
      <c r="B771" s="190"/>
      <c r="C771" s="190"/>
      <c r="D771" s="190"/>
      <c r="E771" s="190"/>
      <c r="F771" s="160"/>
    </row>
    <row r="772" spans="1:7" ht="15.75" thickBot="1" x14ac:dyDescent="0.3">
      <c r="A772" s="191" t="s">
        <v>115</v>
      </c>
      <c r="B772" s="190"/>
      <c r="C772" s="190"/>
      <c r="D772" s="190"/>
      <c r="E772" s="190"/>
      <c r="F772" s="160"/>
    </row>
    <row r="773" spans="1:7" ht="15" customHeight="1" thickBot="1" x14ac:dyDescent="0.3">
      <c r="A773" s="191" t="s">
        <v>116</v>
      </c>
      <c r="B773" s="190"/>
      <c r="C773" s="190"/>
      <c r="D773" s="190"/>
      <c r="E773" s="190"/>
      <c r="F773" s="160"/>
    </row>
    <row r="774" spans="1:7" ht="15.75" thickBot="1" x14ac:dyDescent="0.3">
      <c r="A774" s="191" t="s">
        <v>117</v>
      </c>
      <c r="B774" s="190"/>
      <c r="C774" s="190"/>
      <c r="D774" s="190"/>
      <c r="E774" s="190"/>
      <c r="F774" s="160"/>
    </row>
    <row r="775" spans="1:7" ht="30.75" thickBot="1" x14ac:dyDescent="0.3">
      <c r="A775" s="189" t="s">
        <v>118</v>
      </c>
      <c r="B775" s="192">
        <f>B776+B777+B778+B779</f>
        <v>0</v>
      </c>
      <c r="C775" s="192">
        <f>C776+C777+C778+C779</f>
        <v>0</v>
      </c>
      <c r="D775" s="192">
        <f>D776+D777+D778+D779</f>
        <v>0</v>
      </c>
      <c r="E775" s="192">
        <f>E776+E777+E778+E779</f>
        <v>8000</v>
      </c>
      <c r="F775" s="160"/>
    </row>
    <row r="776" spans="1:7" ht="15.75" thickBot="1" x14ac:dyDescent="0.3">
      <c r="A776" s="191" t="s">
        <v>61</v>
      </c>
      <c r="B776" s="192"/>
      <c r="C776" s="192"/>
      <c r="D776" s="192"/>
      <c r="E776" s="192">
        <v>8000</v>
      </c>
      <c r="F776" s="160"/>
    </row>
    <row r="777" spans="1:7" ht="15.75" thickBot="1" x14ac:dyDescent="0.3">
      <c r="A777" s="191" t="s">
        <v>115</v>
      </c>
      <c r="B777" s="192"/>
      <c r="C777" s="192"/>
      <c r="D777" s="192"/>
      <c r="E777" s="192"/>
      <c r="F777" s="160"/>
    </row>
    <row r="778" spans="1:7" ht="15" customHeight="1" thickBot="1" x14ac:dyDescent="0.3">
      <c r="A778" s="191" t="s">
        <v>116</v>
      </c>
      <c r="B778" s="192"/>
      <c r="C778" s="192"/>
      <c r="D778" s="192"/>
      <c r="E778" s="192"/>
      <c r="F778" s="160"/>
    </row>
    <row r="779" spans="1:7" ht="15" customHeight="1" thickBot="1" x14ac:dyDescent="0.3">
      <c r="A779" s="194" t="s">
        <v>117</v>
      </c>
      <c r="B779" s="192"/>
      <c r="C779" s="192"/>
      <c r="D779" s="192"/>
      <c r="E779" s="192"/>
      <c r="F779" s="160"/>
    </row>
    <row r="780" spans="1:7" ht="34.5" customHeight="1" thickBot="1" x14ac:dyDescent="0.3">
      <c r="A780" s="196" t="s">
        <v>1073</v>
      </c>
      <c r="B780" s="192">
        <f>B770+B775</f>
        <v>0</v>
      </c>
      <c r="C780" s="192">
        <f>C770+C775</f>
        <v>0</v>
      </c>
      <c r="D780" s="192">
        <f>D770+D775</f>
        <v>0</v>
      </c>
      <c r="E780" s="192">
        <f>E770+E775</f>
        <v>8000</v>
      </c>
      <c r="F780" s="160"/>
    </row>
    <row r="781" spans="1:7" ht="15.75" thickBot="1" x14ac:dyDescent="0.3">
      <c r="A781" s="226"/>
      <c r="B781" s="227"/>
      <c r="C781" s="227"/>
      <c r="D781" s="227"/>
      <c r="E781" s="227"/>
      <c r="F781" s="160"/>
    </row>
    <row r="782" spans="1:7" ht="75.75" thickBot="1" x14ac:dyDescent="0.3">
      <c r="A782" s="174" t="s">
        <v>126</v>
      </c>
      <c r="B782" s="228">
        <f>B64+B101+B138+B175+B212+B241+B267+B297+B322+B347+B372+B398+B425+B451+B477+B503+B529+B555+B580+B605+B655+B680+B705+B730+B755+B780</f>
        <v>488627.98</v>
      </c>
      <c r="C782" s="228">
        <f>C64+C101+C138+C175+C212+C241+C267+C297+C322+C347+C372+C398+C425+C451+C477+C503+C529+C555+C580+C605+C655+C680+C705+C730+C755+C780+C630</f>
        <v>576000</v>
      </c>
      <c r="D782" s="228">
        <f>D64+D101+D138+D175+D212+D241+D267+D297+D322+D347+D372+D398+D425+D451+D477+D503+D529+D555+D580+D605+D655+D680+D705+D730+D755+D780+D630</f>
        <v>628000</v>
      </c>
      <c r="E782" s="228">
        <f>E64+E101+E138+E175+E212+E241+E267+E297+E322+E347+E372+E398+E425+E451+E477+E503+E529+E555+E580+E605+E655+E680+E705+E730+E755+E780</f>
        <v>477000</v>
      </c>
      <c r="F782" s="160"/>
    </row>
    <row r="783" spans="1:7" ht="60.75" thickBot="1" x14ac:dyDescent="0.3">
      <c r="A783" s="174" t="s">
        <v>127</v>
      </c>
      <c r="B783" s="228">
        <f>B784+B787+B790+B805+B810</f>
        <v>488627.98</v>
      </c>
      <c r="C783" s="228">
        <f>C784+C787+C790+C805+C810</f>
        <v>576000</v>
      </c>
      <c r="D783" s="228">
        <f>D784+D787+D790+D805+D810</f>
        <v>628000</v>
      </c>
      <c r="E783" s="228">
        <f>E784+E787+E790+E805+E810</f>
        <v>477000</v>
      </c>
      <c r="F783" s="160"/>
      <c r="G783" s="56"/>
    </row>
    <row r="784" spans="1:7" ht="15.75" thickBot="1" x14ac:dyDescent="0.3">
      <c r="A784" s="189" t="s">
        <v>60</v>
      </c>
      <c r="B784" s="229">
        <f>SUM(B785:B786)</f>
        <v>317950</v>
      </c>
      <c r="C784" s="229">
        <f>SUM(C785:C786)</f>
        <v>310550</v>
      </c>
      <c r="D784" s="229">
        <f>SUM(D785:D786)</f>
        <v>310550</v>
      </c>
      <c r="E784" s="229">
        <f>SUM(E785:E786)</f>
        <v>310550</v>
      </c>
      <c r="F784" s="160"/>
    </row>
    <row r="785" spans="1:10" ht="15.75" thickBot="1" x14ac:dyDescent="0.3">
      <c r="A785" s="191" t="s">
        <v>61</v>
      </c>
      <c r="B785" s="192">
        <f>B44+B155</f>
        <v>297250</v>
      </c>
      <c r="C785" s="192">
        <f>C44+C155</f>
        <v>289850</v>
      </c>
      <c r="D785" s="192">
        <f>D44+D155</f>
        <v>289850</v>
      </c>
      <c r="E785" s="192">
        <f>E44+E155</f>
        <v>289850</v>
      </c>
      <c r="F785" s="160"/>
    </row>
    <row r="786" spans="1:10" ht="15.75" thickBot="1" x14ac:dyDescent="0.3">
      <c r="A786" s="191" t="s">
        <v>128</v>
      </c>
      <c r="B786" s="192">
        <f>B45</f>
        <v>20700</v>
      </c>
      <c r="C786" s="192">
        <f>C45</f>
        <v>20700</v>
      </c>
      <c r="D786" s="192">
        <f>D45</f>
        <v>20700</v>
      </c>
      <c r="E786" s="192">
        <f>E45</f>
        <v>20700</v>
      </c>
      <c r="F786" s="160"/>
      <c r="H786" s="56"/>
      <c r="I786" s="56"/>
      <c r="J786" s="56"/>
    </row>
    <row r="787" spans="1:10" ht="45.75" thickBot="1" x14ac:dyDescent="0.3">
      <c r="A787" s="189" t="s">
        <v>63</v>
      </c>
      <c r="B787" s="229">
        <f>SUM(B788:B789)</f>
        <v>55350</v>
      </c>
      <c r="C787" s="229">
        <f>SUM(C788:C789)</f>
        <v>51450</v>
      </c>
      <c r="D787" s="229">
        <f>SUM(D788:D789)</f>
        <v>51450</v>
      </c>
      <c r="E787" s="229">
        <f>SUM(E788:E789)</f>
        <v>51450</v>
      </c>
      <c r="F787" s="160"/>
    </row>
    <row r="788" spans="1:10" ht="15.75" thickBot="1" x14ac:dyDescent="0.3">
      <c r="A788" s="191" t="s">
        <v>61</v>
      </c>
      <c r="B788" s="190">
        <f>B47+B158</f>
        <v>51900</v>
      </c>
      <c r="C788" s="190">
        <f>C47+C158</f>
        <v>48000</v>
      </c>
      <c r="D788" s="190">
        <f>D47+D158</f>
        <v>48000</v>
      </c>
      <c r="E788" s="190">
        <f>E47+E158</f>
        <v>48000</v>
      </c>
      <c r="F788" s="160"/>
      <c r="G788" s="56"/>
    </row>
    <row r="789" spans="1:10" ht="15.75" thickBot="1" x14ac:dyDescent="0.3">
      <c r="A789" s="191" t="s">
        <v>128</v>
      </c>
      <c r="B789" s="192">
        <f>B48</f>
        <v>3450</v>
      </c>
      <c r="C789" s="192">
        <f>C48</f>
        <v>3450</v>
      </c>
      <c r="D789" s="192">
        <f>D48</f>
        <v>3450</v>
      </c>
      <c r="E789" s="192">
        <f>E48</f>
        <v>3450</v>
      </c>
      <c r="F789" s="160"/>
      <c r="G789" s="56"/>
    </row>
    <row r="790" spans="1:10" ht="30.75" thickBot="1" x14ac:dyDescent="0.3">
      <c r="A790" s="189" t="s">
        <v>64</v>
      </c>
      <c r="B790" s="229">
        <f>B791+B792</f>
        <v>99327.98000000001</v>
      </c>
      <c r="C790" s="229">
        <f>C791+C792</f>
        <v>94000</v>
      </c>
      <c r="D790" s="229">
        <f>D791+D792</f>
        <v>90000</v>
      </c>
      <c r="E790" s="229">
        <f>E791+E792</f>
        <v>95000</v>
      </c>
      <c r="F790" s="160"/>
      <c r="G790" s="230"/>
    </row>
    <row r="791" spans="1:10" ht="15.75" thickBot="1" x14ac:dyDescent="0.3">
      <c r="A791" s="191" t="s">
        <v>61</v>
      </c>
      <c r="B791" s="192">
        <f>B87+B124+B198</f>
        <v>92327.98000000001</v>
      </c>
      <c r="C791" s="192">
        <f>C87+C124+C198</f>
        <v>87000</v>
      </c>
      <c r="D791" s="192">
        <f>D87+D124+D198</f>
        <v>83000</v>
      </c>
      <c r="E791" s="192">
        <f>E87+E124+E198</f>
        <v>88000</v>
      </c>
      <c r="F791" s="160"/>
    </row>
    <row r="792" spans="1:10" ht="15.75" thickBot="1" x14ac:dyDescent="0.3">
      <c r="A792" s="191" t="s">
        <v>128</v>
      </c>
      <c r="B792" s="192">
        <f>B88</f>
        <v>7000</v>
      </c>
      <c r="C792" s="192">
        <f>C88</f>
        <v>7000</v>
      </c>
      <c r="D792" s="192">
        <f>D88</f>
        <v>7000</v>
      </c>
      <c r="E792" s="192">
        <f>E88</f>
        <v>7000</v>
      </c>
      <c r="F792" s="160"/>
    </row>
    <row r="793" spans="1:10" ht="27.75" customHeight="1" thickBot="1" x14ac:dyDescent="0.3">
      <c r="A793" s="189" t="s">
        <v>65</v>
      </c>
      <c r="B793" s="229">
        <v>0</v>
      </c>
      <c r="C793" s="229">
        <v>0</v>
      </c>
      <c r="D793" s="229">
        <v>0</v>
      </c>
      <c r="E793" s="229">
        <v>0</v>
      </c>
      <c r="F793" s="160"/>
    </row>
    <row r="794" spans="1:10" ht="15.75" thickBot="1" x14ac:dyDescent="0.3">
      <c r="A794" s="191" t="s">
        <v>61</v>
      </c>
      <c r="B794" s="190"/>
      <c r="C794" s="190"/>
      <c r="D794" s="190"/>
      <c r="E794" s="190"/>
      <c r="F794" s="160"/>
    </row>
    <row r="795" spans="1:10" ht="15.75" thickBot="1" x14ac:dyDescent="0.3">
      <c r="A795" s="191" t="s">
        <v>128</v>
      </c>
      <c r="B795" s="192">
        <v>0</v>
      </c>
      <c r="C795" s="192">
        <v>0</v>
      </c>
      <c r="D795" s="192">
        <v>0</v>
      </c>
      <c r="E795" s="192">
        <v>0</v>
      </c>
      <c r="F795" s="160"/>
      <c r="G795" s="56"/>
    </row>
    <row r="796" spans="1:10" ht="28.5" customHeight="1" thickBot="1" x14ac:dyDescent="0.3">
      <c r="A796" s="189" t="s">
        <v>66</v>
      </c>
      <c r="B796" s="229">
        <f>B797+B798</f>
        <v>0</v>
      </c>
      <c r="C796" s="229">
        <f>C797+C798</f>
        <v>0</v>
      </c>
      <c r="D796" s="229">
        <f>D797+D798</f>
        <v>0</v>
      </c>
      <c r="E796" s="229">
        <f>E797+E798</f>
        <v>0</v>
      </c>
      <c r="F796" s="160"/>
    </row>
    <row r="797" spans="1:10" ht="15.75" thickBot="1" x14ac:dyDescent="0.3">
      <c r="A797" s="191" t="s">
        <v>61</v>
      </c>
      <c r="B797" s="190">
        <v>0</v>
      </c>
      <c r="C797" s="190">
        <v>0</v>
      </c>
      <c r="D797" s="190">
        <v>0</v>
      </c>
      <c r="E797" s="190">
        <v>0</v>
      </c>
      <c r="F797" s="160"/>
    </row>
    <row r="798" spans="1:10" ht="15.75" thickBot="1" x14ac:dyDescent="0.3">
      <c r="A798" s="191" t="s">
        <v>128</v>
      </c>
      <c r="B798" s="192">
        <v>0</v>
      </c>
      <c r="C798" s="192">
        <v>0</v>
      </c>
      <c r="D798" s="192">
        <v>0</v>
      </c>
      <c r="E798" s="192">
        <v>0</v>
      </c>
      <c r="F798" s="160"/>
    </row>
    <row r="799" spans="1:10" ht="30.75" thickBot="1" x14ac:dyDescent="0.3">
      <c r="A799" s="189" t="s">
        <v>67</v>
      </c>
      <c r="B799" s="229">
        <f>B800+B801</f>
        <v>0</v>
      </c>
      <c r="C799" s="229">
        <f>C800+C801</f>
        <v>0</v>
      </c>
      <c r="D799" s="229">
        <f>D800+D801</f>
        <v>0</v>
      </c>
      <c r="E799" s="229">
        <f>E800+E801</f>
        <v>0</v>
      </c>
      <c r="F799" s="160"/>
    </row>
    <row r="800" spans="1:10" ht="15.75" thickBot="1" x14ac:dyDescent="0.3">
      <c r="A800" s="191" t="s">
        <v>61</v>
      </c>
      <c r="B800" s="190">
        <v>0</v>
      </c>
      <c r="C800" s="190">
        <v>0</v>
      </c>
      <c r="D800" s="190">
        <v>0</v>
      </c>
      <c r="E800" s="190">
        <v>0</v>
      </c>
      <c r="F800" s="160"/>
    </row>
    <row r="801" spans="1:10" ht="15.75" thickBot="1" x14ac:dyDescent="0.3">
      <c r="A801" s="191" t="s">
        <v>128</v>
      </c>
      <c r="B801" s="190">
        <v>0</v>
      </c>
      <c r="C801" s="190">
        <v>0</v>
      </c>
      <c r="D801" s="190">
        <v>0</v>
      </c>
      <c r="E801" s="190">
        <v>0</v>
      </c>
      <c r="F801" s="160"/>
    </row>
    <row r="802" spans="1:10" ht="45.75" thickBot="1" x14ac:dyDescent="0.3">
      <c r="A802" s="189" t="s">
        <v>68</v>
      </c>
      <c r="B802" s="229">
        <f>B803+B804</f>
        <v>0</v>
      </c>
      <c r="C802" s="229">
        <f>C803+C804</f>
        <v>0</v>
      </c>
      <c r="D802" s="229">
        <f>D803+D804</f>
        <v>0</v>
      </c>
      <c r="E802" s="229">
        <f>E803+E804</f>
        <v>0</v>
      </c>
      <c r="F802" s="160"/>
    </row>
    <row r="803" spans="1:10" ht="15.75" thickBot="1" x14ac:dyDescent="0.3">
      <c r="A803" s="191" t="s">
        <v>61</v>
      </c>
      <c r="B803" s="190">
        <v>0</v>
      </c>
      <c r="C803" s="190">
        <v>0</v>
      </c>
      <c r="D803" s="190">
        <v>0</v>
      </c>
      <c r="E803" s="190">
        <v>0</v>
      </c>
      <c r="F803" s="160"/>
    </row>
    <row r="804" spans="1:10" ht="15.75" thickBot="1" x14ac:dyDescent="0.3">
      <c r="A804" s="191" t="s">
        <v>128</v>
      </c>
      <c r="B804" s="192">
        <v>0</v>
      </c>
      <c r="C804" s="192">
        <v>0</v>
      </c>
      <c r="D804" s="192">
        <v>0</v>
      </c>
      <c r="E804" s="192">
        <v>0</v>
      </c>
      <c r="F804" s="160"/>
    </row>
    <row r="805" spans="1:10" ht="30.75" thickBot="1" x14ac:dyDescent="0.3">
      <c r="A805" s="189" t="s">
        <v>129</v>
      </c>
      <c r="B805" s="229">
        <f>B806+B807+B808+B809</f>
        <v>50</v>
      </c>
      <c r="C805" s="229">
        <f>C806+C807+C808+C809</f>
        <v>300</v>
      </c>
      <c r="D805" s="229">
        <f>D806+D807+D808+D809</f>
        <v>0</v>
      </c>
      <c r="E805" s="229">
        <f>E806+E807+E808+E809</f>
        <v>0</v>
      </c>
      <c r="F805" s="160"/>
    </row>
    <row r="806" spans="1:10" ht="15.75" thickBot="1" x14ac:dyDescent="0.3">
      <c r="A806" s="191" t="s">
        <v>61</v>
      </c>
      <c r="B806" s="190">
        <f>B288</f>
        <v>50</v>
      </c>
      <c r="C806" s="190">
        <f>C416</f>
        <v>300</v>
      </c>
      <c r="D806" s="190">
        <f>D165+D266+D291+D316+D342+D367+D392+D417</f>
        <v>0</v>
      </c>
      <c r="E806" s="190">
        <f>E165+E266+E291+E316+E342+E367+E392+E417</f>
        <v>0</v>
      </c>
      <c r="F806" s="160"/>
    </row>
    <row r="807" spans="1:10" ht="15.75" thickBot="1" x14ac:dyDescent="0.3">
      <c r="A807" s="191" t="s">
        <v>130</v>
      </c>
      <c r="B807" s="190">
        <v>0</v>
      </c>
      <c r="C807" s="190">
        <v>0</v>
      </c>
      <c r="D807" s="190">
        <v>0</v>
      </c>
      <c r="E807" s="231">
        <v>0</v>
      </c>
      <c r="F807" s="232"/>
    </row>
    <row r="808" spans="1:10" ht="15.75" thickBot="1" x14ac:dyDescent="0.3">
      <c r="A808" s="191" t="s">
        <v>116</v>
      </c>
      <c r="B808" s="190">
        <v>0</v>
      </c>
      <c r="C808" s="190">
        <v>0</v>
      </c>
      <c r="D808" s="190">
        <v>0</v>
      </c>
      <c r="E808" s="190">
        <v>0</v>
      </c>
      <c r="F808" s="160"/>
      <c r="H808" s="56"/>
      <c r="I808" s="56"/>
      <c r="J808" s="56"/>
    </row>
    <row r="809" spans="1:10" ht="15.75" thickBot="1" x14ac:dyDescent="0.3">
      <c r="A809" s="191" t="s">
        <v>117</v>
      </c>
      <c r="B809" s="190">
        <v>0</v>
      </c>
      <c r="C809" s="190">
        <v>0</v>
      </c>
      <c r="D809" s="190">
        <v>0</v>
      </c>
      <c r="E809" s="190">
        <v>0</v>
      </c>
      <c r="F809" s="160"/>
    </row>
    <row r="810" spans="1:10" ht="30.75" thickBot="1" x14ac:dyDescent="0.3">
      <c r="A810" s="189" t="s">
        <v>131</v>
      </c>
      <c r="B810" s="229">
        <f>B811+B812+B813+B814</f>
        <v>15950</v>
      </c>
      <c r="C810" s="229">
        <f>C811+C812+C813+C814</f>
        <v>119700</v>
      </c>
      <c r="D810" s="229">
        <f>D811+D812+D813+D814</f>
        <v>176000</v>
      </c>
      <c r="E810" s="229">
        <f>E811+E812+E813+E814</f>
        <v>20000</v>
      </c>
      <c r="F810" s="160"/>
    </row>
    <row r="811" spans="1:10" ht="15.75" thickBot="1" x14ac:dyDescent="0.3">
      <c r="A811" s="191" t="s">
        <v>61</v>
      </c>
      <c r="B811" s="190">
        <f>B237+B263+B318+B343+B368+B394</f>
        <v>15950</v>
      </c>
      <c r="C811" s="190">
        <f>C318+C447+C473+C499+C525+C551+C576+C601+C626</f>
        <v>119700</v>
      </c>
      <c r="D811" s="190">
        <f>D451+D651+D676+D701+D726+D626</f>
        <v>176000</v>
      </c>
      <c r="E811" s="190">
        <f>E726+E751+E776</f>
        <v>20000</v>
      </c>
      <c r="F811" s="160"/>
    </row>
    <row r="812" spans="1:10" ht="15.75" thickBot="1" x14ac:dyDescent="0.3">
      <c r="A812" s="191" t="s">
        <v>130</v>
      </c>
      <c r="B812" s="190">
        <v>0</v>
      </c>
      <c r="C812" s="190">
        <v>0</v>
      </c>
      <c r="D812" s="190">
        <v>0</v>
      </c>
      <c r="E812" s="190">
        <v>0</v>
      </c>
      <c r="F812" s="160"/>
    </row>
    <row r="813" spans="1:10" ht="15.75" thickBot="1" x14ac:dyDescent="0.3">
      <c r="A813" s="191" t="s">
        <v>116</v>
      </c>
      <c r="B813" s="190">
        <v>0</v>
      </c>
      <c r="C813" s="190">
        <v>0</v>
      </c>
      <c r="D813" s="190">
        <v>0</v>
      </c>
      <c r="E813" s="190">
        <v>0</v>
      </c>
      <c r="F813" s="160"/>
    </row>
    <row r="814" spans="1:10" ht="15.75" thickBot="1" x14ac:dyDescent="0.3">
      <c r="A814" s="191" t="s">
        <v>117</v>
      </c>
      <c r="B814" s="190">
        <v>0</v>
      </c>
      <c r="C814" s="190">
        <v>0</v>
      </c>
      <c r="D814" s="190">
        <v>0</v>
      </c>
      <c r="E814" s="190">
        <v>0</v>
      </c>
      <c r="F814" s="160"/>
    </row>
    <row r="815" spans="1:10" ht="15.75" thickBot="1" x14ac:dyDescent="0.3">
      <c r="A815" s="197" t="s">
        <v>70</v>
      </c>
      <c r="B815" s="198">
        <f>IF(B783-B782=0,0,"Error")</f>
        <v>0</v>
      </c>
      <c r="C815" s="198">
        <f>IF(C783-C782=0,0,"Error")</f>
        <v>0</v>
      </c>
      <c r="D815" s="198">
        <f>IF(D783-D782=0,0,"Error")</f>
        <v>0</v>
      </c>
      <c r="E815" s="198">
        <f>IF(E783-E782=0,0,"Error")</f>
        <v>0</v>
      </c>
      <c r="F815" s="160"/>
    </row>
  </sheetData>
  <mergeCells count="171">
    <mergeCell ref="A3:E3"/>
    <mergeCell ref="B5:E5"/>
    <mergeCell ref="B6:E6"/>
    <mergeCell ref="B7:E7"/>
    <mergeCell ref="A27:E27"/>
    <mergeCell ref="A28:E28"/>
    <mergeCell ref="B29:D29"/>
    <mergeCell ref="B30:E30"/>
    <mergeCell ref="B31:E31"/>
    <mergeCell ref="A32:A33"/>
    <mergeCell ref="A8:E8"/>
    <mergeCell ref="A9:E11"/>
    <mergeCell ref="B12:E12"/>
    <mergeCell ref="A13:A14"/>
    <mergeCell ref="B21:E21"/>
    <mergeCell ref="A22:E22"/>
    <mergeCell ref="A77:E77"/>
    <mergeCell ref="A78:A79"/>
    <mergeCell ref="B103:D103"/>
    <mergeCell ref="B104:E104"/>
    <mergeCell ref="B105:E105"/>
    <mergeCell ref="A106:A107"/>
    <mergeCell ref="A40:E40"/>
    <mergeCell ref="A41:A42"/>
    <mergeCell ref="B66:D66"/>
    <mergeCell ref="B67:E67"/>
    <mergeCell ref="B68:E68"/>
    <mergeCell ref="A69:A70"/>
    <mergeCell ref="B242:E242"/>
    <mergeCell ref="A151:E151"/>
    <mergeCell ref="A152:A153"/>
    <mergeCell ref="B177:D177"/>
    <mergeCell ref="B178:E178"/>
    <mergeCell ref="B179:E179"/>
    <mergeCell ref="A180:A181"/>
    <mergeCell ref="A114:E114"/>
    <mergeCell ref="A115:A116"/>
    <mergeCell ref="B140:D140"/>
    <mergeCell ref="B141:E141"/>
    <mergeCell ref="B142:E142"/>
    <mergeCell ref="A143:A144"/>
    <mergeCell ref="B219:E219"/>
    <mergeCell ref="A220:A221"/>
    <mergeCell ref="A228:E228"/>
    <mergeCell ref="A229:A230"/>
    <mergeCell ref="A188:E188"/>
    <mergeCell ref="A189:A190"/>
    <mergeCell ref="A214:E214"/>
    <mergeCell ref="A215:E215"/>
    <mergeCell ref="B216:E216"/>
    <mergeCell ref="B218:E218"/>
    <mergeCell ref="B325:E325"/>
    <mergeCell ref="A326:A327"/>
    <mergeCell ref="B273:E273"/>
    <mergeCell ref="B274:E274"/>
    <mergeCell ref="B244:E244"/>
    <mergeCell ref="B245:E245"/>
    <mergeCell ref="A246:A247"/>
    <mergeCell ref="A254:E254"/>
    <mergeCell ref="A255:A256"/>
    <mergeCell ref="A269:E269"/>
    <mergeCell ref="A270:E270"/>
    <mergeCell ref="B271:E271"/>
    <mergeCell ref="D272:E272"/>
    <mergeCell ref="B324:E324"/>
    <mergeCell ref="B299:E299"/>
    <mergeCell ref="B275:E275"/>
    <mergeCell ref="A276:A277"/>
    <mergeCell ref="A284:E284"/>
    <mergeCell ref="A285:A286"/>
    <mergeCell ref="B300:E300"/>
    <mergeCell ref="A301:A302"/>
    <mergeCell ref="A309:E309"/>
    <mergeCell ref="A310:A311"/>
    <mergeCell ref="B530:E530"/>
    <mergeCell ref="B428:E428"/>
    <mergeCell ref="B429:E429"/>
    <mergeCell ref="A430:A431"/>
    <mergeCell ref="A438:E438"/>
    <mergeCell ref="A439:A440"/>
    <mergeCell ref="B373:E373"/>
    <mergeCell ref="B349:E349"/>
    <mergeCell ref="A334:E334"/>
    <mergeCell ref="A335:A336"/>
    <mergeCell ref="B350:E350"/>
    <mergeCell ref="A351:A352"/>
    <mergeCell ref="A359:E359"/>
    <mergeCell ref="A360:A361"/>
    <mergeCell ref="B375:E375"/>
    <mergeCell ref="B376:E376"/>
    <mergeCell ref="A377:A378"/>
    <mergeCell ref="A385:E385"/>
    <mergeCell ref="A386:A387"/>
    <mergeCell ref="D400:E400"/>
    <mergeCell ref="B401:E401"/>
    <mergeCell ref="B402:E402"/>
    <mergeCell ref="B403:E403"/>
    <mergeCell ref="A404:A405"/>
    <mergeCell ref="A413:A414"/>
    <mergeCell ref="B426:E426"/>
    <mergeCell ref="B399:E399"/>
    <mergeCell ref="B504:E504"/>
    <mergeCell ref="B506:E506"/>
    <mergeCell ref="B507:E507"/>
    <mergeCell ref="A508:A509"/>
    <mergeCell ref="A516:E516"/>
    <mergeCell ref="A517:A518"/>
    <mergeCell ref="B452:E452"/>
    <mergeCell ref="B454:E454"/>
    <mergeCell ref="B455:E455"/>
    <mergeCell ref="A456:A457"/>
    <mergeCell ref="A464:E464"/>
    <mergeCell ref="A465:A466"/>
    <mergeCell ref="B478:E478"/>
    <mergeCell ref="B480:E480"/>
    <mergeCell ref="B481:E481"/>
    <mergeCell ref="A482:A483"/>
    <mergeCell ref="A490:E490"/>
    <mergeCell ref="A491:A492"/>
    <mergeCell ref="A412:E412"/>
    <mergeCell ref="A617:E617"/>
    <mergeCell ref="A618:A619"/>
    <mergeCell ref="B583:E583"/>
    <mergeCell ref="A584:A585"/>
    <mergeCell ref="A534:A535"/>
    <mergeCell ref="A542:E542"/>
    <mergeCell ref="A543:A544"/>
    <mergeCell ref="B557:E557"/>
    <mergeCell ref="B558:E558"/>
    <mergeCell ref="A559:A560"/>
    <mergeCell ref="A567:E567"/>
    <mergeCell ref="A568:A569"/>
    <mergeCell ref="B582:E582"/>
    <mergeCell ref="B757:E757"/>
    <mergeCell ref="B758:E758"/>
    <mergeCell ref="A759:A760"/>
    <mergeCell ref="A767:E767"/>
    <mergeCell ref="A768:A769"/>
    <mergeCell ref="B632:E632"/>
    <mergeCell ref="B633:E633"/>
    <mergeCell ref="A634:A635"/>
    <mergeCell ref="A642:E642"/>
    <mergeCell ref="A643:A644"/>
    <mergeCell ref="B657:E657"/>
    <mergeCell ref="B658:E658"/>
    <mergeCell ref="A659:A660"/>
    <mergeCell ref="A667:E667"/>
    <mergeCell ref="A1:E1"/>
    <mergeCell ref="A668:A669"/>
    <mergeCell ref="B682:E682"/>
    <mergeCell ref="B732:E732"/>
    <mergeCell ref="B733:E733"/>
    <mergeCell ref="A734:A735"/>
    <mergeCell ref="A742:E742"/>
    <mergeCell ref="A743:A744"/>
    <mergeCell ref="B683:E683"/>
    <mergeCell ref="A684:A685"/>
    <mergeCell ref="A692:E692"/>
    <mergeCell ref="A693:A694"/>
    <mergeCell ref="B707:E707"/>
    <mergeCell ref="B708:E708"/>
    <mergeCell ref="A709:A710"/>
    <mergeCell ref="A717:E717"/>
    <mergeCell ref="A718:A719"/>
    <mergeCell ref="B532:E532"/>
    <mergeCell ref="B533:E533"/>
    <mergeCell ref="A592:E592"/>
    <mergeCell ref="A593:A594"/>
    <mergeCell ref="B607:E607"/>
    <mergeCell ref="B608:E608"/>
    <mergeCell ref="A609:A610"/>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96"/>
  <sheetViews>
    <sheetView workbookViewId="0">
      <selection activeCell="L12" sqref="L12"/>
    </sheetView>
  </sheetViews>
  <sheetFormatPr defaultRowHeight="15" x14ac:dyDescent="0.25"/>
  <cols>
    <col min="1" max="1" width="37.85546875" customWidth="1"/>
    <col min="2" max="5" width="21.140625" customWidth="1"/>
    <col min="6" max="6" width="9.140625" customWidth="1"/>
    <col min="7" max="7" width="11.140625" bestFit="1" customWidth="1"/>
  </cols>
  <sheetData>
    <row r="1" spans="1:11" ht="15.75" x14ac:dyDescent="0.25">
      <c r="A1" s="587" t="s">
        <v>1128</v>
      </c>
      <c r="B1" s="587"/>
      <c r="C1" s="587"/>
      <c r="D1" s="587"/>
      <c r="E1" s="587"/>
    </row>
    <row r="2" spans="1:11" ht="18" customHeight="1" x14ac:dyDescent="0.25">
      <c r="A2" s="797" t="s">
        <v>777</v>
      </c>
      <c r="B2" s="797"/>
      <c r="C2" s="797"/>
      <c r="D2" s="797"/>
      <c r="E2" s="797"/>
      <c r="F2" s="306"/>
    </row>
    <row r="3" spans="1:11" ht="18" customHeight="1" x14ac:dyDescent="0.25">
      <c r="A3" s="654" t="s">
        <v>752</v>
      </c>
      <c r="B3" s="654"/>
      <c r="C3" s="654"/>
      <c r="D3" s="654"/>
      <c r="E3" s="654"/>
      <c r="F3" s="391"/>
    </row>
    <row r="4" spans="1:11" ht="15.75" thickBot="1" x14ac:dyDescent="0.3"/>
    <row r="5" spans="1:11" ht="15.75" thickBot="1" x14ac:dyDescent="0.3">
      <c r="A5" s="161" t="s">
        <v>19</v>
      </c>
      <c r="B5" s="1016" t="s">
        <v>481</v>
      </c>
      <c r="C5" s="1016"/>
      <c r="D5" s="1016"/>
      <c r="E5" s="1016"/>
    </row>
    <row r="6" spans="1:11" ht="15.75" thickBot="1" x14ac:dyDescent="0.3">
      <c r="A6" s="161" t="s">
        <v>0</v>
      </c>
      <c r="B6" s="1007" t="s">
        <v>11</v>
      </c>
      <c r="C6" s="1008"/>
      <c r="D6" s="1008"/>
      <c r="E6" s="1009"/>
    </row>
    <row r="7" spans="1:11" ht="15.75" thickBot="1" x14ac:dyDescent="0.3">
      <c r="A7" s="161" t="s">
        <v>20</v>
      </c>
      <c r="B7" s="948" t="s">
        <v>749</v>
      </c>
      <c r="C7" s="949"/>
      <c r="D7" s="949"/>
      <c r="E7" s="950"/>
    </row>
    <row r="8" spans="1:11" ht="15.75" thickBot="1" x14ac:dyDescent="0.3">
      <c r="A8" s="993" t="s">
        <v>2</v>
      </c>
      <c r="B8" s="994"/>
      <c r="C8" s="994"/>
      <c r="D8" s="994"/>
      <c r="E8" s="995"/>
    </row>
    <row r="9" spans="1:11" ht="15.75" customHeight="1" x14ac:dyDescent="0.25">
      <c r="A9" s="996" t="s">
        <v>482</v>
      </c>
      <c r="B9" s="997"/>
      <c r="C9" s="997"/>
      <c r="D9" s="997"/>
      <c r="E9" s="998"/>
    </row>
    <row r="10" spans="1:11" ht="27.75" customHeight="1" x14ac:dyDescent="0.25">
      <c r="A10" s="999"/>
      <c r="B10" s="1000"/>
      <c r="C10" s="1000"/>
      <c r="D10" s="1000"/>
      <c r="E10" s="1001"/>
    </row>
    <row r="11" spans="1:11" ht="15.75" thickBot="1" x14ac:dyDescent="0.3">
      <c r="A11" s="1002"/>
      <c r="B11" s="1003"/>
      <c r="C11" s="1003"/>
      <c r="D11" s="1003"/>
      <c r="E11" s="1004"/>
    </row>
    <row r="12" spans="1:11" ht="52.5" customHeight="1" thickBot="1" x14ac:dyDescent="0.3">
      <c r="A12" s="162" t="s">
        <v>23</v>
      </c>
      <c r="B12" s="984" t="s">
        <v>483</v>
      </c>
      <c r="C12" s="1017"/>
      <c r="D12" s="1017"/>
      <c r="E12" s="1018"/>
    </row>
    <row r="13" spans="1:11" ht="23.25" customHeight="1" x14ac:dyDescent="0.25">
      <c r="A13" s="946" t="s">
        <v>25</v>
      </c>
      <c r="B13" s="163">
        <v>2020</v>
      </c>
      <c r="C13" s="163">
        <v>2021</v>
      </c>
      <c r="D13" s="163">
        <v>2022</v>
      </c>
      <c r="E13" s="163">
        <v>2023</v>
      </c>
    </row>
    <row r="14" spans="1:11" ht="15.75" thickBot="1" x14ac:dyDescent="0.3">
      <c r="A14" s="947"/>
      <c r="B14" s="396" t="s">
        <v>26</v>
      </c>
      <c r="C14" s="396" t="s">
        <v>26</v>
      </c>
      <c r="D14" s="396" t="s">
        <v>26</v>
      </c>
      <c r="E14" s="396" t="s">
        <v>26</v>
      </c>
      <c r="G14" s="4"/>
      <c r="H14" s="432"/>
    </row>
    <row r="15" spans="1:11" ht="30.75" customHeight="1" thickBot="1" x14ac:dyDescent="0.3">
      <c r="A15" s="234" t="s">
        <v>484</v>
      </c>
      <c r="B15" s="433">
        <v>0.61</v>
      </c>
      <c r="C15" s="433">
        <v>0.64</v>
      </c>
      <c r="D15" s="433">
        <v>0.68</v>
      </c>
      <c r="E15" s="433">
        <v>0.72</v>
      </c>
      <c r="G15" s="434"/>
      <c r="H15" s="435"/>
    </row>
    <row r="16" spans="1:11" ht="30.75" thickBot="1" x14ac:dyDescent="0.3">
      <c r="A16" s="184" t="s">
        <v>485</v>
      </c>
      <c r="B16" s="436">
        <v>0.56999999999999995</v>
      </c>
      <c r="C16" s="436">
        <v>0.57999999999999996</v>
      </c>
      <c r="D16" s="436">
        <v>0.59</v>
      </c>
      <c r="E16" s="436">
        <v>0.6</v>
      </c>
      <c r="G16" s="4"/>
      <c r="K16" s="432"/>
    </row>
    <row r="17" spans="1:11" ht="30.75" thickBot="1" x14ac:dyDescent="0.3">
      <c r="A17" s="184" t="s">
        <v>486</v>
      </c>
      <c r="B17" s="433"/>
      <c r="C17" s="433">
        <v>2.4E-2</v>
      </c>
      <c r="D17" s="436">
        <v>0.13400000000000001</v>
      </c>
      <c r="E17" s="436">
        <v>0.16</v>
      </c>
      <c r="G17" s="4"/>
      <c r="K17" s="435"/>
    </row>
    <row r="18" spans="1:11" ht="25.5" customHeight="1" thickBot="1" x14ac:dyDescent="0.3">
      <c r="A18" s="174" t="s">
        <v>34</v>
      </c>
      <c r="B18" s="983" t="s">
        <v>487</v>
      </c>
      <c r="C18" s="984"/>
      <c r="D18" s="984"/>
      <c r="E18" s="1005"/>
      <c r="G18" s="4"/>
      <c r="H18" s="432"/>
    </row>
    <row r="19" spans="1:11" ht="23.25" customHeight="1" thickBot="1" x14ac:dyDescent="0.3">
      <c r="A19" s="948" t="s">
        <v>36</v>
      </c>
      <c r="B19" s="949"/>
      <c r="C19" s="949"/>
      <c r="D19" s="949"/>
      <c r="E19" s="950"/>
      <c r="G19" s="437"/>
      <c r="H19" s="432"/>
    </row>
    <row r="20" spans="1:11" ht="15.75" thickBot="1" x14ac:dyDescent="0.3">
      <c r="A20" s="235"/>
      <c r="B20" s="236"/>
      <c r="C20" s="237" t="s">
        <v>488</v>
      </c>
      <c r="D20" s="237" t="s">
        <v>488</v>
      </c>
      <c r="E20" s="237" t="s">
        <v>488</v>
      </c>
      <c r="G20" s="4"/>
    </row>
    <row r="21" spans="1:11" ht="36.75" customHeight="1" thickBot="1" x14ac:dyDescent="0.3">
      <c r="A21" s="238" t="s">
        <v>489</v>
      </c>
      <c r="B21" s="239">
        <v>21600</v>
      </c>
      <c r="C21" s="239">
        <v>20000</v>
      </c>
      <c r="D21" s="239">
        <v>30000</v>
      </c>
      <c r="E21" s="239">
        <v>31000</v>
      </c>
      <c r="G21" s="4"/>
    </row>
    <row r="22" spans="1:11" ht="30.75" thickBot="1" x14ac:dyDescent="0.3">
      <c r="A22" s="238" t="s">
        <v>490</v>
      </c>
      <c r="B22" s="239">
        <v>213</v>
      </c>
      <c r="C22" s="239">
        <v>217</v>
      </c>
      <c r="D22" s="239">
        <v>221</v>
      </c>
      <c r="E22" s="239">
        <v>225</v>
      </c>
      <c r="G22" s="4"/>
    </row>
    <row r="23" spans="1:11" ht="30.75" thickBot="1" x14ac:dyDescent="0.3">
      <c r="A23" s="238" t="s">
        <v>491</v>
      </c>
      <c r="B23" s="240"/>
      <c r="C23" s="240">
        <v>9</v>
      </c>
      <c r="D23" s="240">
        <v>50</v>
      </c>
      <c r="E23" s="240">
        <v>60</v>
      </c>
      <c r="G23" s="4"/>
      <c r="H23" s="438"/>
      <c r="I23" s="432"/>
    </row>
    <row r="24" spans="1:11" ht="21.75" customHeight="1" thickBot="1" x14ac:dyDescent="0.3">
      <c r="A24" s="974" t="s">
        <v>43</v>
      </c>
      <c r="B24" s="975"/>
      <c r="C24" s="975"/>
      <c r="D24" s="975"/>
      <c r="E24" s="976"/>
      <c r="G24" s="4"/>
      <c r="I24" s="435"/>
    </row>
    <row r="25" spans="1:11" ht="21.75" customHeight="1" thickBot="1" x14ac:dyDescent="0.3">
      <c r="A25" s="974" t="s">
        <v>44</v>
      </c>
      <c r="B25" s="975"/>
      <c r="C25" s="975"/>
      <c r="D25" s="975"/>
      <c r="E25" s="976"/>
      <c r="G25" s="4"/>
    </row>
    <row r="26" spans="1:11" ht="15.75" customHeight="1" thickBot="1" x14ac:dyDescent="0.3">
      <c r="A26" s="182" t="s">
        <v>45</v>
      </c>
      <c r="B26" s="983" t="s">
        <v>492</v>
      </c>
      <c r="C26" s="1013"/>
      <c r="D26" s="1013"/>
      <c r="E26" s="1014"/>
      <c r="G26" s="4"/>
    </row>
    <row r="27" spans="1:11" ht="89.25" customHeight="1" thickBot="1" x14ac:dyDescent="0.3">
      <c r="A27" s="184" t="s">
        <v>48</v>
      </c>
      <c r="B27" s="1015" t="s">
        <v>493</v>
      </c>
      <c r="C27" s="1013"/>
      <c r="D27" s="1013"/>
      <c r="E27" s="1014"/>
      <c r="G27" s="4"/>
    </row>
    <row r="28" spans="1:11" ht="26.25" customHeight="1" thickBot="1" x14ac:dyDescent="0.3">
      <c r="A28" s="184" t="s">
        <v>50</v>
      </c>
      <c r="B28" s="951" t="s">
        <v>778</v>
      </c>
      <c r="C28" s="952"/>
      <c r="D28" s="952"/>
      <c r="E28" s="953"/>
      <c r="G28" s="4"/>
    </row>
    <row r="29" spans="1:11" x14ac:dyDescent="0.25">
      <c r="A29" s="946"/>
      <c r="B29" s="185">
        <v>2020</v>
      </c>
      <c r="C29" s="185">
        <v>2021</v>
      </c>
      <c r="D29" s="185">
        <v>2022</v>
      </c>
      <c r="E29" s="185">
        <v>2023</v>
      </c>
      <c r="G29" s="4"/>
    </row>
    <row r="30" spans="1:11" ht="22.5" customHeight="1" thickBot="1" x14ac:dyDescent="0.3">
      <c r="A30" s="947"/>
      <c r="B30" s="186" t="s">
        <v>1</v>
      </c>
      <c r="C30" s="186" t="s">
        <v>26</v>
      </c>
      <c r="D30" s="186" t="s">
        <v>26</v>
      </c>
      <c r="E30" s="186" t="s">
        <v>26</v>
      </c>
      <c r="G30" s="4"/>
    </row>
    <row r="31" spans="1:11" ht="17.25" customHeight="1" thickBot="1" x14ac:dyDescent="0.3">
      <c r="A31" s="184" t="s">
        <v>52</v>
      </c>
      <c r="B31" s="239">
        <v>21600</v>
      </c>
      <c r="C31" s="239">
        <v>20000</v>
      </c>
      <c r="D31" s="239">
        <v>30000</v>
      </c>
      <c r="E31" s="239">
        <v>31000</v>
      </c>
      <c r="G31" s="4"/>
    </row>
    <row r="32" spans="1:11" ht="15.75" thickBot="1" x14ac:dyDescent="0.3">
      <c r="A32" s="184" t="s">
        <v>53</v>
      </c>
      <c r="B32" s="187">
        <v>12300</v>
      </c>
      <c r="C32" s="211">
        <v>27000</v>
      </c>
      <c r="D32" s="187">
        <v>30000</v>
      </c>
      <c r="E32" s="187">
        <v>31500</v>
      </c>
      <c r="G32" s="4"/>
    </row>
    <row r="33" spans="1:8" ht="15.75" thickBot="1" x14ac:dyDescent="0.3">
      <c r="A33" s="184" t="s">
        <v>54</v>
      </c>
      <c r="B33" s="241">
        <f>B32/B31</f>
        <v>0.56944444444444442</v>
      </c>
      <c r="C33" s="241">
        <f>C32/C31</f>
        <v>1.35</v>
      </c>
      <c r="D33" s="241">
        <f>D32/D31</f>
        <v>1</v>
      </c>
      <c r="E33" s="241">
        <f>E32/E31</f>
        <v>1.0161290322580645</v>
      </c>
      <c r="G33" s="4"/>
    </row>
    <row r="34" spans="1:8" ht="15.75" thickBot="1" x14ac:dyDescent="0.3">
      <c r="A34" s="184" t="s">
        <v>55</v>
      </c>
      <c r="B34" s="395" t="s">
        <v>56</v>
      </c>
      <c r="C34" s="188">
        <f t="shared" ref="C34:E36" si="0">C31/B31-1</f>
        <v>-7.407407407407407E-2</v>
      </c>
      <c r="D34" s="188">
        <f t="shared" si="0"/>
        <v>0.5</v>
      </c>
      <c r="E34" s="188">
        <f t="shared" si="0"/>
        <v>3.3333333333333437E-2</v>
      </c>
      <c r="G34" s="4"/>
    </row>
    <row r="35" spans="1:8" ht="15.75" thickBot="1" x14ac:dyDescent="0.3">
      <c r="A35" s="184" t="s">
        <v>57</v>
      </c>
      <c r="B35" s="395" t="s">
        <v>56</v>
      </c>
      <c r="C35" s="188">
        <f t="shared" si="0"/>
        <v>1.1951219512195124</v>
      </c>
      <c r="D35" s="188">
        <f t="shared" si="0"/>
        <v>0.11111111111111116</v>
      </c>
      <c r="E35" s="188">
        <f t="shared" si="0"/>
        <v>5.0000000000000044E-2</v>
      </c>
      <c r="G35" s="56"/>
      <c r="H35" s="56"/>
    </row>
    <row r="36" spans="1:8" ht="15.75" thickBot="1" x14ac:dyDescent="0.3">
      <c r="A36" s="184" t="s">
        <v>58</v>
      </c>
      <c r="B36" s="395" t="s">
        <v>56</v>
      </c>
      <c r="C36" s="188">
        <f>C33/B33-1</f>
        <v>1.3707317073170735</v>
      </c>
      <c r="D36" s="188">
        <f t="shared" si="0"/>
        <v>-0.2592592592592593</v>
      </c>
      <c r="E36" s="188">
        <f t="shared" si="0"/>
        <v>1.6129032258064502E-2</v>
      </c>
    </row>
    <row r="37" spans="1:8" ht="15.75" thickBot="1" x14ac:dyDescent="0.3">
      <c r="A37" s="954" t="s">
        <v>494</v>
      </c>
      <c r="B37" s="955"/>
      <c r="C37" s="955"/>
      <c r="D37" s="955"/>
      <c r="E37" s="956"/>
    </row>
    <row r="38" spans="1:8" ht="15.75" customHeight="1" x14ac:dyDescent="0.25">
      <c r="A38" s="946"/>
      <c r="B38" s="185">
        <v>2020</v>
      </c>
      <c r="C38" s="185">
        <v>2021</v>
      </c>
      <c r="D38" s="185">
        <v>2022</v>
      </c>
      <c r="E38" s="185">
        <v>2023</v>
      </c>
    </row>
    <row r="39" spans="1:8" ht="21.75" customHeight="1" thickBot="1" x14ac:dyDescent="0.3">
      <c r="A39" s="947"/>
      <c r="B39" s="186" t="s">
        <v>1</v>
      </c>
      <c r="C39" s="186" t="s">
        <v>26</v>
      </c>
      <c r="D39" s="186" t="s">
        <v>26</v>
      </c>
      <c r="E39" s="186" t="s">
        <v>26</v>
      </c>
    </row>
    <row r="40" spans="1:8" ht="13.5" customHeight="1" thickBot="1" x14ac:dyDescent="0.3">
      <c r="A40" s="189" t="s">
        <v>60</v>
      </c>
      <c r="B40" s="190">
        <v>0</v>
      </c>
      <c r="C40" s="190">
        <v>0</v>
      </c>
      <c r="D40" s="190">
        <v>0</v>
      </c>
      <c r="E40" s="190">
        <v>0</v>
      </c>
    </row>
    <row r="41" spans="1:8" ht="15.75" thickBot="1" x14ac:dyDescent="0.3">
      <c r="A41" s="191" t="s">
        <v>61</v>
      </c>
      <c r="B41" s="192"/>
      <c r="C41" s="242"/>
      <c r="D41" s="242"/>
      <c r="E41" s="242"/>
    </row>
    <row r="42" spans="1:8" ht="15.75" thickBot="1" x14ac:dyDescent="0.3">
      <c r="A42" s="191" t="s">
        <v>62</v>
      </c>
      <c r="B42" s="192"/>
      <c r="C42" s="202"/>
      <c r="D42" s="202"/>
      <c r="E42" s="202"/>
    </row>
    <row r="43" spans="1:8" ht="30.75" thickBot="1" x14ac:dyDescent="0.3">
      <c r="A43" s="189" t="s">
        <v>63</v>
      </c>
      <c r="B43" s="190">
        <v>0</v>
      </c>
      <c r="C43" s="190">
        <v>0</v>
      </c>
      <c r="D43" s="190">
        <v>0</v>
      </c>
      <c r="E43" s="190">
        <v>0</v>
      </c>
    </row>
    <row r="44" spans="1:8" ht="15.75" thickBot="1" x14ac:dyDescent="0.3">
      <c r="A44" s="191" t="s">
        <v>61</v>
      </c>
      <c r="B44" s="192"/>
      <c r="C44" s="190"/>
      <c r="D44" s="190"/>
      <c r="E44" s="190"/>
    </row>
    <row r="45" spans="1:8" ht="15.75" thickBot="1" x14ac:dyDescent="0.3">
      <c r="A45" s="191" t="s">
        <v>62</v>
      </c>
      <c r="B45" s="192"/>
      <c r="C45" s="190"/>
      <c r="D45" s="190"/>
      <c r="E45" s="190"/>
    </row>
    <row r="46" spans="1:8" ht="15.75" thickBot="1" x14ac:dyDescent="0.3">
      <c r="A46" s="189" t="s">
        <v>64</v>
      </c>
      <c r="B46" s="187">
        <v>12300</v>
      </c>
      <c r="C46" s="211">
        <v>27000</v>
      </c>
      <c r="D46" s="187">
        <v>30000</v>
      </c>
      <c r="E46" s="187">
        <v>31500</v>
      </c>
    </row>
    <row r="47" spans="1:8" ht="15.75" thickBot="1" x14ac:dyDescent="0.3">
      <c r="A47" s="191" t="s">
        <v>61</v>
      </c>
      <c r="B47" s="187">
        <v>12300</v>
      </c>
      <c r="C47" s="211">
        <v>27000</v>
      </c>
      <c r="D47" s="187">
        <v>30000</v>
      </c>
      <c r="E47" s="187">
        <v>31500</v>
      </c>
    </row>
    <row r="48" spans="1:8" ht="15.75" thickBot="1" x14ac:dyDescent="0.3">
      <c r="A48" s="191" t="s">
        <v>62</v>
      </c>
      <c r="B48" s="192"/>
      <c r="C48" s="190"/>
      <c r="D48" s="190"/>
      <c r="E48" s="190"/>
    </row>
    <row r="49" spans="1:6" ht="15.75" thickBot="1" x14ac:dyDescent="0.3">
      <c r="A49" s="189" t="s">
        <v>65</v>
      </c>
      <c r="B49" s="192"/>
      <c r="C49" s="190"/>
      <c r="D49" s="190"/>
      <c r="E49" s="190"/>
    </row>
    <row r="50" spans="1:6" ht="15.75" thickBot="1" x14ac:dyDescent="0.3">
      <c r="A50" s="191" t="s">
        <v>61</v>
      </c>
      <c r="B50" s="192"/>
      <c r="C50" s="190"/>
      <c r="D50" s="190"/>
      <c r="E50" s="190"/>
    </row>
    <row r="51" spans="1:6" ht="15.75" thickBot="1" x14ac:dyDescent="0.3">
      <c r="A51" s="191" t="s">
        <v>62</v>
      </c>
      <c r="B51" s="192"/>
      <c r="C51" s="190"/>
      <c r="D51" s="190"/>
      <c r="E51" s="190"/>
    </row>
    <row r="52" spans="1:6" ht="15.75" thickBot="1" x14ac:dyDescent="0.3">
      <c r="A52" s="189" t="s">
        <v>66</v>
      </c>
      <c r="B52" s="192"/>
      <c r="C52" s="190"/>
      <c r="D52" s="190"/>
      <c r="E52" s="190"/>
    </row>
    <row r="53" spans="1:6" ht="15.75" thickBot="1" x14ac:dyDescent="0.3">
      <c r="A53" s="191" t="s">
        <v>61</v>
      </c>
      <c r="B53" s="192"/>
      <c r="C53" s="190"/>
      <c r="D53" s="190"/>
      <c r="E53" s="190"/>
    </row>
    <row r="54" spans="1:6" ht="15.75" thickBot="1" x14ac:dyDescent="0.3">
      <c r="A54" s="191" t="s">
        <v>62</v>
      </c>
      <c r="B54" s="192"/>
      <c r="C54" s="190"/>
      <c r="D54" s="190"/>
      <c r="E54" s="190"/>
    </row>
    <row r="55" spans="1:6" ht="15.75" thickBot="1" x14ac:dyDescent="0.3">
      <c r="A55" s="189" t="s">
        <v>67</v>
      </c>
      <c r="B55" s="192"/>
      <c r="C55" s="190"/>
      <c r="D55" s="190"/>
      <c r="E55" s="190"/>
    </row>
    <row r="56" spans="1:6" ht="15.75" thickBot="1" x14ac:dyDescent="0.3">
      <c r="A56" s="191" t="s">
        <v>61</v>
      </c>
      <c r="B56" s="192"/>
      <c r="C56" s="190"/>
      <c r="D56" s="190"/>
      <c r="E56" s="190"/>
    </row>
    <row r="57" spans="1:6" ht="36.75" customHeight="1" thickBot="1" x14ac:dyDescent="0.3">
      <c r="A57" s="191" t="s">
        <v>62</v>
      </c>
      <c r="B57" s="192"/>
      <c r="C57" s="190"/>
      <c r="D57" s="190"/>
      <c r="E57" s="190"/>
    </row>
    <row r="58" spans="1:6" ht="15.75" thickBot="1" x14ac:dyDescent="0.3">
      <c r="A58" s="189" t="s">
        <v>68</v>
      </c>
      <c r="B58" s="192">
        <v>0</v>
      </c>
      <c r="C58" s="190">
        <v>0</v>
      </c>
      <c r="D58" s="190">
        <f>C58*1.03*0.99</f>
        <v>0</v>
      </c>
      <c r="E58" s="190">
        <f>D58*1.03*0.99</f>
        <v>0</v>
      </c>
    </row>
    <row r="59" spans="1:6" ht="15.75" thickBot="1" x14ac:dyDescent="0.3">
      <c r="A59" s="191" t="s">
        <v>61</v>
      </c>
      <c r="B59" s="192"/>
      <c r="C59" s="193"/>
      <c r="D59" s="193"/>
      <c r="E59" s="193"/>
    </row>
    <row r="60" spans="1:6" ht="15.75" thickBot="1" x14ac:dyDescent="0.3">
      <c r="A60" s="191" t="s">
        <v>62</v>
      </c>
      <c r="B60" s="208"/>
      <c r="C60" s="195"/>
      <c r="D60" s="193"/>
      <c r="E60" s="193"/>
    </row>
    <row r="61" spans="1:6" ht="15.75" thickBot="1" x14ac:dyDescent="0.3">
      <c r="A61" s="219" t="s">
        <v>69</v>
      </c>
      <c r="B61" s="208">
        <f>B58+B55+B52+B49+B46+B43+B40</f>
        <v>12300</v>
      </c>
      <c r="C61" s="192">
        <f t="shared" ref="C61:E61" si="1">C58+C55+C52+C49+C46+C43+C40</f>
        <v>27000</v>
      </c>
      <c r="D61" s="192">
        <f t="shared" si="1"/>
        <v>30000</v>
      </c>
      <c r="E61" s="192">
        <f t="shared" si="1"/>
        <v>31500</v>
      </c>
    </row>
    <row r="62" spans="1:6" ht="15.75" thickBot="1" x14ac:dyDescent="0.3">
      <c r="A62" s="197" t="s">
        <v>70</v>
      </c>
      <c r="B62" s="198">
        <f>IF(B61-B32=0,0,"Error")</f>
        <v>0</v>
      </c>
      <c r="C62" s="198">
        <f>IF(C61-C32=0,0,"Error")</f>
        <v>0</v>
      </c>
      <c r="D62" s="198">
        <f>IF(D61-D32=0,0,"Error")</f>
        <v>0</v>
      </c>
      <c r="E62" s="198">
        <f>IF(E61-E32=0,0,"Error")</f>
        <v>0</v>
      </c>
    </row>
    <row r="63" spans="1:6" ht="30.75" thickBot="1" x14ac:dyDescent="0.3">
      <c r="A63" s="249" t="s">
        <v>126</v>
      </c>
      <c r="B63" s="250">
        <f>+B32</f>
        <v>12300</v>
      </c>
      <c r="C63" s="250">
        <f t="shared" ref="C63:E63" si="2">+C32</f>
        <v>27000</v>
      </c>
      <c r="D63" s="250">
        <f t="shared" si="2"/>
        <v>30000</v>
      </c>
      <c r="E63" s="250">
        <f t="shared" si="2"/>
        <v>31500</v>
      </c>
      <c r="F63" s="4"/>
    </row>
    <row r="64" spans="1:6" ht="30.75" thickBot="1" x14ac:dyDescent="0.3">
      <c r="A64" s="249" t="s">
        <v>127</v>
      </c>
      <c r="B64" s="250">
        <f>+B61</f>
        <v>12300</v>
      </c>
      <c r="C64" s="250">
        <f t="shared" ref="C64:E64" si="3">+C61</f>
        <v>27000</v>
      </c>
      <c r="D64" s="250">
        <f t="shared" si="3"/>
        <v>30000</v>
      </c>
      <c r="E64" s="250">
        <f t="shared" si="3"/>
        <v>31500</v>
      </c>
      <c r="F64" s="4"/>
    </row>
    <row r="65" spans="1:6" ht="15.75" thickBot="1" x14ac:dyDescent="0.3">
      <c r="A65" s="247" t="s">
        <v>60</v>
      </c>
      <c r="B65" s="250">
        <f>B66+B67</f>
        <v>0</v>
      </c>
      <c r="C65" s="250">
        <f t="shared" ref="C65:E65" si="4">C66+C67</f>
        <v>0</v>
      </c>
      <c r="D65" s="250">
        <f t="shared" si="4"/>
        <v>0</v>
      </c>
      <c r="E65" s="250">
        <f t="shared" si="4"/>
        <v>0</v>
      </c>
      <c r="F65" s="4"/>
    </row>
    <row r="66" spans="1:6" ht="15.75" thickBot="1" x14ac:dyDescent="0.3">
      <c r="A66" s="248" t="s">
        <v>61</v>
      </c>
      <c r="B66" s="208">
        <f t="shared" ref="B66:E67" si="5">B41</f>
        <v>0</v>
      </c>
      <c r="C66" s="208">
        <f t="shared" si="5"/>
        <v>0</v>
      </c>
      <c r="D66" s="208">
        <f t="shared" si="5"/>
        <v>0</v>
      </c>
      <c r="E66" s="208">
        <f t="shared" si="5"/>
        <v>0</v>
      </c>
      <c r="F66" s="4"/>
    </row>
    <row r="67" spans="1:6" ht="15.75" thickBot="1" x14ac:dyDescent="0.3">
      <c r="A67" s="248" t="s">
        <v>128</v>
      </c>
      <c r="B67" s="208">
        <f t="shared" si="5"/>
        <v>0</v>
      </c>
      <c r="C67" s="208">
        <f t="shared" si="5"/>
        <v>0</v>
      </c>
      <c r="D67" s="208">
        <f t="shared" si="5"/>
        <v>0</v>
      </c>
      <c r="E67" s="208">
        <f t="shared" si="5"/>
        <v>0</v>
      </c>
      <c r="F67" s="4"/>
    </row>
    <row r="68" spans="1:6" ht="30.75" thickBot="1" x14ac:dyDescent="0.3">
      <c r="A68" s="247" t="s">
        <v>63</v>
      </c>
      <c r="B68" s="250">
        <f>B69+B70</f>
        <v>0</v>
      </c>
      <c r="C68" s="250">
        <f t="shared" ref="C68:E68" si="6">C69+C70</f>
        <v>0</v>
      </c>
      <c r="D68" s="250">
        <f t="shared" si="6"/>
        <v>0</v>
      </c>
      <c r="E68" s="250">
        <f t="shared" si="6"/>
        <v>0</v>
      </c>
      <c r="F68" s="4"/>
    </row>
    <row r="69" spans="1:6" ht="15.75" thickBot="1" x14ac:dyDescent="0.3">
      <c r="A69" s="248" t="s">
        <v>61</v>
      </c>
      <c r="B69" s="209">
        <f t="shared" ref="B69:E70" si="7">B44</f>
        <v>0</v>
      </c>
      <c r="C69" s="209">
        <f t="shared" si="7"/>
        <v>0</v>
      </c>
      <c r="D69" s="209">
        <f t="shared" si="7"/>
        <v>0</v>
      </c>
      <c r="E69" s="209">
        <f t="shared" si="7"/>
        <v>0</v>
      </c>
      <c r="F69" s="4"/>
    </row>
    <row r="70" spans="1:6" ht="15.75" thickBot="1" x14ac:dyDescent="0.3">
      <c r="A70" s="248" t="s">
        <v>128</v>
      </c>
      <c r="B70" s="208">
        <f t="shared" si="7"/>
        <v>0</v>
      </c>
      <c r="C70" s="208">
        <f t="shared" si="7"/>
        <v>0</v>
      </c>
      <c r="D70" s="208">
        <f t="shared" si="7"/>
        <v>0</v>
      </c>
      <c r="E70" s="208">
        <f t="shared" si="7"/>
        <v>0</v>
      </c>
      <c r="F70" s="4"/>
    </row>
    <row r="71" spans="1:6" ht="15.75" thickBot="1" x14ac:dyDescent="0.3">
      <c r="A71" s="247" t="s">
        <v>64</v>
      </c>
      <c r="B71" s="250">
        <f>B72+B73</f>
        <v>12300</v>
      </c>
      <c r="C71" s="250">
        <f t="shared" ref="C71:E71" si="8">C72+C73</f>
        <v>27000</v>
      </c>
      <c r="D71" s="250">
        <f t="shared" si="8"/>
        <v>30000</v>
      </c>
      <c r="E71" s="250">
        <f t="shared" si="8"/>
        <v>31500</v>
      </c>
      <c r="F71" s="4"/>
    </row>
    <row r="72" spans="1:6" ht="15.75" thickBot="1" x14ac:dyDescent="0.3">
      <c r="A72" s="248" t="s">
        <v>61</v>
      </c>
      <c r="B72" s="208">
        <f t="shared" ref="B72:E73" si="9">B47</f>
        <v>12300</v>
      </c>
      <c r="C72" s="208">
        <f t="shared" si="9"/>
        <v>27000</v>
      </c>
      <c r="D72" s="208">
        <f t="shared" si="9"/>
        <v>30000</v>
      </c>
      <c r="E72" s="208">
        <f t="shared" si="9"/>
        <v>31500</v>
      </c>
      <c r="F72" s="4"/>
    </row>
    <row r="73" spans="1:6" ht="15.75" thickBot="1" x14ac:dyDescent="0.3">
      <c r="A73" s="248" t="s">
        <v>128</v>
      </c>
      <c r="B73" s="208">
        <f t="shared" si="9"/>
        <v>0</v>
      </c>
      <c r="C73" s="208">
        <f t="shared" si="9"/>
        <v>0</v>
      </c>
      <c r="D73" s="208">
        <f t="shared" si="9"/>
        <v>0</v>
      </c>
      <c r="E73" s="208">
        <f t="shared" si="9"/>
        <v>0</v>
      </c>
      <c r="F73" s="4"/>
    </row>
    <row r="74" spans="1:6" ht="15.75" thickBot="1" x14ac:dyDescent="0.3">
      <c r="A74" s="247" t="s">
        <v>65</v>
      </c>
      <c r="B74" s="250">
        <f>B75+B76</f>
        <v>0</v>
      </c>
      <c r="C74" s="250">
        <f t="shared" ref="C74:E74" si="10">C75+C76</f>
        <v>0</v>
      </c>
      <c r="D74" s="250">
        <f t="shared" si="10"/>
        <v>0</v>
      </c>
      <c r="E74" s="250">
        <f t="shared" si="10"/>
        <v>0</v>
      </c>
      <c r="F74" s="4"/>
    </row>
    <row r="75" spans="1:6" ht="15.75" thickBot="1" x14ac:dyDescent="0.3">
      <c r="A75" s="248" t="s">
        <v>61</v>
      </c>
      <c r="B75" s="209">
        <f t="shared" ref="B75:E76" si="11">B50</f>
        <v>0</v>
      </c>
      <c r="C75" s="209">
        <f t="shared" si="11"/>
        <v>0</v>
      </c>
      <c r="D75" s="209">
        <f t="shared" si="11"/>
        <v>0</v>
      </c>
      <c r="E75" s="209">
        <f t="shared" si="11"/>
        <v>0</v>
      </c>
      <c r="F75" s="4"/>
    </row>
    <row r="76" spans="1:6" ht="15.75" thickBot="1" x14ac:dyDescent="0.3">
      <c r="A76" s="248" t="s">
        <v>128</v>
      </c>
      <c r="B76" s="208">
        <f t="shared" si="11"/>
        <v>0</v>
      </c>
      <c r="C76" s="208">
        <f t="shared" si="11"/>
        <v>0</v>
      </c>
      <c r="D76" s="208">
        <f t="shared" si="11"/>
        <v>0</v>
      </c>
      <c r="E76" s="208">
        <f t="shared" si="11"/>
        <v>0</v>
      </c>
      <c r="F76" s="4"/>
    </row>
    <row r="77" spans="1:6" ht="15.75" thickBot="1" x14ac:dyDescent="0.3">
      <c r="A77" s="247" t="s">
        <v>66</v>
      </c>
      <c r="B77" s="250">
        <f>B78+B79</f>
        <v>0</v>
      </c>
      <c r="C77" s="250">
        <f>C78+C79</f>
        <v>0</v>
      </c>
      <c r="D77" s="250">
        <f t="shared" ref="D77:E77" si="12">D78+D79</f>
        <v>0</v>
      </c>
      <c r="E77" s="250">
        <f t="shared" si="12"/>
        <v>0</v>
      </c>
      <c r="F77" s="4"/>
    </row>
    <row r="78" spans="1:6" ht="15.75" thickBot="1" x14ac:dyDescent="0.3">
      <c r="A78" s="248" t="s">
        <v>61</v>
      </c>
      <c r="B78" s="209">
        <f t="shared" ref="B78:E79" si="13">B53</f>
        <v>0</v>
      </c>
      <c r="C78" s="209">
        <f t="shared" si="13"/>
        <v>0</v>
      </c>
      <c r="D78" s="209">
        <f t="shared" si="13"/>
        <v>0</v>
      </c>
      <c r="E78" s="209">
        <f t="shared" si="13"/>
        <v>0</v>
      </c>
      <c r="F78" s="4"/>
    </row>
    <row r="79" spans="1:6" ht="15.75" thickBot="1" x14ac:dyDescent="0.3">
      <c r="A79" s="248" t="s">
        <v>128</v>
      </c>
      <c r="B79" s="208">
        <f t="shared" si="13"/>
        <v>0</v>
      </c>
      <c r="C79" s="208">
        <f t="shared" si="13"/>
        <v>0</v>
      </c>
      <c r="D79" s="208">
        <f t="shared" si="13"/>
        <v>0</v>
      </c>
      <c r="E79" s="208">
        <f t="shared" si="13"/>
        <v>0</v>
      </c>
      <c r="F79" s="4"/>
    </row>
    <row r="80" spans="1:6" ht="15.75" thickBot="1" x14ac:dyDescent="0.3">
      <c r="A80" s="247" t="s">
        <v>67</v>
      </c>
      <c r="B80" s="250">
        <f>B81+B82</f>
        <v>0</v>
      </c>
      <c r="C80" s="250">
        <f>C81+C82</f>
        <v>0</v>
      </c>
      <c r="D80" s="250">
        <f t="shared" ref="D80:E80" si="14">D81+D82</f>
        <v>0</v>
      </c>
      <c r="E80" s="250">
        <f t="shared" si="14"/>
        <v>0</v>
      </c>
      <c r="F80" s="4"/>
    </row>
    <row r="81" spans="1:6" ht="15.75" thickBot="1" x14ac:dyDescent="0.3">
      <c r="A81" s="248" t="s">
        <v>61</v>
      </c>
      <c r="B81" s="209">
        <f t="shared" ref="B81:E85" si="15">B56</f>
        <v>0</v>
      </c>
      <c r="C81" s="209">
        <f t="shared" si="15"/>
        <v>0</v>
      </c>
      <c r="D81" s="209">
        <f t="shared" si="15"/>
        <v>0</v>
      </c>
      <c r="E81" s="209">
        <f t="shared" si="15"/>
        <v>0</v>
      </c>
      <c r="F81" s="4"/>
    </row>
    <row r="82" spans="1:6" ht="15.75" thickBot="1" x14ac:dyDescent="0.3">
      <c r="A82" s="191" t="s">
        <v>128</v>
      </c>
      <c r="B82" s="192">
        <f t="shared" si="15"/>
        <v>0</v>
      </c>
      <c r="C82" s="192">
        <f t="shared" si="15"/>
        <v>0</v>
      </c>
      <c r="D82" s="192">
        <f t="shared" si="15"/>
        <v>0</v>
      </c>
      <c r="E82" s="192">
        <f t="shared" si="15"/>
        <v>0</v>
      </c>
    </row>
    <row r="83" spans="1:6" ht="15.75" thickBot="1" x14ac:dyDescent="0.3">
      <c r="A83" s="189" t="s">
        <v>68</v>
      </c>
      <c r="B83" s="229">
        <f t="shared" si="15"/>
        <v>0</v>
      </c>
      <c r="C83" s="229">
        <f t="shared" si="15"/>
        <v>0</v>
      </c>
      <c r="D83" s="229">
        <f t="shared" si="15"/>
        <v>0</v>
      </c>
      <c r="E83" s="229">
        <f t="shared" si="15"/>
        <v>0</v>
      </c>
    </row>
    <row r="84" spans="1:6" ht="15.75" thickBot="1" x14ac:dyDescent="0.3">
      <c r="A84" s="191" t="s">
        <v>61</v>
      </c>
      <c r="B84" s="190">
        <f t="shared" si="15"/>
        <v>0</v>
      </c>
      <c r="C84" s="190">
        <f t="shared" si="15"/>
        <v>0</v>
      </c>
      <c r="D84" s="190">
        <f t="shared" si="15"/>
        <v>0</v>
      </c>
      <c r="E84" s="190">
        <f t="shared" si="15"/>
        <v>0</v>
      </c>
    </row>
    <row r="85" spans="1:6" ht="15.75" thickBot="1" x14ac:dyDescent="0.3">
      <c r="A85" s="191" t="s">
        <v>128</v>
      </c>
      <c r="B85" s="192">
        <f t="shared" si="15"/>
        <v>0</v>
      </c>
      <c r="C85" s="192">
        <f t="shared" si="15"/>
        <v>0</v>
      </c>
      <c r="D85" s="192">
        <f t="shared" si="15"/>
        <v>0</v>
      </c>
      <c r="E85" s="192">
        <f t="shared" si="15"/>
        <v>0</v>
      </c>
    </row>
    <row r="86" spans="1:6" ht="15.75" thickBot="1" x14ac:dyDescent="0.3">
      <c r="A86" s="189" t="s">
        <v>129</v>
      </c>
      <c r="B86" s="229">
        <f>B87+B88+B89+B90</f>
        <v>0</v>
      </c>
      <c r="C86" s="229">
        <f t="shared" ref="C86:E86" si="16">C87+C88+C89+C90</f>
        <v>0</v>
      </c>
      <c r="D86" s="229">
        <f t="shared" si="16"/>
        <v>0</v>
      </c>
      <c r="E86" s="229">
        <f t="shared" si="16"/>
        <v>0</v>
      </c>
    </row>
    <row r="87" spans="1:6" ht="15.75" thickBot="1" x14ac:dyDescent="0.3">
      <c r="A87" s="191" t="s">
        <v>61</v>
      </c>
      <c r="B87" s="190">
        <v>0</v>
      </c>
      <c r="C87" s="190">
        <v>0</v>
      </c>
      <c r="D87" s="190">
        <v>0</v>
      </c>
      <c r="E87" s="190">
        <v>0</v>
      </c>
    </row>
    <row r="88" spans="1:6" ht="15.75" thickBot="1" x14ac:dyDescent="0.3">
      <c r="A88" s="191" t="s">
        <v>130</v>
      </c>
      <c r="B88" s="190">
        <v>0</v>
      </c>
      <c r="C88" s="190">
        <v>0</v>
      </c>
      <c r="D88" s="190">
        <v>0</v>
      </c>
      <c r="E88" s="190">
        <v>0</v>
      </c>
    </row>
    <row r="89" spans="1:6" ht="15.75" thickBot="1" x14ac:dyDescent="0.3">
      <c r="A89" s="191" t="s">
        <v>116</v>
      </c>
      <c r="B89" s="190">
        <v>0</v>
      </c>
      <c r="C89" s="190">
        <v>0</v>
      </c>
      <c r="D89" s="190">
        <v>0</v>
      </c>
      <c r="E89" s="190">
        <v>0</v>
      </c>
    </row>
    <row r="90" spans="1:6" ht="15.75" thickBot="1" x14ac:dyDescent="0.3">
      <c r="A90" s="191" t="s">
        <v>117</v>
      </c>
      <c r="B90" s="190">
        <v>0</v>
      </c>
      <c r="C90" s="190">
        <v>0</v>
      </c>
      <c r="D90" s="190">
        <v>0</v>
      </c>
      <c r="E90" s="190">
        <v>0</v>
      </c>
    </row>
    <row r="91" spans="1:6" ht="15.75" thickBot="1" x14ac:dyDescent="0.3">
      <c r="A91" s="189" t="s">
        <v>131</v>
      </c>
      <c r="B91" s="229">
        <f>B92+B93+B94+B95</f>
        <v>0</v>
      </c>
      <c r="C91" s="229">
        <f t="shared" ref="C91:E91" si="17">C92+C93+C94+C95</f>
        <v>0</v>
      </c>
      <c r="D91" s="229">
        <f t="shared" si="17"/>
        <v>0</v>
      </c>
      <c r="E91" s="229">
        <f t="shared" si="17"/>
        <v>0</v>
      </c>
    </row>
    <row r="92" spans="1:6" ht="15.75" thickBot="1" x14ac:dyDescent="0.3">
      <c r="A92" s="191" t="s">
        <v>61</v>
      </c>
      <c r="B92" s="190">
        <v>0</v>
      </c>
      <c r="C92" s="190">
        <v>0</v>
      </c>
      <c r="D92" s="190">
        <v>0</v>
      </c>
      <c r="E92" s="190">
        <v>0</v>
      </c>
    </row>
    <row r="93" spans="1:6" ht="15.75" thickBot="1" x14ac:dyDescent="0.3">
      <c r="A93" s="191" t="s">
        <v>130</v>
      </c>
      <c r="B93" s="190">
        <v>0</v>
      </c>
      <c r="C93" s="190">
        <v>0</v>
      </c>
      <c r="D93" s="190">
        <v>0</v>
      </c>
      <c r="E93" s="190">
        <v>0</v>
      </c>
    </row>
    <row r="94" spans="1:6" ht="15.75" thickBot="1" x14ac:dyDescent="0.3">
      <c r="A94" s="191" t="s">
        <v>116</v>
      </c>
      <c r="B94" s="190">
        <v>0</v>
      </c>
      <c r="C94" s="190">
        <v>0</v>
      </c>
      <c r="D94" s="190">
        <v>0</v>
      </c>
      <c r="E94" s="190">
        <v>0</v>
      </c>
    </row>
    <row r="95" spans="1:6" ht="15.75" thickBot="1" x14ac:dyDescent="0.3">
      <c r="A95" s="191" t="s">
        <v>117</v>
      </c>
      <c r="B95" s="190">
        <v>0</v>
      </c>
      <c r="C95" s="190">
        <v>0</v>
      </c>
      <c r="D95" s="190">
        <v>0</v>
      </c>
      <c r="E95" s="190">
        <v>0</v>
      </c>
    </row>
    <row r="96" spans="1:6" ht="15.75" thickBot="1" x14ac:dyDescent="0.3">
      <c r="A96" s="197" t="s">
        <v>70</v>
      </c>
      <c r="B96" s="198">
        <f>IF(B64-B63=0,0,"Error")</f>
        <v>0</v>
      </c>
      <c r="C96" s="198">
        <f>IF(C64-C63=0,0,"Error")</f>
        <v>0</v>
      </c>
      <c r="D96" s="198">
        <f>IF(D64-D63=0,0,"Error")</f>
        <v>0</v>
      </c>
      <c r="E96" s="198">
        <f>IF(E64-E63=0,0,"Error")</f>
        <v>0</v>
      </c>
    </row>
  </sheetData>
  <mergeCells count="20">
    <mergeCell ref="B28:E28"/>
    <mergeCell ref="A29:A30"/>
    <mergeCell ref="A37:E37"/>
    <mergeCell ref="A38:A39"/>
    <mergeCell ref="A24:E24"/>
    <mergeCell ref="A2:E2"/>
    <mergeCell ref="A1:E1"/>
    <mergeCell ref="A25:E25"/>
    <mergeCell ref="B26:E26"/>
    <mergeCell ref="B27:E27"/>
    <mergeCell ref="A3:E3"/>
    <mergeCell ref="B5:E5"/>
    <mergeCell ref="B6:E6"/>
    <mergeCell ref="B7:E7"/>
    <mergeCell ref="A8:E8"/>
    <mergeCell ref="A9:E11"/>
    <mergeCell ref="B12:E12"/>
    <mergeCell ref="A13:A14"/>
    <mergeCell ref="B18:E18"/>
    <mergeCell ref="A19:E19"/>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Misioni</vt:lpstr>
      <vt:lpstr>01110</vt:lpstr>
      <vt:lpstr>04220 </vt:lpstr>
      <vt:lpstr>04230</vt:lpstr>
      <vt:lpstr>04240 </vt:lpstr>
      <vt:lpstr>04250</vt:lpstr>
      <vt:lpstr>04860</vt:lpstr>
      <vt:lpstr>05470</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Gentian Opre</dc:creator>
  <cp:lastModifiedBy>Valion Cenalia</cp:lastModifiedBy>
  <cp:lastPrinted>2020-09-14T07:08:07Z</cp:lastPrinted>
  <dcterms:created xsi:type="dcterms:W3CDTF">2018-03-05T12:29:59Z</dcterms:created>
  <dcterms:modified xsi:type="dcterms:W3CDTF">2020-10-26T14:54:12Z</dcterms:modified>
</cp:coreProperties>
</file>