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valion.cenalia.GOV\Desktop\PBA\PBA 2021-2023\PBA 2021-2023 Faza II\Dokumenti i PBA\Aneks 1 Excel PBA 2020-2022\Materiale\"/>
    </mc:Choice>
  </mc:AlternateContent>
  <bookViews>
    <workbookView xWindow="0" yWindow="0" windowWidth="19440" windowHeight="9735"/>
  </bookViews>
  <sheets>
    <sheet name="Misioni" sheetId="5" r:id="rId1"/>
    <sheet name="01110" sheetId="3" r:id="rId2"/>
    <sheet name="03310" sheetId="6" r:id="rId3"/>
    <sheet name="01120" sheetId="9" r:id="rId4"/>
    <sheet name="01130" sheetId="7" r:id="rId5"/>
    <sheet name="03340" sheetId="8" r:id="rId6"/>
    <sheet name="01160" sheetId="12" r:id="rId7"/>
    <sheet name="03350" sheetId="13" r:id="rId8"/>
    <sheet name="01180" sheetId="10" r:id="rId9"/>
    <sheet name="03490" sheetId="11" r:id="rId10"/>
  </sheets>
  <calcPr calcId="152511"/>
</workbook>
</file>

<file path=xl/calcChain.xml><?xml version="1.0" encoding="utf-8"?>
<calcChain xmlns="http://schemas.openxmlformats.org/spreadsheetml/2006/main">
  <c r="E165" i="13" l="1"/>
  <c r="D165" i="13"/>
  <c r="C165" i="13"/>
  <c r="E163" i="13"/>
  <c r="D163" i="13"/>
  <c r="C163" i="13"/>
  <c r="B163" i="13"/>
  <c r="E161" i="13"/>
  <c r="D161" i="13"/>
  <c r="C161" i="13"/>
  <c r="B161" i="13"/>
  <c r="E159" i="13"/>
  <c r="D159" i="13"/>
  <c r="C159" i="13"/>
  <c r="B159" i="13"/>
  <c r="E157" i="13"/>
  <c r="D157" i="13"/>
  <c r="C157" i="13"/>
  <c r="B157" i="13"/>
  <c r="E155" i="13"/>
  <c r="E156" i="13" s="1"/>
  <c r="D155" i="13"/>
  <c r="C155" i="13"/>
  <c r="B155" i="13"/>
  <c r="E153" i="13"/>
  <c r="D153" i="13"/>
  <c r="C153" i="13"/>
  <c r="B153" i="13"/>
  <c r="E151" i="13"/>
  <c r="D151" i="13"/>
  <c r="C151" i="13"/>
  <c r="B151" i="13"/>
  <c r="E142" i="13"/>
  <c r="E143" i="13" s="1"/>
  <c r="D142" i="13"/>
  <c r="D167" i="13" s="1"/>
  <c r="D149" i="13" s="1"/>
  <c r="C142" i="13"/>
  <c r="C143" i="13" s="1"/>
  <c r="B142" i="13"/>
  <c r="B143" i="13" s="1"/>
  <c r="E134" i="13"/>
  <c r="B123" i="13"/>
  <c r="E122" i="13"/>
  <c r="D122" i="13"/>
  <c r="D123" i="13" s="1"/>
  <c r="C122" i="13"/>
  <c r="B122" i="13"/>
  <c r="B167" i="13" s="1"/>
  <c r="B121" i="13"/>
  <c r="B165" i="13" s="1"/>
  <c r="D114" i="13"/>
  <c r="C114" i="13"/>
  <c r="E99" i="13"/>
  <c r="E103" i="13" s="1"/>
  <c r="D99" i="13"/>
  <c r="C99" i="13"/>
  <c r="C103" i="13" s="1"/>
  <c r="B99" i="13"/>
  <c r="E72" i="13"/>
  <c r="D72" i="13"/>
  <c r="C72" i="13"/>
  <c r="C71" i="13"/>
  <c r="E70" i="13"/>
  <c r="D70" i="13"/>
  <c r="D73" i="13" s="1"/>
  <c r="B70" i="13"/>
  <c r="B71" i="13" s="1"/>
  <c r="E59" i="13"/>
  <c r="D59" i="13"/>
  <c r="C59" i="13"/>
  <c r="B59" i="13"/>
  <c r="E30" i="13"/>
  <c r="E33" i="13" s="1"/>
  <c r="D30" i="13"/>
  <c r="C30" i="13"/>
  <c r="C148" i="13" s="1"/>
  <c r="B30" i="13"/>
  <c r="B31" i="13" s="1"/>
  <c r="C20" i="13"/>
  <c r="D20" i="13" s="1"/>
  <c r="B18" i="13"/>
  <c r="B29" i="13" s="1"/>
  <c r="E124" i="12"/>
  <c r="D124" i="12"/>
  <c r="C124" i="12"/>
  <c r="B124" i="12"/>
  <c r="E123" i="12"/>
  <c r="D123" i="12"/>
  <c r="C123" i="12"/>
  <c r="B123" i="12"/>
  <c r="E122" i="12"/>
  <c r="D122" i="12"/>
  <c r="C122" i="12"/>
  <c r="B122" i="12"/>
  <c r="E121" i="12"/>
  <c r="D121" i="12"/>
  <c r="C121" i="12"/>
  <c r="B121" i="12"/>
  <c r="C120" i="12"/>
  <c r="B120" i="12"/>
  <c r="E119" i="12"/>
  <c r="D119" i="12"/>
  <c r="C119" i="12"/>
  <c r="B119" i="12"/>
  <c r="E118" i="12"/>
  <c r="D118" i="12"/>
  <c r="C118" i="12"/>
  <c r="B118" i="12"/>
  <c r="B117" i="12" s="1"/>
  <c r="E117" i="12"/>
  <c r="D117" i="12"/>
  <c r="C117" i="12"/>
  <c r="E116" i="12"/>
  <c r="D116" i="12"/>
  <c r="C116" i="12"/>
  <c r="B116" i="12"/>
  <c r="E115" i="12"/>
  <c r="D115" i="12"/>
  <c r="C115" i="12"/>
  <c r="B115" i="12"/>
  <c r="B114" i="12" s="1"/>
  <c r="E114" i="12"/>
  <c r="D114" i="12"/>
  <c r="C114" i="12"/>
  <c r="E113" i="12"/>
  <c r="D113" i="12"/>
  <c r="C113" i="12"/>
  <c r="B113" i="12"/>
  <c r="E112" i="12"/>
  <c r="D112" i="12"/>
  <c r="C112" i="12"/>
  <c r="B112" i="12"/>
  <c r="B111" i="12" s="1"/>
  <c r="E111" i="12"/>
  <c r="D111" i="12"/>
  <c r="C111" i="12"/>
  <c r="E110" i="12"/>
  <c r="D110" i="12"/>
  <c r="C110" i="12"/>
  <c r="B110" i="12"/>
  <c r="E109" i="12"/>
  <c r="D109" i="12"/>
  <c r="C109" i="12"/>
  <c r="B109" i="12"/>
  <c r="B108" i="12" s="1"/>
  <c r="E108" i="12"/>
  <c r="D108" i="12"/>
  <c r="C108" i="12"/>
  <c r="E107" i="12"/>
  <c r="D107" i="12"/>
  <c r="D105" i="12" s="1"/>
  <c r="C107" i="12"/>
  <c r="B107" i="12"/>
  <c r="E106" i="12"/>
  <c r="D106" i="12"/>
  <c r="C106" i="12"/>
  <c r="B106" i="12"/>
  <c r="E105" i="12"/>
  <c r="C105" i="12"/>
  <c r="E104" i="12"/>
  <c r="D104" i="12"/>
  <c r="C104" i="12"/>
  <c r="B104" i="12"/>
  <c r="E103" i="12"/>
  <c r="D103" i="12"/>
  <c r="C103" i="12"/>
  <c r="B103" i="12"/>
  <c r="B102" i="12" s="1"/>
  <c r="E102" i="12"/>
  <c r="D102" i="12"/>
  <c r="C102" i="12"/>
  <c r="E100" i="12"/>
  <c r="D100" i="12"/>
  <c r="C100" i="12"/>
  <c r="B100" i="12"/>
  <c r="E98" i="12"/>
  <c r="D98" i="12"/>
  <c r="C98" i="12"/>
  <c r="B98" i="12"/>
  <c r="E91" i="12"/>
  <c r="D91" i="12"/>
  <c r="C91" i="12"/>
  <c r="E90" i="12"/>
  <c r="D90" i="12"/>
  <c r="C90" i="12"/>
  <c r="E89" i="12"/>
  <c r="D89" i="12"/>
  <c r="D92" i="12" s="1"/>
  <c r="C89" i="12"/>
  <c r="B89" i="12"/>
  <c r="E81" i="12"/>
  <c r="D81" i="12"/>
  <c r="C81" i="12"/>
  <c r="B81" i="12"/>
  <c r="E74" i="12"/>
  <c r="D74" i="12"/>
  <c r="C74" i="12"/>
  <c r="E73" i="12"/>
  <c r="D73" i="12"/>
  <c r="C73" i="12"/>
  <c r="E72" i="12"/>
  <c r="D72" i="12"/>
  <c r="C72" i="12"/>
  <c r="B72" i="12"/>
  <c r="C59" i="12"/>
  <c r="C60" i="12" s="1"/>
  <c r="B59" i="12"/>
  <c r="B60" i="12" s="1"/>
  <c r="D56" i="12"/>
  <c r="D120" i="12" s="1"/>
  <c r="E33" i="12"/>
  <c r="D33" i="12"/>
  <c r="C33" i="12"/>
  <c r="E32" i="12"/>
  <c r="D32" i="12"/>
  <c r="C32" i="12"/>
  <c r="E31" i="12"/>
  <c r="D31" i="12"/>
  <c r="C31" i="12"/>
  <c r="B31" i="12"/>
  <c r="C154" i="13" l="1"/>
  <c r="D63" i="13"/>
  <c r="D103" i="13"/>
  <c r="E167" i="13"/>
  <c r="E149" i="13" s="1"/>
  <c r="D156" i="13"/>
  <c r="E63" i="13"/>
  <c r="C74" i="13"/>
  <c r="C73" i="13"/>
  <c r="C33" i="13"/>
  <c r="D33" i="13"/>
  <c r="C63" i="13"/>
  <c r="D154" i="13"/>
  <c r="B63" i="13"/>
  <c r="B103" i="13"/>
  <c r="C167" i="13"/>
  <c r="C123" i="13"/>
  <c r="C152" i="13"/>
  <c r="E148" i="13"/>
  <c r="D148" i="13"/>
  <c r="B105" i="12"/>
  <c r="B101" i="12"/>
  <c r="B125" i="12" s="1"/>
  <c r="D34" i="12"/>
  <c r="C75" i="12"/>
  <c r="E34" i="12"/>
  <c r="D75" i="12"/>
  <c r="E92" i="12"/>
  <c r="C101" i="12"/>
  <c r="C125" i="12" s="1"/>
  <c r="E75" i="12"/>
  <c r="C34" i="12"/>
  <c r="C92" i="12"/>
  <c r="D172" i="13"/>
  <c r="E20" i="13"/>
  <c r="E18" i="13" s="1"/>
  <c r="E29" i="13" s="1"/>
  <c r="D18" i="13"/>
  <c r="D29" i="13" s="1"/>
  <c r="E73" i="13"/>
  <c r="B148" i="13"/>
  <c r="B149" i="13"/>
  <c r="D152" i="13"/>
  <c r="E154" i="13"/>
  <c r="C18" i="13"/>
  <c r="C29" i="13" s="1"/>
  <c r="C32" i="13" s="1"/>
  <c r="D71" i="13"/>
  <c r="D74" i="13" s="1"/>
  <c r="C149" i="13"/>
  <c r="E152" i="13"/>
  <c r="C156" i="13"/>
  <c r="E71" i="13"/>
  <c r="E74" i="13" s="1"/>
  <c r="E123" i="13"/>
  <c r="D143" i="13"/>
  <c r="D59" i="12"/>
  <c r="D60" i="12" s="1"/>
  <c r="E56" i="12"/>
  <c r="B172" i="13" l="1"/>
  <c r="D101" i="12"/>
  <c r="D125" i="12" s="1"/>
  <c r="D32" i="13"/>
  <c r="C172" i="13"/>
  <c r="C150" i="13"/>
  <c r="C31" i="13"/>
  <c r="C34" i="13" s="1"/>
  <c r="E32" i="13"/>
  <c r="E31" i="13"/>
  <c r="D150" i="13"/>
  <c r="D31" i="13"/>
  <c r="E172" i="13"/>
  <c r="E150" i="13"/>
  <c r="E120" i="12"/>
  <c r="E59" i="12"/>
  <c r="D34" i="13" l="1"/>
  <c r="E34" i="13"/>
  <c r="E60" i="12"/>
  <c r="E101" i="12"/>
  <c r="E125" i="12" s="1"/>
  <c r="E242" i="11" l="1"/>
  <c r="D242" i="11"/>
  <c r="C242" i="11"/>
  <c r="B242" i="11"/>
  <c r="E233" i="11"/>
  <c r="D233" i="11"/>
  <c r="C233" i="11"/>
  <c r="B233" i="11"/>
  <c r="E224" i="11"/>
  <c r="D224" i="11"/>
  <c r="C224" i="11"/>
  <c r="C217" i="11" s="1"/>
  <c r="B224" i="11"/>
  <c r="E221" i="11"/>
  <c r="D221" i="11"/>
  <c r="C221" i="11"/>
  <c r="B221" i="11"/>
  <c r="E218" i="11"/>
  <c r="D218" i="11"/>
  <c r="C218" i="11"/>
  <c r="B218" i="11"/>
  <c r="E217" i="11"/>
  <c r="D217" i="11"/>
  <c r="B217" i="11"/>
  <c r="B248" i="11" s="1"/>
  <c r="E216" i="11"/>
  <c r="D216" i="11"/>
  <c r="C216" i="11"/>
  <c r="B216" i="11"/>
  <c r="B212" i="11"/>
  <c r="E192" i="11"/>
  <c r="D192" i="11"/>
  <c r="C192" i="11"/>
  <c r="B192" i="11"/>
  <c r="E185" i="11"/>
  <c r="D185" i="11"/>
  <c r="C185" i="11"/>
  <c r="E184" i="11"/>
  <c r="D184" i="11"/>
  <c r="C184" i="11"/>
  <c r="E183" i="11"/>
  <c r="D183" i="11"/>
  <c r="C183" i="11"/>
  <c r="B183" i="11"/>
  <c r="E173" i="11"/>
  <c r="D173" i="11"/>
  <c r="C173" i="11"/>
  <c r="B173" i="11"/>
  <c r="E147" i="11"/>
  <c r="D147" i="11"/>
  <c r="C147" i="11"/>
  <c r="E146" i="11"/>
  <c r="D146" i="11"/>
  <c r="C146" i="11"/>
  <c r="E145" i="11"/>
  <c r="D145" i="11"/>
  <c r="C145" i="11"/>
  <c r="C148" i="11" s="1"/>
  <c r="B145" i="11"/>
  <c r="E135" i="11"/>
  <c r="D135" i="11"/>
  <c r="C135" i="11"/>
  <c r="B135" i="11"/>
  <c r="E109" i="11"/>
  <c r="D109" i="11"/>
  <c r="C109" i="11"/>
  <c r="E108" i="11"/>
  <c r="D108" i="11"/>
  <c r="C108" i="11"/>
  <c r="E107" i="11"/>
  <c r="E110" i="11" s="1"/>
  <c r="D107" i="11"/>
  <c r="C107" i="11"/>
  <c r="B107" i="11"/>
  <c r="E97" i="11"/>
  <c r="D97" i="11"/>
  <c r="C97" i="11"/>
  <c r="B97" i="11"/>
  <c r="E71" i="11"/>
  <c r="D71" i="11"/>
  <c r="C71" i="11"/>
  <c r="E70" i="11"/>
  <c r="D70" i="11"/>
  <c r="C70" i="11"/>
  <c r="E69" i="11"/>
  <c r="D69" i="11"/>
  <c r="C69" i="11"/>
  <c r="B69" i="11"/>
  <c r="E59" i="11"/>
  <c r="D59" i="11"/>
  <c r="C59" i="11"/>
  <c r="B59" i="11"/>
  <c r="E33" i="11"/>
  <c r="D33" i="11"/>
  <c r="C33" i="11"/>
  <c r="E32" i="11"/>
  <c r="D32" i="11"/>
  <c r="C32" i="11"/>
  <c r="E31" i="11"/>
  <c r="D31" i="11"/>
  <c r="C31" i="11"/>
  <c r="B31" i="11"/>
  <c r="E277" i="10"/>
  <c r="D277" i="10"/>
  <c r="C277" i="10"/>
  <c r="B277" i="10"/>
  <c r="E271" i="10"/>
  <c r="D271" i="10"/>
  <c r="C271" i="10"/>
  <c r="B271" i="10"/>
  <c r="E269" i="10"/>
  <c r="D269" i="10"/>
  <c r="C269" i="10"/>
  <c r="B269" i="10"/>
  <c r="E268" i="10"/>
  <c r="D268" i="10"/>
  <c r="C268" i="10"/>
  <c r="E266" i="10"/>
  <c r="D266" i="10"/>
  <c r="C266" i="10"/>
  <c r="B266" i="10"/>
  <c r="E265" i="10"/>
  <c r="D265" i="10"/>
  <c r="C265" i="10"/>
  <c r="B265" i="10"/>
  <c r="E263" i="10"/>
  <c r="D263" i="10"/>
  <c r="C263" i="10"/>
  <c r="B263" i="10"/>
  <c r="E259" i="10"/>
  <c r="D259" i="10"/>
  <c r="C259" i="10"/>
  <c r="B259" i="10"/>
  <c r="E257" i="10"/>
  <c r="D257" i="10"/>
  <c r="C257" i="10"/>
  <c r="B257" i="10"/>
  <c r="E254" i="10"/>
  <c r="D254" i="10"/>
  <c r="C254" i="10"/>
  <c r="B254" i="10"/>
  <c r="E251" i="10"/>
  <c r="D251" i="10"/>
  <c r="C251" i="10"/>
  <c r="B251" i="10"/>
  <c r="E239" i="10"/>
  <c r="D239" i="10"/>
  <c r="C239" i="10"/>
  <c r="C244" i="10" s="1"/>
  <c r="C226" i="10" s="1"/>
  <c r="B239" i="10"/>
  <c r="B244" i="10" s="1"/>
  <c r="B226" i="10" s="1"/>
  <c r="E198" i="10"/>
  <c r="D198" i="10"/>
  <c r="C198" i="10"/>
  <c r="C213" i="10" s="1"/>
  <c r="B198" i="10"/>
  <c r="B213" i="10" s="1"/>
  <c r="E167" i="10"/>
  <c r="E172" i="10" s="1"/>
  <c r="E154" i="10" s="1"/>
  <c r="D167" i="10"/>
  <c r="D172" i="10" s="1"/>
  <c r="C167" i="10"/>
  <c r="C172" i="10" s="1"/>
  <c r="B167" i="10"/>
  <c r="B172" i="10" s="1"/>
  <c r="E156" i="10"/>
  <c r="D156" i="10"/>
  <c r="C156" i="10"/>
  <c r="E125" i="10"/>
  <c r="E140" i="10" s="1"/>
  <c r="D125" i="10"/>
  <c r="D140" i="10" s="1"/>
  <c r="C125" i="10"/>
  <c r="C140" i="10" s="1"/>
  <c r="B125" i="10"/>
  <c r="E113" i="10"/>
  <c r="D113" i="10"/>
  <c r="C113" i="10"/>
  <c r="B96" i="10"/>
  <c r="B268" i="10" s="1"/>
  <c r="E90" i="10"/>
  <c r="E262" i="10" s="1"/>
  <c r="D90" i="10"/>
  <c r="D262" i="10" s="1"/>
  <c r="C90" i="10"/>
  <c r="C262" i="10" s="1"/>
  <c r="B90" i="10"/>
  <c r="B262" i="10" s="1"/>
  <c r="E84" i="10"/>
  <c r="D84" i="10"/>
  <c r="C84" i="10"/>
  <c r="B84" i="10"/>
  <c r="E81" i="10"/>
  <c r="E253" i="10" s="1"/>
  <c r="D81" i="10"/>
  <c r="D253" i="10" s="1"/>
  <c r="C81" i="10"/>
  <c r="C253" i="10" s="1"/>
  <c r="B81" i="10"/>
  <c r="B253" i="10" s="1"/>
  <c r="E78" i="10"/>
  <c r="E250" i="10" s="1"/>
  <c r="D78" i="10"/>
  <c r="D250" i="10" s="1"/>
  <c r="C78" i="10"/>
  <c r="C250" i="10" s="1"/>
  <c r="B78" i="10"/>
  <c r="B250" i="10" s="1"/>
  <c r="E72" i="10"/>
  <c r="D72" i="10"/>
  <c r="C72" i="10"/>
  <c r="E43" i="10"/>
  <c r="E58" i="10" s="1"/>
  <c r="E29" i="10" s="1"/>
  <c r="D43" i="10"/>
  <c r="D58" i="10" s="1"/>
  <c r="C43" i="10"/>
  <c r="C58" i="10" s="1"/>
  <c r="B43" i="10"/>
  <c r="B58" i="10" s="1"/>
  <c r="E15" i="10"/>
  <c r="E18" i="10" s="1"/>
  <c r="D15" i="10"/>
  <c r="D18" i="10" s="1"/>
  <c r="C15" i="10"/>
  <c r="C18" i="10" s="1"/>
  <c r="B15" i="10"/>
  <c r="B18" i="10" s="1"/>
  <c r="D148" i="11" l="1"/>
  <c r="C34" i="11"/>
  <c r="E72" i="11"/>
  <c r="E148" i="11"/>
  <c r="C186" i="11"/>
  <c r="D110" i="11"/>
  <c r="C110" i="11"/>
  <c r="C248" i="11"/>
  <c r="E34" i="11"/>
  <c r="C72" i="11"/>
  <c r="D186" i="11"/>
  <c r="D248" i="11"/>
  <c r="D34" i="11"/>
  <c r="D72" i="11"/>
  <c r="E186" i="11"/>
  <c r="E248" i="11"/>
  <c r="D256" i="10"/>
  <c r="D276" i="10"/>
  <c r="B99" i="10"/>
  <c r="E256" i="10"/>
  <c r="E249" i="10" s="1"/>
  <c r="E276" i="10"/>
  <c r="B276" i="10"/>
  <c r="D249" i="10"/>
  <c r="C99" i="10"/>
  <c r="C70" i="10" s="1"/>
  <c r="C71" i="10" s="1"/>
  <c r="B256" i="10"/>
  <c r="D29" i="10"/>
  <c r="D62" i="10" s="1"/>
  <c r="C154" i="10"/>
  <c r="C141" i="10" s="1"/>
  <c r="C111" i="10"/>
  <c r="C176" i="10" s="1"/>
  <c r="D154" i="10"/>
  <c r="C184" i="10"/>
  <c r="C217" i="10" s="1"/>
  <c r="B184" i="10"/>
  <c r="B185" i="10" s="1"/>
  <c r="B29" i="10"/>
  <c r="B30" i="10" s="1"/>
  <c r="B249" i="10"/>
  <c r="D111" i="10"/>
  <c r="D176" i="10" s="1"/>
  <c r="C29" i="10"/>
  <c r="C62" i="10" s="1"/>
  <c r="E111" i="10"/>
  <c r="E176" i="10"/>
  <c r="B154" i="10"/>
  <c r="B155" i="10" s="1"/>
  <c r="E155" i="10"/>
  <c r="E157" i="10"/>
  <c r="B140" i="10"/>
  <c r="D213" i="10"/>
  <c r="D99" i="10"/>
  <c r="E213" i="10"/>
  <c r="D244" i="10"/>
  <c r="D226" i="10" s="1"/>
  <c r="C256" i="10"/>
  <c r="C276" i="10"/>
  <c r="E62" i="10"/>
  <c r="E99" i="10"/>
  <c r="E244" i="10"/>
  <c r="E226" i="10" s="1"/>
  <c r="E141" i="10"/>
  <c r="C103" i="10" l="1"/>
  <c r="C248" i="10"/>
  <c r="B70" i="10"/>
  <c r="B71" i="10" s="1"/>
  <c r="D70" i="10"/>
  <c r="D103" i="10" s="1"/>
  <c r="E70" i="10"/>
  <c r="E103" i="10" s="1"/>
  <c r="E114" i="10"/>
  <c r="E112" i="10"/>
  <c r="B62" i="10"/>
  <c r="B217" i="10"/>
  <c r="C157" i="10"/>
  <c r="C155" i="10"/>
  <c r="C158" i="10" s="1"/>
  <c r="E248" i="10"/>
  <c r="E281" i="10" s="1"/>
  <c r="E227" i="10"/>
  <c r="D155" i="10"/>
  <c r="D158" i="10" s="1"/>
  <c r="D157" i="10"/>
  <c r="D184" i="10"/>
  <c r="D217" i="10" s="1"/>
  <c r="B141" i="10"/>
  <c r="D114" i="10"/>
  <c r="D112" i="10"/>
  <c r="C73" i="10"/>
  <c r="C112" i="10"/>
  <c r="E184" i="10"/>
  <c r="E217" i="10" s="1"/>
  <c r="B111" i="10"/>
  <c r="B112" i="10" s="1"/>
  <c r="C249" i="10"/>
  <c r="C281" i="10" s="1"/>
  <c r="C74" i="10"/>
  <c r="D141" i="10"/>
  <c r="D248" i="10" l="1"/>
  <c r="D281" i="10" s="1"/>
  <c r="B103" i="10"/>
  <c r="E115" i="10"/>
  <c r="E73" i="10"/>
  <c r="E71" i="10"/>
  <c r="C114" i="10"/>
  <c r="D115" i="10"/>
  <c r="B248" i="10"/>
  <c r="B281" i="10" s="1"/>
  <c r="B176" i="10"/>
  <c r="C115" i="10"/>
  <c r="E158" i="10"/>
  <c r="D71" i="10"/>
  <c r="D74" i="10" s="1"/>
  <c r="D73" i="10"/>
  <c r="E74" i="10" l="1"/>
  <c r="E484" i="9" l="1"/>
  <c r="D484" i="9"/>
  <c r="C484" i="9"/>
  <c r="B484" i="9"/>
  <c r="E483" i="9"/>
  <c r="D483" i="9"/>
  <c r="C483" i="9"/>
  <c r="B483" i="9"/>
  <c r="E482" i="9"/>
  <c r="D482" i="9"/>
  <c r="C482" i="9"/>
  <c r="B482" i="9"/>
  <c r="E479" i="9"/>
  <c r="D479" i="9"/>
  <c r="C479" i="9"/>
  <c r="B479" i="9"/>
  <c r="E478" i="9"/>
  <c r="D478" i="9"/>
  <c r="C478" i="9"/>
  <c r="B478" i="9"/>
  <c r="E477" i="9"/>
  <c r="D477" i="9"/>
  <c r="C477" i="9"/>
  <c r="B477" i="9"/>
  <c r="E476" i="9"/>
  <c r="D476" i="9"/>
  <c r="C476" i="9"/>
  <c r="C475" i="9" s="1"/>
  <c r="B476" i="9"/>
  <c r="B475" i="9" s="1"/>
  <c r="E475" i="9"/>
  <c r="D475" i="9"/>
  <c r="E474" i="9"/>
  <c r="D474" i="9"/>
  <c r="C474" i="9"/>
  <c r="B474" i="9"/>
  <c r="E473" i="9"/>
  <c r="D473" i="9"/>
  <c r="C473" i="9"/>
  <c r="B473" i="9"/>
  <c r="C472" i="9"/>
  <c r="E471" i="9"/>
  <c r="D471" i="9"/>
  <c r="C471" i="9"/>
  <c r="B471" i="9"/>
  <c r="E470" i="9"/>
  <c r="D470" i="9"/>
  <c r="C470" i="9"/>
  <c r="C469" i="9" s="1"/>
  <c r="B470" i="9"/>
  <c r="B469" i="9" s="1"/>
  <c r="E469" i="9"/>
  <c r="D469" i="9"/>
  <c r="E468" i="9"/>
  <c r="D468" i="9"/>
  <c r="C468" i="9"/>
  <c r="B468" i="9"/>
  <c r="E467" i="9"/>
  <c r="E466" i="9" s="1"/>
  <c r="D467" i="9"/>
  <c r="C467" i="9"/>
  <c r="B467" i="9"/>
  <c r="D466" i="9"/>
  <c r="C466" i="9"/>
  <c r="E465" i="9"/>
  <c r="D465" i="9"/>
  <c r="C465" i="9"/>
  <c r="B465" i="9"/>
  <c r="E464" i="9"/>
  <c r="D464" i="9"/>
  <c r="C464" i="9"/>
  <c r="C463" i="9" s="1"/>
  <c r="B464" i="9"/>
  <c r="B463" i="9" s="1"/>
  <c r="E463" i="9"/>
  <c r="D463" i="9"/>
  <c r="E462" i="9"/>
  <c r="D462" i="9"/>
  <c r="C462" i="9"/>
  <c r="B462" i="9"/>
  <c r="E461" i="9"/>
  <c r="D461" i="9"/>
  <c r="D460" i="9" s="1"/>
  <c r="C461" i="9"/>
  <c r="C460" i="9" s="1"/>
  <c r="B461" i="9"/>
  <c r="B460" i="9" s="1"/>
  <c r="E460" i="9"/>
  <c r="E459" i="9"/>
  <c r="D459" i="9"/>
  <c r="C459" i="9"/>
  <c r="B459" i="9"/>
  <c r="E458" i="9"/>
  <c r="E457" i="9" s="1"/>
  <c r="D458" i="9"/>
  <c r="C458" i="9"/>
  <c r="B458" i="9"/>
  <c r="B457" i="9" s="1"/>
  <c r="D457" i="9"/>
  <c r="C457" i="9"/>
  <c r="E456" i="9"/>
  <c r="D456" i="9"/>
  <c r="D454" i="9" s="1"/>
  <c r="C456" i="9"/>
  <c r="B456" i="9"/>
  <c r="E455" i="9"/>
  <c r="D455" i="9"/>
  <c r="C455" i="9"/>
  <c r="C454" i="9" s="1"/>
  <c r="B455" i="9"/>
  <c r="B454" i="9" s="1"/>
  <c r="E454" i="9"/>
  <c r="D445" i="9"/>
  <c r="C445" i="9"/>
  <c r="B445" i="9"/>
  <c r="E440" i="9"/>
  <c r="E450" i="9" s="1"/>
  <c r="D440" i="9"/>
  <c r="D450" i="9" s="1"/>
  <c r="D432" i="9" s="1"/>
  <c r="D433" i="9" s="1"/>
  <c r="C440" i="9"/>
  <c r="C450" i="9" s="1"/>
  <c r="C432" i="9" s="1"/>
  <c r="B440" i="9"/>
  <c r="B450" i="9" s="1"/>
  <c r="B432" i="9" s="1"/>
  <c r="E434" i="9"/>
  <c r="D434" i="9"/>
  <c r="C434" i="9"/>
  <c r="E420" i="9"/>
  <c r="C420" i="9"/>
  <c r="B420" i="9"/>
  <c r="E415" i="9"/>
  <c r="D415" i="9"/>
  <c r="D425" i="9" s="1"/>
  <c r="C415" i="9"/>
  <c r="C425" i="9" s="1"/>
  <c r="C407" i="9" s="1"/>
  <c r="B415" i="9"/>
  <c r="B425" i="9" s="1"/>
  <c r="B407" i="9" s="1"/>
  <c r="B408" i="9" s="1"/>
  <c r="E409" i="9"/>
  <c r="C409" i="9"/>
  <c r="E394" i="9"/>
  <c r="D394" i="9"/>
  <c r="C394" i="9"/>
  <c r="B394" i="9"/>
  <c r="E389" i="9"/>
  <c r="E399" i="9" s="1"/>
  <c r="E381" i="9" s="1"/>
  <c r="D389" i="9"/>
  <c r="D399" i="9" s="1"/>
  <c r="D381" i="9" s="1"/>
  <c r="C389" i="9"/>
  <c r="C399" i="9" s="1"/>
  <c r="C381" i="9" s="1"/>
  <c r="B389" i="9"/>
  <c r="B399" i="9" s="1"/>
  <c r="B381" i="9" s="1"/>
  <c r="B382" i="9" s="1"/>
  <c r="E383" i="9"/>
  <c r="D383" i="9"/>
  <c r="C383" i="9"/>
  <c r="B374" i="9"/>
  <c r="E369" i="9"/>
  <c r="D369" i="9"/>
  <c r="B369" i="9"/>
  <c r="E364" i="9"/>
  <c r="D364" i="9"/>
  <c r="C364" i="9"/>
  <c r="C374" i="9" s="1"/>
  <c r="B364" i="9"/>
  <c r="E359" i="9"/>
  <c r="D359" i="9"/>
  <c r="C359" i="9"/>
  <c r="E358" i="9"/>
  <c r="D358" i="9"/>
  <c r="C358" i="9"/>
  <c r="E357" i="9"/>
  <c r="E360" i="9" s="1"/>
  <c r="D357" i="9"/>
  <c r="D360" i="9" s="1"/>
  <c r="B357" i="9"/>
  <c r="C360" i="9" s="1"/>
  <c r="E344" i="9"/>
  <c r="D344" i="9"/>
  <c r="C344" i="9"/>
  <c r="B344" i="9"/>
  <c r="E339" i="9"/>
  <c r="E349" i="9" s="1"/>
  <c r="E331" i="9" s="1"/>
  <c r="D339" i="9"/>
  <c r="D349" i="9" s="1"/>
  <c r="D331" i="9" s="1"/>
  <c r="C339" i="9"/>
  <c r="C349" i="9" s="1"/>
  <c r="C331" i="9" s="1"/>
  <c r="C332" i="9" s="1"/>
  <c r="B339" i="9"/>
  <c r="B349" i="9" s="1"/>
  <c r="B331" i="9" s="1"/>
  <c r="B332" i="9" s="1"/>
  <c r="D333" i="9"/>
  <c r="E318" i="9"/>
  <c r="D318" i="9"/>
  <c r="C318" i="9"/>
  <c r="B318" i="9"/>
  <c r="E313" i="9"/>
  <c r="E323" i="9" s="1"/>
  <c r="D313" i="9"/>
  <c r="D323" i="9" s="1"/>
  <c r="C313" i="9"/>
  <c r="C323" i="9" s="1"/>
  <c r="B313" i="9"/>
  <c r="B323" i="9" s="1"/>
  <c r="C309" i="9"/>
  <c r="C307" i="9"/>
  <c r="E293" i="9"/>
  <c r="D293" i="9"/>
  <c r="C293" i="9"/>
  <c r="B293" i="9"/>
  <c r="E288" i="9"/>
  <c r="E298" i="9" s="1"/>
  <c r="E280" i="9" s="1"/>
  <c r="E281" i="9" s="1"/>
  <c r="D288" i="9"/>
  <c r="D298" i="9" s="1"/>
  <c r="D280" i="9" s="1"/>
  <c r="C288" i="9"/>
  <c r="C298" i="9" s="1"/>
  <c r="C280" i="9" s="1"/>
  <c r="C283" i="9" s="1"/>
  <c r="B288" i="9"/>
  <c r="B298" i="9" s="1"/>
  <c r="B280" i="9" s="1"/>
  <c r="C284" i="9"/>
  <c r="C282" i="9"/>
  <c r="E268" i="9"/>
  <c r="C268" i="9"/>
  <c r="B268" i="9"/>
  <c r="E263" i="9"/>
  <c r="D263" i="9"/>
  <c r="D273" i="9" s="1"/>
  <c r="C263" i="9"/>
  <c r="C273" i="9" s="1"/>
  <c r="B263" i="9"/>
  <c r="B273" i="9" s="1"/>
  <c r="B255" i="9" s="1"/>
  <c r="D258" i="9"/>
  <c r="E257" i="9"/>
  <c r="D257" i="9"/>
  <c r="C257" i="9"/>
  <c r="D256" i="9"/>
  <c r="C256" i="9"/>
  <c r="E243" i="9"/>
  <c r="D243" i="9"/>
  <c r="C243" i="9"/>
  <c r="B243" i="9"/>
  <c r="E238" i="9"/>
  <c r="E248" i="9" s="1"/>
  <c r="E230" i="9" s="1"/>
  <c r="D238" i="9"/>
  <c r="D248" i="9" s="1"/>
  <c r="D230" i="9" s="1"/>
  <c r="D231" i="9" s="1"/>
  <c r="C238" i="9"/>
  <c r="C248" i="9" s="1"/>
  <c r="C230" i="9" s="1"/>
  <c r="B238" i="9"/>
  <c r="B248" i="9" s="1"/>
  <c r="B230" i="9" s="1"/>
  <c r="E232" i="9"/>
  <c r="D232" i="9"/>
  <c r="C232" i="9"/>
  <c r="E218" i="9"/>
  <c r="D218" i="9"/>
  <c r="C218" i="9"/>
  <c r="B218" i="9"/>
  <c r="E213" i="9"/>
  <c r="E223" i="9" s="1"/>
  <c r="E205" i="9" s="1"/>
  <c r="D213" i="9"/>
  <c r="C213" i="9"/>
  <c r="C223" i="9" s="1"/>
  <c r="C205" i="9" s="1"/>
  <c r="B213" i="9"/>
  <c r="B223" i="9" s="1"/>
  <c r="B205" i="9" s="1"/>
  <c r="E207" i="9"/>
  <c r="D207" i="9"/>
  <c r="C207" i="9"/>
  <c r="E193" i="9"/>
  <c r="D193" i="9"/>
  <c r="C193" i="9"/>
  <c r="B193" i="9"/>
  <c r="E188" i="9"/>
  <c r="E198" i="9" s="1"/>
  <c r="E180" i="9" s="1"/>
  <c r="D188" i="9"/>
  <c r="D198" i="9" s="1"/>
  <c r="D180" i="9" s="1"/>
  <c r="D183" i="9" s="1"/>
  <c r="C188" i="9"/>
  <c r="C198" i="9" s="1"/>
  <c r="C180" i="9" s="1"/>
  <c r="B188" i="9"/>
  <c r="B198" i="9" s="1"/>
  <c r="B180" i="9" s="1"/>
  <c r="B181" i="9" s="1"/>
  <c r="C184" i="9" s="1"/>
  <c r="D184" i="9"/>
  <c r="E182" i="9"/>
  <c r="D182" i="9"/>
  <c r="C182" i="9"/>
  <c r="E155" i="9"/>
  <c r="E170" i="9" s="1"/>
  <c r="D155" i="9"/>
  <c r="D170" i="9" s="1"/>
  <c r="C155" i="9"/>
  <c r="C170" i="9" s="1"/>
  <c r="B155" i="9"/>
  <c r="B170" i="9" s="1"/>
  <c r="E140" i="9"/>
  <c r="D140" i="9"/>
  <c r="C140" i="9"/>
  <c r="B140" i="9"/>
  <c r="E118" i="9"/>
  <c r="E133" i="9" s="1"/>
  <c r="E104" i="9" s="1"/>
  <c r="D118" i="9"/>
  <c r="D133" i="9" s="1"/>
  <c r="C118" i="9"/>
  <c r="C133" i="9" s="1"/>
  <c r="B118" i="9"/>
  <c r="B133" i="9" s="1"/>
  <c r="B104" i="9" s="1"/>
  <c r="B105" i="9" s="1"/>
  <c r="E106" i="9"/>
  <c r="D106" i="9"/>
  <c r="C106" i="9"/>
  <c r="B93" i="9"/>
  <c r="E81" i="9"/>
  <c r="D81" i="9"/>
  <c r="C81" i="9"/>
  <c r="B81" i="9"/>
  <c r="E78" i="9"/>
  <c r="D78" i="9"/>
  <c r="C78" i="9"/>
  <c r="B78" i="9"/>
  <c r="E75" i="9"/>
  <c r="D75" i="9"/>
  <c r="C75" i="9"/>
  <c r="B75" i="9"/>
  <c r="E70" i="9"/>
  <c r="D70" i="9"/>
  <c r="C70" i="9"/>
  <c r="E69" i="9"/>
  <c r="D69" i="9"/>
  <c r="C69" i="9"/>
  <c r="E68" i="9"/>
  <c r="D68" i="9"/>
  <c r="C68" i="9"/>
  <c r="C71" i="9" s="1"/>
  <c r="B68" i="9"/>
  <c r="D56" i="9"/>
  <c r="B56" i="9"/>
  <c r="B59" i="9" s="1"/>
  <c r="B60" i="9" s="1"/>
  <c r="E44" i="9"/>
  <c r="D44" i="9"/>
  <c r="C44" i="9"/>
  <c r="B44" i="9"/>
  <c r="E41" i="9"/>
  <c r="D41" i="9"/>
  <c r="C41" i="9"/>
  <c r="B41" i="9"/>
  <c r="E38" i="9"/>
  <c r="D38" i="9"/>
  <c r="C38" i="9"/>
  <c r="B38" i="9"/>
  <c r="E33" i="9"/>
  <c r="D33" i="9"/>
  <c r="C33" i="9"/>
  <c r="E32" i="9"/>
  <c r="D32" i="9"/>
  <c r="C32" i="9"/>
  <c r="E31" i="9"/>
  <c r="D31" i="9"/>
  <c r="C31" i="9"/>
  <c r="C34" i="9" s="1"/>
  <c r="B31" i="9"/>
  <c r="B472" i="9" l="1"/>
  <c r="E374" i="9"/>
  <c r="D59" i="9"/>
  <c r="D60" i="9" s="1"/>
  <c r="D233" i="9"/>
  <c r="D223" i="9"/>
  <c r="D205" i="9" s="1"/>
  <c r="B481" i="9"/>
  <c r="B480" i="9" s="1"/>
  <c r="D96" i="9"/>
  <c r="D97" i="9" s="1"/>
  <c r="E273" i="9"/>
  <c r="E255" i="9" s="1"/>
  <c r="E256" i="9" s="1"/>
  <c r="E259" i="9" s="1"/>
  <c r="D481" i="9"/>
  <c r="D480" i="9" s="1"/>
  <c r="D374" i="9"/>
  <c r="B466" i="9"/>
  <c r="C59" i="9"/>
  <c r="C60" i="9" s="1"/>
  <c r="B96" i="9"/>
  <c r="B97" i="9" s="1"/>
  <c r="E134" i="9"/>
  <c r="E143" i="9"/>
  <c r="C183" i="9"/>
  <c r="E425" i="9"/>
  <c r="E407" i="9" s="1"/>
  <c r="E96" i="9"/>
  <c r="E97" i="9" s="1"/>
  <c r="D143" i="9"/>
  <c r="D141" i="9"/>
  <c r="D171" i="9" s="1"/>
  <c r="E206" i="9"/>
  <c r="E208" i="9"/>
  <c r="E231" i="9"/>
  <c r="E234" i="9" s="1"/>
  <c r="E233" i="9"/>
  <c r="D284" i="9"/>
  <c r="E284" i="9"/>
  <c r="C305" i="9"/>
  <c r="C335" i="9"/>
  <c r="D335" i="9"/>
  <c r="C435" i="9"/>
  <c r="C433" i="9"/>
  <c r="D472" i="9"/>
  <c r="E56" i="9"/>
  <c r="C96" i="9"/>
  <c r="C97" i="9" s="1"/>
  <c r="D104" i="9"/>
  <c r="E107" i="9" s="1"/>
  <c r="E141" i="9"/>
  <c r="B256" i="9"/>
  <c r="C259" i="9" s="1"/>
  <c r="C258" i="9"/>
  <c r="B453" i="9"/>
  <c r="B305" i="9"/>
  <c r="E481" i="9"/>
  <c r="E480" i="9" s="1"/>
  <c r="C384" i="9"/>
  <c r="C382" i="9"/>
  <c r="C385" i="9" s="1"/>
  <c r="E410" i="9"/>
  <c r="E408" i="9"/>
  <c r="E411" i="9" s="1"/>
  <c r="D334" i="9"/>
  <c r="C141" i="9"/>
  <c r="C233" i="9"/>
  <c r="C231" i="9"/>
  <c r="C234" i="9" s="1"/>
  <c r="D259" i="9"/>
  <c r="E305" i="9"/>
  <c r="E306" i="9" s="1"/>
  <c r="D384" i="9"/>
  <c r="D382" i="9"/>
  <c r="B433" i="9"/>
  <c r="C104" i="9"/>
  <c r="C134" i="9" s="1"/>
  <c r="E34" i="9"/>
  <c r="D34" i="9"/>
  <c r="E71" i="9"/>
  <c r="D71" i="9"/>
  <c r="B134" i="9"/>
  <c r="E105" i="9"/>
  <c r="E181" i="9"/>
  <c r="E184" i="9" s="1"/>
  <c r="E183" i="9"/>
  <c r="C208" i="9"/>
  <c r="C206" i="9"/>
  <c r="C209" i="9" s="1"/>
  <c r="D305" i="9"/>
  <c r="D452" i="9" s="1"/>
  <c r="D453" i="9"/>
  <c r="C481" i="9"/>
  <c r="C480" i="9" s="1"/>
  <c r="E382" i="9"/>
  <c r="E385" i="9" s="1"/>
  <c r="E384" i="9"/>
  <c r="D410" i="9"/>
  <c r="C410" i="9"/>
  <c r="C408" i="9"/>
  <c r="D436" i="9"/>
  <c r="E436" i="9"/>
  <c r="D435" i="9"/>
  <c r="B141" i="9"/>
  <c r="B142" i="9" s="1"/>
  <c r="C143" i="9"/>
  <c r="E435" i="9"/>
  <c r="E452" i="9" l="1"/>
  <c r="C436" i="9"/>
  <c r="E258" i="9"/>
  <c r="D206" i="9"/>
  <c r="E209" i="9" s="1"/>
  <c r="D208" i="9"/>
  <c r="B452" i="9"/>
  <c r="B171" i="9"/>
  <c r="D485" i="9"/>
  <c r="E309" i="9"/>
  <c r="D309" i="9"/>
  <c r="B485" i="9"/>
  <c r="E144" i="9"/>
  <c r="E142" i="9"/>
  <c r="E472" i="9"/>
  <c r="E59" i="9"/>
  <c r="C142" i="9"/>
  <c r="C145" i="9" s="1"/>
  <c r="C144" i="9"/>
  <c r="D105" i="9"/>
  <c r="D107" i="9"/>
  <c r="D209" i="9"/>
  <c r="C453" i="9"/>
  <c r="C411" i="9"/>
  <c r="D411" i="9"/>
  <c r="D234" i="9"/>
  <c r="C107" i="9"/>
  <c r="C105" i="9"/>
  <c r="C108" i="9" s="1"/>
  <c r="D385" i="9"/>
  <c r="C171" i="9"/>
  <c r="D134" i="9"/>
  <c r="C452" i="9"/>
  <c r="E171" i="9"/>
  <c r="C308" i="9"/>
  <c r="D142" i="9"/>
  <c r="D145" i="9" s="1"/>
  <c r="D144" i="9"/>
  <c r="D108" i="9" l="1"/>
  <c r="E145" i="9"/>
  <c r="E108" i="9"/>
  <c r="C485" i="9"/>
  <c r="E60" i="9"/>
  <c r="E453" i="9"/>
  <c r="E485" i="9" s="1"/>
  <c r="B530" i="8" l="1"/>
  <c r="B531" i="8" s="1"/>
  <c r="E527" i="8"/>
  <c r="E528" i="8" s="1"/>
  <c r="D527" i="8"/>
  <c r="D528" i="8" s="1"/>
  <c r="C527" i="8"/>
  <c r="C528" i="8" s="1"/>
  <c r="B527" i="8"/>
  <c r="B528" i="8" s="1"/>
  <c r="E525" i="8"/>
  <c r="D525" i="8"/>
  <c r="C525" i="8"/>
  <c r="B525" i="8"/>
  <c r="E522" i="8"/>
  <c r="D522" i="8"/>
  <c r="C522" i="8"/>
  <c r="B522" i="8"/>
  <c r="E519" i="8"/>
  <c r="D519" i="8"/>
  <c r="C519" i="8"/>
  <c r="B519" i="8"/>
  <c r="E515" i="8"/>
  <c r="D515" i="8"/>
  <c r="C515" i="8"/>
  <c r="B515" i="8"/>
  <c r="E510" i="8"/>
  <c r="D510" i="8"/>
  <c r="C510" i="8"/>
  <c r="B510" i="8"/>
  <c r="E507" i="8"/>
  <c r="D507" i="8"/>
  <c r="C507" i="8"/>
  <c r="B507" i="8"/>
  <c r="E486" i="8"/>
  <c r="D486" i="8"/>
  <c r="C486" i="8"/>
  <c r="B486" i="8"/>
  <c r="E483" i="8"/>
  <c r="E501" i="8" s="1"/>
  <c r="D483" i="8"/>
  <c r="D501" i="8" s="1"/>
  <c r="D472" i="8" s="1"/>
  <c r="C483" i="8"/>
  <c r="C501" i="8" s="1"/>
  <c r="B483" i="8"/>
  <c r="B501" i="8" s="1"/>
  <c r="E474" i="8"/>
  <c r="D474" i="8"/>
  <c r="C474" i="8"/>
  <c r="C464" i="8"/>
  <c r="C435" i="8" s="1"/>
  <c r="B464" i="8"/>
  <c r="B435" i="8" s="1"/>
  <c r="B436" i="8" s="1"/>
  <c r="D461" i="8"/>
  <c r="E461" i="8" s="1"/>
  <c r="E464" i="8" s="1"/>
  <c r="E437" i="8"/>
  <c r="D437" i="8"/>
  <c r="C437" i="8"/>
  <c r="C427" i="8"/>
  <c r="C398" i="8" s="1"/>
  <c r="B427" i="8"/>
  <c r="B398" i="8" s="1"/>
  <c r="B399" i="8" s="1"/>
  <c r="D424" i="8"/>
  <c r="D427" i="8" s="1"/>
  <c r="E400" i="8"/>
  <c r="D400" i="8"/>
  <c r="C400" i="8"/>
  <c r="E382" i="8"/>
  <c r="D382" i="8"/>
  <c r="D372" i="8" s="1"/>
  <c r="C382" i="8"/>
  <c r="B382" i="8"/>
  <c r="B372" i="8" s="1"/>
  <c r="C374" i="8"/>
  <c r="E372" i="8"/>
  <c r="C372" i="8"/>
  <c r="E365" i="8"/>
  <c r="E355" i="8" s="1"/>
  <c r="D365" i="8"/>
  <c r="C365" i="8"/>
  <c r="B365" i="8"/>
  <c r="D357" i="8"/>
  <c r="D355" i="8"/>
  <c r="C355" i="8"/>
  <c r="C356" i="8" s="1"/>
  <c r="D359" i="8" s="1"/>
  <c r="E347" i="8"/>
  <c r="E337" i="8" s="1"/>
  <c r="D347" i="8"/>
  <c r="C347" i="8"/>
  <c r="C337" i="8" s="1"/>
  <c r="C338" i="8" s="1"/>
  <c r="B347" i="8"/>
  <c r="B337" i="8" s="1"/>
  <c r="E338" i="8"/>
  <c r="D337" i="8"/>
  <c r="D338" i="8" s="1"/>
  <c r="E330" i="8"/>
  <c r="E320" i="8" s="1"/>
  <c r="D330" i="8"/>
  <c r="D320" i="8" s="1"/>
  <c r="C330" i="8"/>
  <c r="C320" i="8" s="1"/>
  <c r="C321" i="8" s="1"/>
  <c r="B330" i="8"/>
  <c r="B320" i="8" s="1"/>
  <c r="B321" i="8" s="1"/>
  <c r="E322" i="8"/>
  <c r="D322" i="8"/>
  <c r="C322" i="8"/>
  <c r="B313" i="8"/>
  <c r="B303" i="8" s="1"/>
  <c r="B304" i="8" s="1"/>
  <c r="E312" i="8"/>
  <c r="E530" i="8" s="1"/>
  <c r="E531" i="8" s="1"/>
  <c r="D312" i="8"/>
  <c r="D313" i="8" s="1"/>
  <c r="D303" i="8" s="1"/>
  <c r="C312" i="8"/>
  <c r="C313" i="8" s="1"/>
  <c r="C303" i="8" s="1"/>
  <c r="C304" i="8" s="1"/>
  <c r="E305" i="8"/>
  <c r="D305" i="8"/>
  <c r="C305" i="8"/>
  <c r="E291" i="8"/>
  <c r="E281" i="8" s="1"/>
  <c r="D291" i="8"/>
  <c r="D281" i="8" s="1"/>
  <c r="C291" i="8"/>
  <c r="C281" i="8" s="1"/>
  <c r="C284" i="8" s="1"/>
  <c r="B291" i="8"/>
  <c r="B281" i="8"/>
  <c r="E274" i="8"/>
  <c r="D274" i="8"/>
  <c r="D264" i="8" s="1"/>
  <c r="C274" i="8"/>
  <c r="C264" i="8" s="1"/>
  <c r="B274" i="8"/>
  <c r="B264" i="8" s="1"/>
  <c r="B265" i="8" s="1"/>
  <c r="C268" i="8" s="1"/>
  <c r="C266" i="8"/>
  <c r="E257" i="8"/>
  <c r="E247" i="8" s="1"/>
  <c r="E248" i="8" s="1"/>
  <c r="D257" i="8"/>
  <c r="C257" i="8"/>
  <c r="C247" i="8" s="1"/>
  <c r="B257" i="8"/>
  <c r="B247" i="8" s="1"/>
  <c r="B248" i="8" s="1"/>
  <c r="E249" i="8"/>
  <c r="D249" i="8"/>
  <c r="C249" i="8"/>
  <c r="D247" i="8"/>
  <c r="D248" i="8" s="1"/>
  <c r="E239" i="8"/>
  <c r="D239" i="8"/>
  <c r="C239" i="8"/>
  <c r="C229" i="8" s="1"/>
  <c r="C230" i="8" s="1"/>
  <c r="B239" i="8"/>
  <c r="E229" i="8"/>
  <c r="D229" i="8"/>
  <c r="B229" i="8"/>
  <c r="B230" i="8" s="1"/>
  <c r="E200" i="8"/>
  <c r="E218" i="8" s="1"/>
  <c r="D200" i="8"/>
  <c r="D218" i="8" s="1"/>
  <c r="C200" i="8"/>
  <c r="C218" i="8" s="1"/>
  <c r="B200" i="8"/>
  <c r="B189" i="8" s="1"/>
  <c r="B190" i="8" s="1"/>
  <c r="E191" i="8"/>
  <c r="D191" i="8"/>
  <c r="C191" i="8"/>
  <c r="E163" i="8"/>
  <c r="E181" i="8" s="1"/>
  <c r="D163" i="8"/>
  <c r="D181" i="8" s="1"/>
  <c r="C163" i="8"/>
  <c r="C152" i="8" s="1"/>
  <c r="B163" i="8"/>
  <c r="B181" i="8" s="1"/>
  <c r="E154" i="8"/>
  <c r="D154" i="8"/>
  <c r="C154" i="8"/>
  <c r="B152" i="8"/>
  <c r="B153" i="8" s="1"/>
  <c r="E126" i="8"/>
  <c r="E144" i="8" s="1"/>
  <c r="D126" i="8"/>
  <c r="D115" i="8" s="1"/>
  <c r="C126" i="8"/>
  <c r="C144" i="8" s="1"/>
  <c r="B126" i="8"/>
  <c r="B144" i="8" s="1"/>
  <c r="E117" i="8"/>
  <c r="D117" i="8"/>
  <c r="C117" i="8"/>
  <c r="C115" i="8"/>
  <c r="C116" i="8" s="1"/>
  <c r="E92" i="8"/>
  <c r="E513" i="8" s="1"/>
  <c r="D92" i="8"/>
  <c r="D513" i="8" s="1"/>
  <c r="C92" i="8"/>
  <c r="C513" i="8" s="1"/>
  <c r="B92" i="8"/>
  <c r="B513" i="8" s="1"/>
  <c r="E91" i="8"/>
  <c r="E512" i="8" s="1"/>
  <c r="D91" i="8"/>
  <c r="D512" i="8" s="1"/>
  <c r="C91" i="8"/>
  <c r="C106" i="8" s="1"/>
  <c r="B91" i="8"/>
  <c r="E79" i="8"/>
  <c r="D79" i="8"/>
  <c r="C79" i="8"/>
  <c r="E65" i="8"/>
  <c r="E524" i="8" s="1"/>
  <c r="D65" i="8"/>
  <c r="D524" i="8" s="1"/>
  <c r="C65" i="8"/>
  <c r="C524" i="8" s="1"/>
  <c r="B65" i="8"/>
  <c r="B524" i="8" s="1"/>
  <c r="E62" i="8"/>
  <c r="E521" i="8" s="1"/>
  <c r="D62" i="8"/>
  <c r="D521" i="8" s="1"/>
  <c r="C62" i="8"/>
  <c r="C521" i="8" s="1"/>
  <c r="B62" i="8"/>
  <c r="B521" i="8" s="1"/>
  <c r="E59" i="8"/>
  <c r="E518" i="8" s="1"/>
  <c r="D59" i="8"/>
  <c r="D518" i="8" s="1"/>
  <c r="C59" i="8"/>
  <c r="C518" i="8" s="1"/>
  <c r="B59" i="8"/>
  <c r="B518" i="8" s="1"/>
  <c r="E50" i="8"/>
  <c r="E509" i="8" s="1"/>
  <c r="D50" i="8"/>
  <c r="D509" i="8" s="1"/>
  <c r="C50" i="8"/>
  <c r="C509" i="8" s="1"/>
  <c r="B50" i="8"/>
  <c r="B509" i="8" s="1"/>
  <c r="E47" i="8"/>
  <c r="E506" i="8" s="1"/>
  <c r="D47" i="8"/>
  <c r="D506" i="8" s="1"/>
  <c r="C47" i="8"/>
  <c r="C506" i="8" s="1"/>
  <c r="B47" i="8"/>
  <c r="B506" i="8" s="1"/>
  <c r="E41" i="8"/>
  <c r="D41" i="8"/>
  <c r="C41" i="8"/>
  <c r="E13" i="8"/>
  <c r="D13" i="8"/>
  <c r="C13" i="8"/>
  <c r="B13" i="8"/>
  <c r="C324" i="8" l="1"/>
  <c r="E323" i="8"/>
  <c r="D152" i="8"/>
  <c r="D155" i="8" s="1"/>
  <c r="C189" i="8"/>
  <c r="C192" i="8" s="1"/>
  <c r="C375" i="8"/>
  <c r="E115" i="8"/>
  <c r="E118" i="8" s="1"/>
  <c r="D144" i="8"/>
  <c r="D145" i="8" s="1"/>
  <c r="E189" i="8"/>
  <c r="E190" i="8" s="1"/>
  <c r="D358" i="8"/>
  <c r="C145" i="8"/>
  <c r="E68" i="8"/>
  <c r="E39" i="8" s="1"/>
  <c r="E40" i="8" s="1"/>
  <c r="B512" i="8"/>
  <c r="B505" i="8" s="1"/>
  <c r="B182" i="8"/>
  <c r="C181" i="8"/>
  <c r="C182" i="8" s="1"/>
  <c r="C306" i="8"/>
  <c r="E424" i="8"/>
  <c r="E427" i="8" s="1"/>
  <c r="E398" i="8" s="1"/>
  <c r="C472" i="8"/>
  <c r="C502" i="8"/>
  <c r="D475" i="8"/>
  <c r="D473" i="8"/>
  <c r="B68" i="8"/>
  <c r="B373" i="8"/>
  <c r="C376" i="8" s="1"/>
  <c r="C401" i="8"/>
  <c r="C399" i="8"/>
  <c r="C402" i="8" s="1"/>
  <c r="C68" i="8"/>
  <c r="C428" i="8"/>
  <c r="C233" i="8"/>
  <c r="C232" i="8"/>
  <c r="C250" i="8"/>
  <c r="C248" i="8"/>
  <c r="C251" i="8" s="1"/>
  <c r="E321" i="8"/>
  <c r="C323" i="8"/>
  <c r="D321" i="8"/>
  <c r="D324" i="8" s="1"/>
  <c r="D323" i="8"/>
  <c r="C438" i="8"/>
  <c r="C465" i="8"/>
  <c r="E472" i="8"/>
  <c r="E502" i="8" s="1"/>
  <c r="D304" i="8"/>
  <c r="D307" i="8" s="1"/>
  <c r="D306" i="8"/>
  <c r="E435" i="8"/>
  <c r="D153" i="8"/>
  <c r="C267" i="8"/>
  <c r="D398" i="8"/>
  <c r="D428" i="8" s="1"/>
  <c r="D502" i="8"/>
  <c r="D68" i="8"/>
  <c r="E505" i="8"/>
  <c r="C512" i="8"/>
  <c r="E106" i="8"/>
  <c r="E116" i="8"/>
  <c r="D116" i="8"/>
  <c r="D119" i="8" s="1"/>
  <c r="D118" i="8"/>
  <c r="C153" i="8"/>
  <c r="C156" i="8" s="1"/>
  <c r="C155" i="8"/>
  <c r="B218" i="8"/>
  <c r="B219" i="8" s="1"/>
  <c r="C307" i="8"/>
  <c r="E313" i="8"/>
  <c r="E303" i="8" s="1"/>
  <c r="B428" i="8"/>
  <c r="C436" i="8"/>
  <c r="C439" i="8" s="1"/>
  <c r="D464" i="8"/>
  <c r="B472" i="8"/>
  <c r="B473" i="8" s="1"/>
  <c r="C77" i="8"/>
  <c r="B106" i="8"/>
  <c r="B115" i="8"/>
  <c r="E152" i="8"/>
  <c r="E182" i="8" s="1"/>
  <c r="D189" i="8"/>
  <c r="D219" i="8" s="1"/>
  <c r="C530" i="8"/>
  <c r="C531" i="8" s="1"/>
  <c r="B465" i="8"/>
  <c r="D530" i="8"/>
  <c r="D531" i="8" s="1"/>
  <c r="D106" i="8"/>
  <c r="C219" i="8" l="1"/>
  <c r="D182" i="8"/>
  <c r="E324" i="8"/>
  <c r="C190" i="8"/>
  <c r="C193" i="8" s="1"/>
  <c r="E69" i="8"/>
  <c r="E119" i="8"/>
  <c r="E219" i="8"/>
  <c r="E145" i="8"/>
  <c r="D77" i="8"/>
  <c r="B116" i="8"/>
  <c r="C119" i="8" s="1"/>
  <c r="C118" i="8"/>
  <c r="E436" i="8"/>
  <c r="C39" i="8"/>
  <c r="C504" i="8"/>
  <c r="B77" i="8"/>
  <c r="B78" i="8" s="1"/>
  <c r="E306" i="8"/>
  <c r="E304" i="8"/>
  <c r="E307" i="8" s="1"/>
  <c r="C505" i="8"/>
  <c r="C78" i="8"/>
  <c r="D435" i="8"/>
  <c r="D465" i="8" s="1"/>
  <c r="D399" i="8"/>
  <c r="D402" i="8" s="1"/>
  <c r="D401" i="8"/>
  <c r="C108" i="8"/>
  <c r="B504" i="8"/>
  <c r="B533" i="8" s="1"/>
  <c r="B39" i="8"/>
  <c r="B40" i="8" s="1"/>
  <c r="B69" i="8"/>
  <c r="E399" i="8"/>
  <c r="E401" i="8"/>
  <c r="B502" i="8"/>
  <c r="E77" i="8"/>
  <c r="D156" i="8"/>
  <c r="D192" i="8"/>
  <c r="D190" i="8"/>
  <c r="E192" i="8"/>
  <c r="E155" i="8"/>
  <c r="E153" i="8"/>
  <c r="E156" i="8" s="1"/>
  <c r="E504" i="8"/>
  <c r="E533" i="8" s="1"/>
  <c r="D504" i="8"/>
  <c r="D39" i="8"/>
  <c r="E465" i="8"/>
  <c r="E475" i="8"/>
  <c r="E473" i="8"/>
  <c r="E476" i="8" s="1"/>
  <c r="E428" i="8"/>
  <c r="D505" i="8"/>
  <c r="B145" i="8"/>
  <c r="C473" i="8"/>
  <c r="C476" i="8" s="1"/>
  <c r="C475" i="8"/>
  <c r="E402" i="8" l="1"/>
  <c r="D533" i="8"/>
  <c r="D42" i="8"/>
  <c r="D40" i="8"/>
  <c r="E42" i="8"/>
  <c r="D438" i="8"/>
  <c r="D436" i="8"/>
  <c r="D439" i="8" s="1"/>
  <c r="B108" i="8"/>
  <c r="C40" i="8"/>
  <c r="C43" i="8" s="1"/>
  <c r="C42" i="8"/>
  <c r="D69" i="8"/>
  <c r="C81" i="8"/>
  <c r="D476" i="8"/>
  <c r="E438" i="8"/>
  <c r="D78" i="8"/>
  <c r="D81" i="8" s="1"/>
  <c r="D80" i="8"/>
  <c r="D193" i="8"/>
  <c r="E193" i="8"/>
  <c r="E78" i="8"/>
  <c r="E81" i="8" s="1"/>
  <c r="E80" i="8"/>
  <c r="C533" i="8"/>
  <c r="E108" i="8"/>
  <c r="C80" i="8"/>
  <c r="C69" i="8"/>
  <c r="D108" i="8"/>
  <c r="E439" i="8" l="1"/>
  <c r="D43" i="8"/>
  <c r="E43" i="8"/>
  <c r="E197" i="7" l="1"/>
  <c r="D197" i="7"/>
  <c r="C197" i="7"/>
  <c r="B197" i="7"/>
  <c r="E196" i="7"/>
  <c r="D196" i="7"/>
  <c r="C196" i="7"/>
  <c r="E195" i="7"/>
  <c r="D195" i="7"/>
  <c r="C195" i="7"/>
  <c r="B195" i="7"/>
  <c r="C193" i="7"/>
  <c r="B193" i="7"/>
  <c r="E192" i="7"/>
  <c r="D192" i="7"/>
  <c r="C192" i="7"/>
  <c r="B192" i="7"/>
  <c r="E191" i="7"/>
  <c r="D191" i="7"/>
  <c r="C191" i="7"/>
  <c r="B191" i="7"/>
  <c r="E190" i="7"/>
  <c r="D190" i="7"/>
  <c r="C190" i="7"/>
  <c r="B190" i="7"/>
  <c r="E189" i="7"/>
  <c r="D189" i="7"/>
  <c r="C189" i="7"/>
  <c r="B189" i="7"/>
  <c r="E188" i="7"/>
  <c r="E187" i="7" s="1"/>
  <c r="D188" i="7"/>
  <c r="D187" i="7" s="1"/>
  <c r="C188" i="7"/>
  <c r="C187" i="7" s="1"/>
  <c r="B188" i="7"/>
  <c r="B187" i="7"/>
  <c r="E186" i="7"/>
  <c r="D186" i="7"/>
  <c r="C186" i="7"/>
  <c r="B186" i="7"/>
  <c r="E185" i="7"/>
  <c r="E184" i="7" s="1"/>
  <c r="D185" i="7"/>
  <c r="C185" i="7"/>
  <c r="C184" i="7" s="1"/>
  <c r="B185" i="7"/>
  <c r="B184" i="7" s="1"/>
  <c r="D184" i="7"/>
  <c r="E183" i="7"/>
  <c r="D183" i="7"/>
  <c r="C183" i="7"/>
  <c r="B183" i="7"/>
  <c r="C182" i="7"/>
  <c r="B182" i="7"/>
  <c r="C181" i="7"/>
  <c r="E180" i="7"/>
  <c r="D180" i="7"/>
  <c r="C180" i="7"/>
  <c r="B180" i="7"/>
  <c r="B178" i="7" s="1"/>
  <c r="B179" i="7"/>
  <c r="E177" i="7"/>
  <c r="D177" i="7"/>
  <c r="C177" i="7"/>
  <c r="B177" i="7"/>
  <c r="B176" i="7"/>
  <c r="E171" i="7"/>
  <c r="D171" i="7"/>
  <c r="B171" i="7"/>
  <c r="C162" i="7"/>
  <c r="B162" i="7"/>
  <c r="B151" i="7"/>
  <c r="E142" i="7"/>
  <c r="C142" i="7"/>
  <c r="B142" i="7"/>
  <c r="B134" i="7"/>
  <c r="C128" i="7"/>
  <c r="C127" i="7"/>
  <c r="C126" i="7"/>
  <c r="B125" i="7"/>
  <c r="B115" i="7"/>
  <c r="E108" i="7"/>
  <c r="C108" i="7"/>
  <c r="E107" i="7"/>
  <c r="C107" i="7"/>
  <c r="D106" i="7"/>
  <c r="E109" i="7" s="1"/>
  <c r="B106" i="7"/>
  <c r="C109" i="7" s="1"/>
  <c r="E91" i="7"/>
  <c r="D91" i="7"/>
  <c r="C91" i="7"/>
  <c r="B91" i="7"/>
  <c r="D90" i="7"/>
  <c r="E90" i="7" s="1"/>
  <c r="E78" i="7"/>
  <c r="D78" i="7"/>
  <c r="C78" i="7"/>
  <c r="B78" i="7"/>
  <c r="B93" i="7" s="1"/>
  <c r="B173" i="7" s="1"/>
  <c r="E75" i="7"/>
  <c r="D75" i="7"/>
  <c r="C75" i="7"/>
  <c r="B75" i="7"/>
  <c r="E72" i="7"/>
  <c r="D72" i="7"/>
  <c r="C72" i="7"/>
  <c r="E67" i="7"/>
  <c r="D67" i="7"/>
  <c r="C67" i="7"/>
  <c r="E66" i="7"/>
  <c r="D66" i="7"/>
  <c r="C66" i="7"/>
  <c r="E65" i="7"/>
  <c r="E68" i="7" s="1"/>
  <c r="D65" i="7"/>
  <c r="C65" i="7"/>
  <c r="B65" i="7"/>
  <c r="C68" i="7" s="1"/>
  <c r="B54" i="7"/>
  <c r="B194" i="7" s="1"/>
  <c r="D53" i="7"/>
  <c r="D193" i="7" s="1"/>
  <c r="E42" i="7"/>
  <c r="E182" i="7" s="1"/>
  <c r="E181" i="7" s="1"/>
  <c r="D42" i="7"/>
  <c r="D182" i="7" s="1"/>
  <c r="D181" i="7" s="1"/>
  <c r="E41" i="7"/>
  <c r="C41" i="7"/>
  <c r="B41" i="7"/>
  <c r="E39" i="7"/>
  <c r="E179" i="7" s="1"/>
  <c r="E178" i="7" s="1"/>
  <c r="D39" i="7"/>
  <c r="D38" i="7" s="1"/>
  <c r="C39" i="7"/>
  <c r="C179" i="7" s="1"/>
  <c r="C38" i="7"/>
  <c r="B38" i="7"/>
  <c r="E36" i="7"/>
  <c r="E35" i="7" s="1"/>
  <c r="D36" i="7"/>
  <c r="D35" i="7" s="1"/>
  <c r="C36" i="7"/>
  <c r="C176" i="7" s="1"/>
  <c r="C175" i="7" s="1"/>
  <c r="B35" i="7"/>
  <c r="C30" i="7"/>
  <c r="E29" i="7"/>
  <c r="D29" i="7"/>
  <c r="C29" i="7"/>
  <c r="C28" i="7"/>
  <c r="B28" i="7"/>
  <c r="E27" i="7"/>
  <c r="D27" i="7"/>
  <c r="D30" i="7" s="1"/>
  <c r="E214" i="6"/>
  <c r="D214" i="6"/>
  <c r="C214" i="6"/>
  <c r="B214" i="6"/>
  <c r="E213" i="6"/>
  <c r="D213" i="6"/>
  <c r="C213" i="6"/>
  <c r="B213" i="6"/>
  <c r="E200" i="6"/>
  <c r="D200" i="6"/>
  <c r="C200" i="6"/>
  <c r="B200" i="6"/>
  <c r="E199" i="6"/>
  <c r="D199" i="6"/>
  <c r="C199" i="6"/>
  <c r="B199" i="6"/>
  <c r="E194" i="6"/>
  <c r="D194" i="6"/>
  <c r="C194" i="6"/>
  <c r="D193" i="6"/>
  <c r="C193" i="6"/>
  <c r="B193" i="6"/>
  <c r="E191" i="6"/>
  <c r="D191" i="6"/>
  <c r="C191" i="6"/>
  <c r="B191" i="6"/>
  <c r="E190" i="6"/>
  <c r="D190" i="6"/>
  <c r="C190" i="6"/>
  <c r="B190" i="6"/>
  <c r="E188" i="6"/>
  <c r="D188" i="6"/>
  <c r="C188" i="6"/>
  <c r="B188" i="6"/>
  <c r="E187" i="6"/>
  <c r="D187" i="6"/>
  <c r="C187" i="6"/>
  <c r="C186" i="6" s="1"/>
  <c r="B187" i="6"/>
  <c r="B186" i="6" s="1"/>
  <c r="E185" i="6"/>
  <c r="D185" i="6"/>
  <c r="C185" i="6"/>
  <c r="B185" i="6"/>
  <c r="E181" i="6"/>
  <c r="D181" i="6"/>
  <c r="C181" i="6"/>
  <c r="B181" i="6"/>
  <c r="E166" i="6"/>
  <c r="E165" i="6"/>
  <c r="E164" i="6"/>
  <c r="D164" i="6"/>
  <c r="C164" i="6"/>
  <c r="E151" i="6"/>
  <c r="D151" i="6"/>
  <c r="C151" i="6"/>
  <c r="B151" i="6"/>
  <c r="E136" i="6"/>
  <c r="E135" i="6"/>
  <c r="E134" i="6"/>
  <c r="D134" i="6"/>
  <c r="E137" i="6" s="1"/>
  <c r="C134" i="6"/>
  <c r="E122" i="6"/>
  <c r="D122" i="6"/>
  <c r="C122" i="6"/>
  <c r="B122" i="6"/>
  <c r="B105" i="6"/>
  <c r="E94" i="6"/>
  <c r="D94" i="6"/>
  <c r="C94" i="6"/>
  <c r="B94" i="6"/>
  <c r="E68" i="6"/>
  <c r="D68" i="6"/>
  <c r="C68" i="6"/>
  <c r="E67" i="6"/>
  <c r="D67" i="6"/>
  <c r="C67" i="6"/>
  <c r="E66" i="6"/>
  <c r="D66" i="6"/>
  <c r="C66" i="6"/>
  <c r="C69" i="6" s="1"/>
  <c r="D58" i="6"/>
  <c r="C58" i="6"/>
  <c r="B58" i="6"/>
  <c r="B44" i="6"/>
  <c r="B194" i="6" s="1"/>
  <c r="E43" i="6"/>
  <c r="E193" i="6" s="1"/>
  <c r="E186" i="6" s="1"/>
  <c r="E32" i="6"/>
  <c r="D32" i="6"/>
  <c r="C32" i="6"/>
  <c r="E31" i="6"/>
  <c r="D31" i="6"/>
  <c r="C31" i="6"/>
  <c r="E30" i="6"/>
  <c r="D30" i="6"/>
  <c r="C30" i="6"/>
  <c r="C33" i="6" s="1"/>
  <c r="E30" i="7" l="1"/>
  <c r="C178" i="7"/>
  <c r="E93" i="7"/>
  <c r="E94" i="7" s="1"/>
  <c r="B175" i="7"/>
  <c r="D41" i="7"/>
  <c r="D68" i="7"/>
  <c r="C93" i="7"/>
  <c r="C173" i="7" s="1"/>
  <c r="C94" i="7"/>
  <c r="B56" i="7"/>
  <c r="B57" i="7" s="1"/>
  <c r="C31" i="7"/>
  <c r="D176" i="7"/>
  <c r="D175" i="7" s="1"/>
  <c r="B181" i="7"/>
  <c r="E176" i="7"/>
  <c r="E175" i="7" s="1"/>
  <c r="E33" i="6"/>
  <c r="B221" i="6"/>
  <c r="D186" i="6"/>
  <c r="D221" i="6" s="1"/>
  <c r="C221" i="6"/>
  <c r="D69" i="6"/>
  <c r="D33" i="6"/>
  <c r="E69" i="6"/>
  <c r="E167" i="6"/>
  <c r="E221" i="6"/>
  <c r="E173" i="7"/>
  <c r="D54" i="7"/>
  <c r="B94" i="7"/>
  <c r="D179" i="7"/>
  <c r="D178" i="7" s="1"/>
  <c r="D28" i="7"/>
  <c r="D31" i="7" s="1"/>
  <c r="E53" i="7"/>
  <c r="E28" i="7"/>
  <c r="E31" i="7" s="1"/>
  <c r="E38" i="7"/>
  <c r="D93" i="7"/>
  <c r="D94" i="7" s="1"/>
  <c r="D56" i="7"/>
  <c r="C35" i="7"/>
  <c r="C56" i="7" s="1"/>
  <c r="E54" i="7"/>
  <c r="D173" i="7"/>
  <c r="C54" i="7"/>
  <c r="E58" i="6"/>
  <c r="B174" i="7" l="1"/>
  <c r="B198" i="7" s="1"/>
  <c r="C57" i="7"/>
  <c r="C174" i="7"/>
  <c r="C198" i="7" s="1"/>
  <c r="D57" i="7"/>
  <c r="D174" i="7"/>
  <c r="D198" i="7" s="1"/>
  <c r="E56" i="7"/>
  <c r="E193" i="7"/>
  <c r="B681" i="3"/>
  <c r="E44" i="3"/>
  <c r="E688" i="3" s="1"/>
  <c r="E43" i="3"/>
  <c r="D44" i="3"/>
  <c r="D43" i="3"/>
  <c r="C44" i="3"/>
  <c r="C688" i="3" s="1"/>
  <c r="C43" i="3"/>
  <c r="C58" i="3" s="1"/>
  <c r="B44" i="3"/>
  <c r="B688" i="3" s="1"/>
  <c r="B43" i="3"/>
  <c r="B687" i="3" s="1"/>
  <c r="C169" i="3"/>
  <c r="C140" i="3" s="1"/>
  <c r="C143" i="3" s="1"/>
  <c r="B169" i="3"/>
  <c r="B170" i="3" s="1"/>
  <c r="E169" i="3"/>
  <c r="D169" i="3"/>
  <c r="E142" i="3"/>
  <c r="D142" i="3"/>
  <c r="C142" i="3"/>
  <c r="B141" i="3"/>
  <c r="E57" i="7" l="1"/>
  <c r="E174" i="7"/>
  <c r="E198" i="7" s="1"/>
  <c r="C687" i="3"/>
  <c r="C170" i="3"/>
  <c r="D140" i="3"/>
  <c r="E140" i="3"/>
  <c r="C141" i="3"/>
  <c r="C144" i="3" s="1"/>
  <c r="C301" i="3"/>
  <c r="E170" i="3" l="1"/>
  <c r="D141" i="3"/>
  <c r="D144" i="3" s="1"/>
  <c r="D143" i="3"/>
  <c r="E141" i="3"/>
  <c r="E144" i="3" s="1"/>
  <c r="E143" i="3"/>
  <c r="D170" i="3"/>
  <c r="C685" i="3" l="1"/>
  <c r="C708" i="3"/>
  <c r="E301" i="3" l="1"/>
  <c r="D301" i="3"/>
  <c r="B301" i="3"/>
  <c r="C700" i="3"/>
  <c r="D700" i="3"/>
  <c r="E700" i="3"/>
  <c r="C697" i="3"/>
  <c r="D697" i="3"/>
  <c r="E697" i="3"/>
  <c r="C696" i="3"/>
  <c r="D696" i="3"/>
  <c r="D685" i="3"/>
  <c r="E685" i="3"/>
  <c r="C684" i="3"/>
  <c r="D684" i="3"/>
  <c r="E684" i="3"/>
  <c r="B700" i="3" l="1"/>
  <c r="B699" i="3"/>
  <c r="B708" i="3"/>
  <c r="B703" i="3"/>
  <c r="D710" i="3"/>
  <c r="E710" i="3"/>
  <c r="C710" i="3"/>
  <c r="D708" i="3"/>
  <c r="E708" i="3"/>
  <c r="B710" i="3"/>
  <c r="C495" i="3"/>
  <c r="C494" i="3"/>
  <c r="C510" i="3"/>
  <c r="D510" i="3"/>
  <c r="E510" i="3"/>
  <c r="D377" i="3"/>
  <c r="D706" i="3" s="1"/>
  <c r="E367" i="3"/>
  <c r="E377" i="3" s="1"/>
  <c r="E706" i="3" s="1"/>
  <c r="C367" i="3"/>
  <c r="C377" i="3" s="1"/>
  <c r="C706" i="3" s="1"/>
  <c r="B367" i="3"/>
  <c r="B377" i="3" s="1"/>
  <c r="B706" i="3" s="1"/>
  <c r="B361" i="3"/>
  <c r="B402" i="3"/>
  <c r="B385" i="3"/>
  <c r="D637" i="3"/>
  <c r="D636" i="3"/>
  <c r="C635" i="3"/>
  <c r="C652" i="3"/>
  <c r="D581" i="3"/>
  <c r="E581" i="3"/>
  <c r="D494" i="3"/>
  <c r="E494" i="3"/>
  <c r="D495" i="3"/>
  <c r="E495" i="3"/>
  <c r="B493" i="3"/>
  <c r="D493" i="3"/>
  <c r="B552" i="3" l="1"/>
  <c r="E677" i="3" l="1"/>
  <c r="D677" i="3"/>
  <c r="C677" i="3"/>
  <c r="B677" i="3"/>
  <c r="E466" i="3"/>
  <c r="E429" i="3"/>
  <c r="E444" i="3" s="1"/>
  <c r="E415" i="3" s="1"/>
  <c r="E117" i="3"/>
  <c r="E132" i="3" s="1"/>
  <c r="E52" i="3"/>
  <c r="E537" i="3"/>
  <c r="E460" i="3"/>
  <c r="E681" i="3" s="1"/>
  <c r="D681" i="3"/>
  <c r="D537" i="3"/>
  <c r="B58" i="3"/>
  <c r="B29" i="3" s="1"/>
  <c r="B59" i="3" s="1"/>
  <c r="B704" i="3"/>
  <c r="B702" i="3" s="1"/>
  <c r="E342" i="3"/>
  <c r="E352" i="3" s="1"/>
  <c r="D352" i="3"/>
  <c r="C342" i="3"/>
  <c r="C352" i="3" s="1"/>
  <c r="C335" i="3"/>
  <c r="B342" i="3"/>
  <c r="B352" i="3" s="1"/>
  <c r="E336" i="3"/>
  <c r="D336" i="3"/>
  <c r="C336" i="3"/>
  <c r="B335" i="3"/>
  <c r="B336" i="3" s="1"/>
  <c r="C493" i="3"/>
  <c r="E493" i="3"/>
  <c r="E496" i="3" s="1"/>
  <c r="B510" i="3"/>
  <c r="C704" i="3"/>
  <c r="C702" i="3" s="1"/>
  <c r="D704" i="3"/>
  <c r="E704" i="3"/>
  <c r="C317" i="3"/>
  <c r="C327" i="3" s="1"/>
  <c r="D317" i="3"/>
  <c r="D327" i="3" s="1"/>
  <c r="D309" i="3" s="1"/>
  <c r="E317" i="3"/>
  <c r="E327" i="3" s="1"/>
  <c r="E309" i="3" s="1"/>
  <c r="B317" i="3"/>
  <c r="B327" i="3" s="1"/>
  <c r="D118" i="3"/>
  <c r="D688" i="3" s="1"/>
  <c r="D117" i="3"/>
  <c r="D132" i="3" s="1"/>
  <c r="C132" i="3"/>
  <c r="C103" i="3" s="1"/>
  <c r="C133" i="3" s="1"/>
  <c r="C454" i="3"/>
  <c r="C417" i="3"/>
  <c r="C525" i="3"/>
  <c r="C183" i="3"/>
  <c r="C68" i="3"/>
  <c r="C29" i="3"/>
  <c r="C31" i="3"/>
  <c r="D31" i="3"/>
  <c r="E31" i="3"/>
  <c r="D58" i="3"/>
  <c r="D29" i="3" s="1"/>
  <c r="D30" i="3" s="1"/>
  <c r="D68" i="3"/>
  <c r="E68" i="3"/>
  <c r="B95" i="3"/>
  <c r="B66" i="3" s="1"/>
  <c r="C95" i="3"/>
  <c r="C66" i="3" s="1"/>
  <c r="C67" i="3" s="1"/>
  <c r="D95" i="3"/>
  <c r="D66" i="3" s="1"/>
  <c r="E95" i="3"/>
  <c r="E66" i="3" s="1"/>
  <c r="E67" i="3" s="1"/>
  <c r="B104" i="3"/>
  <c r="C105" i="3"/>
  <c r="D105" i="3"/>
  <c r="E105" i="3"/>
  <c r="B132" i="3"/>
  <c r="B133" i="3" s="1"/>
  <c r="B181" i="3"/>
  <c r="B182" i="3" s="1"/>
  <c r="B183" i="3" s="1"/>
  <c r="B184" i="3" s="1"/>
  <c r="C181" i="3"/>
  <c r="D181" i="3"/>
  <c r="E181" i="3"/>
  <c r="C182" i="3"/>
  <c r="D182" i="3"/>
  <c r="E182" i="3"/>
  <c r="D183" i="3"/>
  <c r="E183" i="3"/>
  <c r="B188" i="3"/>
  <c r="B198" i="3" s="1"/>
  <c r="C188" i="3"/>
  <c r="C198" i="3" s="1"/>
  <c r="D188" i="3"/>
  <c r="D198" i="3" s="1"/>
  <c r="E188" i="3"/>
  <c r="E198" i="3" s="1"/>
  <c r="B206" i="3"/>
  <c r="C206" i="3"/>
  <c r="D206" i="3"/>
  <c r="E206" i="3"/>
  <c r="C207" i="3"/>
  <c r="D207" i="3"/>
  <c r="E207" i="3"/>
  <c r="C208" i="3"/>
  <c r="D208" i="3"/>
  <c r="E208" i="3"/>
  <c r="B223" i="3"/>
  <c r="C223" i="3"/>
  <c r="D223" i="3"/>
  <c r="E223" i="3"/>
  <c r="B234" i="3"/>
  <c r="D251" i="3"/>
  <c r="D233" i="3" s="1"/>
  <c r="E251" i="3"/>
  <c r="E233" i="3" s="1"/>
  <c r="B259" i="3"/>
  <c r="B276" i="3"/>
  <c r="D276" i="3"/>
  <c r="E276" i="3"/>
  <c r="B310" i="3"/>
  <c r="B311" i="3" s="1"/>
  <c r="C311" i="3"/>
  <c r="D311" i="3"/>
  <c r="E311" i="3"/>
  <c r="C402" i="3"/>
  <c r="D402" i="3"/>
  <c r="E402" i="3"/>
  <c r="D417" i="3"/>
  <c r="E417" i="3"/>
  <c r="B444" i="3"/>
  <c r="B415" i="3" s="1"/>
  <c r="C444" i="3"/>
  <c r="C415" i="3" s="1"/>
  <c r="D444" i="3"/>
  <c r="D415" i="3" s="1"/>
  <c r="D416" i="3" s="1"/>
  <c r="D454" i="3"/>
  <c r="E454" i="3"/>
  <c r="B481" i="3"/>
  <c r="B482" i="3" s="1"/>
  <c r="C481" i="3"/>
  <c r="D481" i="3"/>
  <c r="D452" i="3" s="1"/>
  <c r="B523" i="3"/>
  <c r="B524" i="3" s="1"/>
  <c r="D525" i="3"/>
  <c r="E525" i="3"/>
  <c r="C552" i="3"/>
  <c r="B564" i="3"/>
  <c r="C564" i="3"/>
  <c r="D564" i="3"/>
  <c r="E564" i="3"/>
  <c r="C565" i="3"/>
  <c r="D565" i="3"/>
  <c r="E565" i="3"/>
  <c r="C566" i="3"/>
  <c r="D566" i="3"/>
  <c r="E566" i="3"/>
  <c r="C581" i="3"/>
  <c r="C595" i="3"/>
  <c r="D595" i="3"/>
  <c r="E595" i="3"/>
  <c r="B622" i="3"/>
  <c r="B593" i="3" s="1"/>
  <c r="B679" i="3" s="1"/>
  <c r="C622" i="3"/>
  <c r="C593" i="3" s="1"/>
  <c r="D622" i="3"/>
  <c r="D593" i="3" s="1"/>
  <c r="E622" i="3"/>
  <c r="E593" i="3" s="1"/>
  <c r="D635" i="3"/>
  <c r="D638" i="3" s="1"/>
  <c r="E635" i="3"/>
  <c r="E636" i="3"/>
  <c r="E637" i="3"/>
  <c r="D652" i="3"/>
  <c r="C681" i="3"/>
  <c r="B682" i="3"/>
  <c r="C682" i="3"/>
  <c r="D682" i="3"/>
  <c r="E682" i="3"/>
  <c r="B684" i="3"/>
  <c r="B685" i="3"/>
  <c r="B686" i="3"/>
  <c r="C686" i="3"/>
  <c r="D686" i="3"/>
  <c r="E686" i="3"/>
  <c r="B689" i="3"/>
  <c r="C689" i="3"/>
  <c r="D689" i="3"/>
  <c r="E689" i="3"/>
  <c r="B690" i="3"/>
  <c r="C690" i="3"/>
  <c r="D690" i="3"/>
  <c r="E690" i="3"/>
  <c r="B691" i="3"/>
  <c r="C691" i="3"/>
  <c r="D691" i="3"/>
  <c r="E691" i="3"/>
  <c r="B692" i="3"/>
  <c r="C692" i="3"/>
  <c r="D692" i="3"/>
  <c r="E692" i="3"/>
  <c r="B693" i="3"/>
  <c r="C693" i="3"/>
  <c r="D693" i="3"/>
  <c r="E693" i="3"/>
  <c r="B694" i="3"/>
  <c r="C694" i="3"/>
  <c r="D694" i="3"/>
  <c r="E694" i="3"/>
  <c r="B695" i="3"/>
  <c r="C695" i="3"/>
  <c r="D695" i="3"/>
  <c r="E695" i="3"/>
  <c r="B696" i="3"/>
  <c r="B697" i="3"/>
  <c r="B698" i="3"/>
  <c r="C698" i="3"/>
  <c r="D698" i="3"/>
  <c r="E698" i="3"/>
  <c r="C699" i="3"/>
  <c r="D699" i="3"/>
  <c r="E699" i="3"/>
  <c r="B701" i="3"/>
  <c r="C701" i="3"/>
  <c r="D701" i="3"/>
  <c r="E701" i="3"/>
  <c r="B709" i="3"/>
  <c r="B707" i="3" s="1"/>
  <c r="C709" i="3"/>
  <c r="C707" i="3" s="1"/>
  <c r="D709" i="3"/>
  <c r="E709" i="3"/>
  <c r="B453" i="3"/>
  <c r="C337" i="3"/>
  <c r="D687" i="3" l="1"/>
  <c r="C680" i="3"/>
  <c r="B680" i="3"/>
  <c r="E687" i="3"/>
  <c r="D594" i="3"/>
  <c r="E552" i="3"/>
  <c r="E523" i="3" s="1"/>
  <c r="B623" i="3"/>
  <c r="C594" i="3"/>
  <c r="D496" i="3"/>
  <c r="C496" i="3"/>
  <c r="D334" i="3"/>
  <c r="D335" i="3" s="1"/>
  <c r="D338" i="3" s="1"/>
  <c r="D711" i="3"/>
  <c r="D707" i="3" s="1"/>
  <c r="D552" i="3"/>
  <c r="D523" i="3" s="1"/>
  <c r="D553" i="3" s="1"/>
  <c r="E58" i="3"/>
  <c r="E29" i="3" s="1"/>
  <c r="E696" i="3"/>
  <c r="E334" i="3"/>
  <c r="E335" i="3" s="1"/>
  <c r="E711" i="3"/>
  <c r="E707" i="3" s="1"/>
  <c r="E567" i="3"/>
  <c r="D209" i="3"/>
  <c r="D184" i="3"/>
  <c r="D567" i="3"/>
  <c r="E209" i="3"/>
  <c r="C209" i="3"/>
  <c r="E481" i="3"/>
  <c r="E452" i="3" s="1"/>
  <c r="E702" i="3"/>
  <c r="C338" i="3"/>
  <c r="D59" i="3"/>
  <c r="E96" i="3"/>
  <c r="E184" i="3"/>
  <c r="D702" i="3"/>
  <c r="C623" i="3"/>
  <c r="C106" i="3"/>
  <c r="C96" i="3"/>
  <c r="C184" i="3"/>
  <c r="E638" i="3"/>
  <c r="C567" i="3"/>
  <c r="D623" i="3"/>
  <c r="D596" i="3"/>
  <c r="B594" i="3"/>
  <c r="C523" i="3"/>
  <c r="C524" i="3" s="1"/>
  <c r="C527" i="3" s="1"/>
  <c r="D445" i="3"/>
  <c r="C445" i="3"/>
  <c r="C416" i="3"/>
  <c r="D419" i="3" s="1"/>
  <c r="D418" i="3"/>
  <c r="B445" i="3"/>
  <c r="B416" i="3"/>
  <c r="B30" i="3"/>
  <c r="D482" i="3"/>
  <c r="D453" i="3"/>
  <c r="E103" i="3"/>
  <c r="E133" i="3" s="1"/>
  <c r="D312" i="3"/>
  <c r="D310" i="3"/>
  <c r="E594" i="3"/>
  <c r="E597" i="3" s="1"/>
  <c r="E596" i="3"/>
  <c r="E623" i="3"/>
  <c r="E416" i="3"/>
  <c r="E419" i="3" s="1"/>
  <c r="E445" i="3"/>
  <c r="E418" i="3"/>
  <c r="D67" i="3"/>
  <c r="D70" i="3" s="1"/>
  <c r="D69" i="3"/>
  <c r="D96" i="3"/>
  <c r="C312" i="3"/>
  <c r="C310" i="3"/>
  <c r="C313" i="3" s="1"/>
  <c r="B96" i="3"/>
  <c r="B67" i="3"/>
  <c r="C70" i="3" s="1"/>
  <c r="C69" i="3"/>
  <c r="C32" i="3"/>
  <c r="C30" i="3"/>
  <c r="D33" i="3" s="1"/>
  <c r="D32" i="3"/>
  <c r="D103" i="3"/>
  <c r="E312" i="3"/>
  <c r="E310" i="3"/>
  <c r="C452" i="3"/>
  <c r="C482" i="3" s="1"/>
  <c r="C104" i="3"/>
  <c r="C107" i="3" s="1"/>
  <c r="E69" i="3"/>
  <c r="C596" i="3"/>
  <c r="C59" i="3"/>
  <c r="B553" i="3"/>
  <c r="C418" i="3"/>
  <c r="D597" i="3" l="1"/>
  <c r="E679" i="3"/>
  <c r="E680" i="3"/>
  <c r="D679" i="3"/>
  <c r="D680" i="3"/>
  <c r="C679" i="3"/>
  <c r="C712" i="3" s="1"/>
  <c r="B712" i="3"/>
  <c r="D337" i="3"/>
  <c r="C597" i="3"/>
  <c r="C526" i="3"/>
  <c r="C419" i="3"/>
  <c r="E313" i="3"/>
  <c r="C553" i="3"/>
  <c r="D455" i="3"/>
  <c r="D313" i="3"/>
  <c r="C33" i="3"/>
  <c r="E32" i="3"/>
  <c r="E30" i="3"/>
  <c r="E33" i="3" s="1"/>
  <c r="E526" i="3"/>
  <c r="E524" i="3"/>
  <c r="E59" i="3"/>
  <c r="E106" i="3"/>
  <c r="E104" i="3"/>
  <c r="C453" i="3"/>
  <c r="D106" i="3"/>
  <c r="D104" i="3"/>
  <c r="D107" i="3" s="1"/>
  <c r="E455" i="3"/>
  <c r="E453" i="3"/>
  <c r="E456" i="3" s="1"/>
  <c r="D133" i="3"/>
  <c r="E482" i="3"/>
  <c r="D526" i="3"/>
  <c r="D524" i="3"/>
  <c r="D527" i="3" s="1"/>
  <c r="E553" i="3"/>
  <c r="E70" i="3"/>
  <c r="E712" i="3" l="1"/>
  <c r="E107" i="3"/>
  <c r="D712" i="3"/>
  <c r="E527" i="3"/>
  <c r="D456" i="3"/>
</calcChain>
</file>

<file path=xl/sharedStrings.xml><?xml version="1.0" encoding="utf-8"?>
<sst xmlns="http://schemas.openxmlformats.org/spreadsheetml/2006/main" count="3914" uniqueCount="592">
  <si>
    <t xml:space="preserve">600. Pagat </t>
  </si>
  <si>
    <t xml:space="preserve">602. Mallrat dhe shërbimet </t>
  </si>
  <si>
    <t xml:space="preserve">603. Subvencionet </t>
  </si>
  <si>
    <t xml:space="preserve">606. Transferta për familjet dhe individët </t>
  </si>
  <si>
    <t>Kodi i Programit</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</si>
  <si>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</si>
  <si>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</si>
  <si>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</si>
  <si>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</si>
  <si>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</si>
  <si>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</si>
  <si>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</si>
  <si>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</si>
  <si>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</si>
  <si>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</si>
  <si>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</si>
  <si>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</si>
  <si>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</si>
  <si>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</si>
  <si>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</si>
  <si>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</si>
  <si>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</si>
  <si>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</si>
  <si>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Objektivi 2 i Politikës së Programit</t>
  </si>
  <si>
    <t>Kosto për njësi (në mijë lekë)</t>
  </si>
  <si>
    <t>604. Transferta të brendshme</t>
  </si>
  <si>
    <t>605. Transferta të jashtme</t>
  </si>
  <si>
    <t>Programi Buxhetor Afatmesëm</t>
  </si>
  <si>
    <t>Produkti 1</t>
  </si>
  <si>
    <t>Kodi i Projektit të Investimeve</t>
  </si>
  <si>
    <t>601. Sigurimet Shoqërore dhe Shendetësore</t>
  </si>
  <si>
    <t>Produktet për Objektivin 1</t>
  </si>
  <si>
    <t>Kosto totale e produktit 1</t>
  </si>
  <si>
    <t>Kontroll</t>
  </si>
  <si>
    <t>Programet Buxhetore</t>
  </si>
  <si>
    <t>Emërtimi i Njësisë së Qeverisjes Qendrore</t>
  </si>
  <si>
    <t>Kodi i Njësisë së Qeverisjes Qendrore</t>
  </si>
  <si>
    <t>FORMATI 1: MISIONI I NJËSISË SË QEVERISJES QENDRORE</t>
  </si>
  <si>
    <t>Shpenzimet Kapitale</t>
  </si>
  <si>
    <t>Kategoria 1: Shpenzimet Administrative Kapitale</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</si>
  <si>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</si>
  <si>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</si>
  <si>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</si>
  <si>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</si>
  <si>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</si>
  <si>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</si>
  <si>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</si>
  <si>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</si>
  <si>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Planifikim Menaxhim Administrim</t>
  </si>
  <si>
    <t>01110</t>
  </si>
  <si>
    <t>Ministria e Drejtësisë</t>
  </si>
  <si>
    <t>14</t>
  </si>
  <si>
    <t>Misioni i Njësisë së Qeverisjes Qendrore</t>
  </si>
  <si>
    <t xml:space="preserve">Ministria e Drejtësisë, në përputhje me Kushtetutën dhe ligjet, ushtron funksione dhe ka në kompetencë hartimin dhe ndjekjen e politikave, përgatitjen e akteve ligjore dhe nënligjore, si dhe ushtrimin e shërbimeve të nevojshme lidhur me sistemin gjyqësor, sistemin e ekzekutimit të vendimeve penale a civile, sistemin e shërbimeve të lira juridiko-profesionale, bashkëpunimin ndërkombëtar në fushën civile dhe penale, fushat e tjera të drejtësisë dhe të kompetencës së saj sipas ligjit, si dhe për bashkërendimin, harmonizimin dhe reformimin e legjislacionit shqiptar në tërësi.
Në ushtrimin e veprimtarisë së saj, Ministria e Drejtësisë ka për qëllim të kërkojë respektimin e Kushtetutës, të ligjeve, realizimin dhe mbrojtjen e dinjitetit, të të drejtave të njeriut dhe lirive themelore, si dhe të kontribuojë në parandalimin e shkeljeve të ligjit, në përputhje dhe në funksion të kërkesave të zhvillimit demokratik dhe të integrimit europian të Republikës së Shqipërisë.
</t>
  </si>
  <si>
    <t>Planifkim Menaxhim Administrim</t>
  </si>
  <si>
    <t xml:space="preserve">Ministria e Drejtësisë, në përputhje me ligjin, mbështet, bashkëpunon dhe bashkërendon veprimtarinë e saj me organet e pushtetit gjyqësor dhe me prokurorinë, duke respektuar parimin e ndarjes së pushteteve dhe të pavarësisë së pushtetit gjyqësor dhe të prokurorisë. </t>
  </si>
  <si>
    <t>Publikimet Zyrtare</t>
  </si>
  <si>
    <t>01120</t>
  </si>
  <si>
    <t>Botimi në kohën më të shkurtër i akteve ligjore,duke rritur aksesin e publikut në ligj dhe transparencë te normave juridike për një zbatim sa më të mirë të tyre</t>
  </si>
  <si>
    <t>Mjekesia Ligjore</t>
  </si>
  <si>
    <t>01130</t>
  </si>
  <si>
    <t>Institutit te Mjekesise Ligjore parashikon zhvillimin e veprimtarise se ekspertimeve mjeko-ligjore ne Republiken e Shqiperise, zhvillimin e veprimtarise kerkimore shkencore per zbulimin dhe zbatimin e metodave bashkekohore ne fushen e mjekesise ligjore, si dhe pregatitja dhe kualifikimi vazhdueshem shkencor i specialisteve te mjekesise ligjore.</t>
  </si>
  <si>
    <t>Sherbimet per Çeshtjet e Biresimeve</t>
  </si>
  <si>
    <t>01160</t>
  </si>
  <si>
    <t>Programi synon realizimin e nje procesi biresimi sa me te sukseshem duke mbajtur parasysh gjithmone interesin me te larte te femijeve. Per kete arsye duhet qe aplikantet biresues te plotesojne te gjitha kushtet e nevojshme per te biresuar nje femije si dhe te jene te pershtatshem edhe nga aspekti social dhe psikologjik. Programi realizohet duke u bazuar ne dy ligje baze Ligji numer 9695 date 19.03.2007 "Per procedurat e biresimit dhe Komitetit Shqiptar te Biresimeve" dhe Ligji numer 9062 date 08.05.2003 "Kodi i Familjes". Cdo faze e procesit te biresimit realiyohet me perkushtim maksimal nga na e stafit ne perputhje me legjislacionin ne fuqi si dhe duke respektuar te gjtha marveshjet dhe konventat e firmosura qe rregullojne fushen e biresimi dhe mbrojtjes se te drejtave te femijeve.</t>
  </si>
  <si>
    <t>Sherbimi i Kthimit dhe Kompensimit te Pronave</t>
  </si>
  <si>
    <t>01180</t>
  </si>
  <si>
    <t>Sherbimi i Permbarimit Gjyqesor</t>
  </si>
  <si>
    <t>03350</t>
  </si>
  <si>
    <t>Sistemi i Burgjeve</t>
  </si>
  <si>
    <t>03440</t>
  </si>
  <si>
    <t>Sherbimi i Proves</t>
  </si>
  <si>
    <t>03490</t>
  </si>
  <si>
    <t>M140312</t>
  </si>
  <si>
    <t>Kosto totale e produktit 2</t>
  </si>
  <si>
    <t>Produkti 2</t>
  </si>
  <si>
    <t>Objektivi 4 i Politikës së Programit</t>
  </si>
  <si>
    <t>Objektivi 3 i Politikës së Programit</t>
  </si>
  <si>
    <t>M140058</t>
  </si>
  <si>
    <t>M140173</t>
  </si>
  <si>
    <t>M140319</t>
  </si>
  <si>
    <t>M140303</t>
  </si>
  <si>
    <t xml:space="preserve">Reformimi i sistemit të drejtësisë në Shqipëri dhe përqasja e legjislacionit me atë të BE, me në qëndër qytetarin.
</t>
  </si>
  <si>
    <t>Standarde te politikave te fushes se MD te hartuara kundrejt totalit te planifikuar ne planin e akteve.</t>
  </si>
  <si>
    <t xml:space="preserve"> % e punonjesve te trajnuar kundrejt totalit te punonjesve te programit;</t>
  </si>
  <si>
    <t>Raporti femra/meshkuj per program;</t>
  </si>
  <si>
    <t>90/36</t>
  </si>
  <si>
    <t>105/44</t>
  </si>
  <si>
    <t xml:space="preserve">Gra ne pozicione drejtuese; </t>
  </si>
  <si>
    <t>Kapitulli 01</t>
  </si>
  <si>
    <t>Kapitulli 05</t>
  </si>
  <si>
    <t>nr kontrollesh</t>
  </si>
  <si>
    <t>Orendi/Pajisje/Mjete</t>
  </si>
  <si>
    <t xml:space="preserve">Produkti 1 </t>
  </si>
  <si>
    <t>Kapitull 02</t>
  </si>
  <si>
    <t>Kapitulli 03</t>
  </si>
  <si>
    <t>Kapitulli 04</t>
  </si>
  <si>
    <t>Rikonstruksione</t>
  </si>
  <si>
    <t>m2</t>
  </si>
  <si>
    <t>Rikonstruksion</t>
  </si>
  <si>
    <t xml:space="preserve">Koha mesatare e administrimit të procesit të falimentimit sipas tipit të biznesit
</t>
  </si>
  <si>
    <t>1 vit</t>
  </si>
  <si>
    <t>60</t>
  </si>
  <si>
    <t>70</t>
  </si>
  <si>
    <t>80</t>
  </si>
  <si>
    <t>85</t>
  </si>
  <si>
    <t xml:space="preserve">numer dosjesh </t>
  </si>
  <si>
    <t>Kapitull 05</t>
  </si>
  <si>
    <t>Misioni Euralius</t>
  </si>
  <si>
    <t>Euralius V</t>
  </si>
  <si>
    <t>Ndihma Juridike</t>
  </si>
  <si>
    <t>03310</t>
  </si>
  <si>
    <t>Menaxhimi i të paraburgosurve dhe të dënuarve në IEVP  dhe ekzekutimi  i vendimeve penale për personat që marrin dënimin sipas nivelit të sigurisë, në përputhje me politikat e Qeverisë Shqiptare për Sistemin  e Burgjeve</t>
  </si>
  <si>
    <t>Përmirësimi dhe organizimi i plotë i Shërbimit të Provës, nëpërmjet organizimit të zyrave të reja vendore, kompletimit të infrastrukturës, krijimit të rregjistrit elektronik, rritjes së aftësive profesionale të punonjësve, krijimit të një rrjeti bashkëkohor informacioni sipas standarteve të vendeve të zhvilluara.</t>
  </si>
  <si>
    <t>Ekzekutimi i titujve ekzekutiv në përputhje me ligjin. Respektimi i afateve ligjore për ekzekutimin e titujve ekzekutiv.</t>
  </si>
  <si>
    <t>Dhënia e ndihmës juridike  falas, për individet që plotësojnë kushtet, të cilët kanë nevojë për këshillim ligjor dhe përfaqësim në çështje gjygjësore në zbatim të ligjit për Ndihmën Juridike Falas.</t>
  </si>
  <si>
    <t>Përmirësimi i cilësisë së monitorimit të profesioneve të lira dhe të institucioneve të varësisë</t>
  </si>
  <si>
    <t xml:space="preserve">Vlerësimi paraprak/analiza e projektakteve. Përcaktimi i modaliteteve të ndërhyrjes në legjislacion dhe hartimi i projekteve ligjore dhe nënligjore. Vlerësimi i ligjshmërisë së formës dhe përmbajtjes të projektakteve të dërguara nga Ministritë e Linjës. </t>
  </si>
  <si>
    <t xml:space="preserve">nr faqesh </t>
  </si>
  <si>
    <t>Kosto totale e produktit 3</t>
  </si>
  <si>
    <t>Numër aktesh</t>
  </si>
  <si>
    <t>Profesione të lira të monitoruara</t>
  </si>
  <si>
    <t>Monitorimi i profesioneve të lira nëpërmjet ushtrimit të kontrolleve.</t>
  </si>
  <si>
    <t>Pajisje elektronike të blera</t>
  </si>
  <si>
    <t>Kodi i Projektit sipas listes së investimeve</t>
  </si>
  <si>
    <t>copë</t>
  </si>
  <si>
    <t>Pajisje zyre të blera</t>
  </si>
  <si>
    <t>Kodi i Projektit sipas listës së investimeve</t>
  </si>
  <si>
    <t>Produkti 4</t>
  </si>
  <si>
    <t>Ambiente të rikonstruktuara të Arkivës Gjyqësore</t>
  </si>
  <si>
    <t>numër raportesh</t>
  </si>
  <si>
    <t>Kosto totale e produktit 4</t>
  </si>
  <si>
    <t>Të mitur të rehabilituar</t>
  </si>
  <si>
    <t>Treguesit e Performancës për Objektivin 2</t>
  </si>
  <si>
    <t>Produktet për Objektivin 2</t>
  </si>
  <si>
    <t xml:space="preserve">Të mitur të mbikqyrur pas kryerjes së dënimit kundrejt totalit të të miturve të dënuar
</t>
  </si>
  <si>
    <t xml:space="preserve">% e të miturve rikthehen në shkollë/punë/etj
</t>
  </si>
  <si>
    <t xml:space="preserve">Të mitur të mbikqyrur </t>
  </si>
  <si>
    <t xml:space="preserve">numër të miturish /të rinj </t>
  </si>
  <si>
    <t>Të mitur që trajtohen në institucion pa u izoluar nga shoqëria dhe komuniteti me qëllim dhe rehabilitim përmes programeve të posaçme.</t>
  </si>
  <si>
    <t xml:space="preserve">Numër të miturish /të rinjsh </t>
  </si>
  <si>
    <t xml:space="preserve">Mbikqyrja e administratoreve të falimentit nëpërmjet analizimit të raporteve statistikore sipas standarteve kombëtare të licensimit.
</t>
  </si>
  <si>
    <t>Produktet për Objektivin 3</t>
  </si>
  <si>
    <t>Treguesit e Performancës për Objektivin 4</t>
  </si>
  <si>
    <t>Produktet për Objektivin 4</t>
  </si>
  <si>
    <t>Bashkëpunimi me Gjykatat e Rretheve  dhe të Apelit, mbi transferimin e dosjeve gjyqësore dhe dokumentave të tjera.</t>
  </si>
  <si>
    <t xml:space="preserve">Administrator falimenti të mbikqyrur </t>
  </si>
  <si>
    <t>Mbikqyrja e administratoreve të falimentit nëpërmjet analizimit të raporteve statistikore sipas standarteve kombëtare të licensimit.</t>
  </si>
  <si>
    <t>numër  administratorësh</t>
  </si>
  <si>
    <t>Përqindja e Gjykatave që transferojnë fondet arkivore në Arkivin SH.S.GJ.</t>
  </si>
  <si>
    <t>Fonde arkivore të transferuara</t>
  </si>
  <si>
    <t>18AQ502</t>
  </si>
  <si>
    <t xml:space="preserve">Pranimi, shqyrtimi, vlerësimi dhe trajtimi me vendim, i kërkesave të subjekteve të shpronësuara për njohjen, kthimin, kompensimin në të holla dhe formave të tjera të përcaktuara në ligj. </t>
  </si>
  <si>
    <t>Perkthime zyrtare ne fushen penale te kryera</t>
  </si>
  <si>
    <t>Perkthimi i materialeve zyrtare per nevoja te procedimeve penale per gjykatat dhe prokurorite.</t>
  </si>
  <si>
    <t xml:space="preserve">Mbikqyrja dhe mbrojtja e të miturve/të rinjve gjate dhe pas kryerjes së dënimit në përputhje me Kodin e Drejtësisë Penale për të miturit.
</t>
  </si>
  <si>
    <t>% e administratoreve te falimentit te mbikqyrur.</t>
  </si>
  <si>
    <t>Produkti 3</t>
  </si>
  <si>
    <t>TVSH për Misionin EURALIUS V</t>
  </si>
  <si>
    <t>Financim i Huaj për Misionin EURALIUS V</t>
  </si>
  <si>
    <t>Detajimi i Kostos Totale të Produktit 1 sipas Artikujve Ekonomikë</t>
  </si>
  <si>
    <t>Detajimi i Kostos Totale të Produktit 2 sipas Artikujve Ekonomikë</t>
  </si>
  <si>
    <t>Detajimi i Kostos Totale të Produktit 3 sipas Artikujve Ekonomikë</t>
  </si>
  <si>
    <t>Detajimi i Kostos Totale të Produktit 4 sipas Artikujve Ekonomikë</t>
  </si>
  <si>
    <t xml:space="preserve">Përmirësimi i cilësisë së projektakte të hartuara dhe të vlerësuara </t>
  </si>
  <si>
    <t xml:space="preserve">MINISTRIA E DREJTËSISË </t>
  </si>
  <si>
    <t xml:space="preserve">Pranimi për administrim dhe ruajtje të përhershme të dokumentave me rëndësi historike kombëtare të gjykatave të shkallës së parë, të dytë dhe të Apelit
</t>
  </si>
  <si>
    <t>Mbikqyrja e te miturve nepermjet koordinimit dhe bashkëpunimit me organet kompetente pas kryerjes se denimit.</t>
  </si>
  <si>
    <t>Rehabilitim emergjent i godines se Ministrise se Drejtesise per shkak te termetit te dates 26.11.2019</t>
  </si>
  <si>
    <t>Pajisje zyre dhe elektronike të blera</t>
  </si>
  <si>
    <t>Pajisje zyre dhe elektronike  për AKF</t>
  </si>
  <si>
    <t xml:space="preserve">Ambiente të rikonstruktuara për Institucionin për edukim dhe rehabilitim të të miturve </t>
  </si>
  <si>
    <t>Rehabilitim emergjent i arkives se Ministrise se Drejtesise</t>
  </si>
  <si>
    <t>Arkive e MD e Rehabilituar</t>
  </si>
  <si>
    <t xml:space="preserve">Produkti 5 </t>
  </si>
  <si>
    <t>Kosto totale e produktit 5</t>
  </si>
  <si>
    <t>kod i ri</t>
  </si>
  <si>
    <t>Godine e MD e rehabilituar</t>
  </si>
  <si>
    <t>2021-2023</t>
  </si>
  <si>
    <t>Pajisje elektronike (kompjutera, printera, fotokopje, scanera) për aparatin e MD dhe Qendrën e Parandalimit të Krimeve të të Miturve dhe të Rinjve</t>
  </si>
  <si>
    <t>Pajisje zyre (rafte, rafte arkive, perde zyre, kondicioner, tavolina pune, karrige rrotulluese) për aparatin e MD dhe Qendrën e Parandalimit të Krimeve të të Miturve dhe të Rinjve</t>
  </si>
  <si>
    <t>Rikonstruksion  të ambienteve të Arkivës Shtetërore të Sistemit Gjyqësor (rikonstruksion, supervizion dhe kolaudim)</t>
  </si>
  <si>
    <t>Ngritja dhe Ndërtimi i Institucionit  për edukim dhe rehabilitim të të miturve (hartimi i projektit te zbatimit, rikonstruksion supervizion dhe kolaudim)</t>
  </si>
  <si>
    <t>Pajisje elektronike për Arkivën Shtetërore të Sistemit Gjyqësor</t>
  </si>
  <si>
    <t>Mobilim per Arkiven Shteterore te Sistemit Gjyqesor</t>
  </si>
  <si>
    <t>cope</t>
  </si>
  <si>
    <t xml:space="preserve">Produkti 6 </t>
  </si>
  <si>
    <t>TVSH për Asistence teknike te projektit IPA II</t>
  </si>
  <si>
    <t>Furnizim dhe vendosje çilleri per godinen e Aparatit te Ministrise</t>
  </si>
  <si>
    <t>Detajimi i Kostos Totale të Produktit 5 sipas Artikujve Ekonomikë</t>
  </si>
  <si>
    <t>Detajimi i Kostos Totale të Produktit 6 sipas Artikujve Ekonomikë</t>
  </si>
  <si>
    <t>Produkti 7</t>
  </si>
  <si>
    <t>Detajimi i Kostos Totale të Produktit 7 sipas Artikujve Ekonomikë</t>
  </si>
  <si>
    <t>Kosto totale e produktit 7</t>
  </si>
  <si>
    <t>FORMAT 2: FORMATI STANDARD I PËRGATITJES SË KËRKESAVE BUXHETORE PBA 2021-2023</t>
  </si>
  <si>
    <t>M140027</t>
  </si>
  <si>
    <t>18AQ801</t>
  </si>
  <si>
    <t>Sistem ngrohje-ftohje funksional (blerje cilleri dhe përmirësim sistemi)</t>
  </si>
  <si>
    <t>IPA II</t>
  </si>
  <si>
    <t>Pajisje zyre te blera</t>
  </si>
  <si>
    <t>Kosto totale e produktit 6</t>
  </si>
  <si>
    <t>M140255</t>
  </si>
  <si>
    <t xml:space="preserve"> </t>
  </si>
  <si>
    <t xml:space="preserve">Projektakte të hartuara, të vlerësuara dhe strategji te monitoruara </t>
  </si>
  <si>
    <t xml:space="preserve">Hartimi i legjislacionit në fushën e përgjegjësisë shtetërore, të Ministrisë së Drejtësisë, dhënia e mendimit të specializuar për të gjitha aktet që shqyrtohen në KM,  monitorimi i profesioneve të lira dhe institucioneve të varësisë, përmbushja e detyrimeve në kuadër të bashkëpunimit ndërgjyqësor me jashtë, si dhe hartimin, rishikimin dhe monitorimin e strategjive në fushën e Drejtësisë dhe Antikorrupsionit. </t>
  </si>
  <si>
    <t>Raporte monitorimi të kryera në fushën e Antikorrupsionit</t>
  </si>
  <si>
    <t>nr raportesh</t>
  </si>
  <si>
    <t>Kryerja e raportit të monitorimit mbi zbatimin e planit të veprimit Antikorrupsion</t>
  </si>
  <si>
    <t xml:space="preserve">Përmirësimi i cilësisë se raporteve të monitorimit në fushën e Antikorrupsionit </t>
  </si>
  <si>
    <t>Programi mbështet dhe bashkërëndon veprimtarinë me organet e pushtetit gjyqësor dhe me prokurorinë, kujdeset, drejton dhe kontrollon sipas ligjit, institucionet varësë si dhe shërbimet juridiko-administrative të lidhura me veprimtarinë e saj, zhvillimin e të drejtave të pronësisë në drejtim të  krijimit të  titujve të qartë  pronësie, respektimin e barazisë gjinore për këto të drejta,  lehtësimin e  qarkullimit civil të pronave, me synimin e zhvillimit ekonomik të vendit drejt integrimit Europian.</t>
  </si>
  <si>
    <t xml:space="preserve">FORMAT 2: FORMATI STANDARD I PËRGATITJES SË KËRKESAVE BUXHETORE PBA 2021-2023 </t>
  </si>
  <si>
    <t>Buxheti 2021-2023</t>
  </si>
  <si>
    <t>Ndihma Juridike Falas</t>
  </si>
  <si>
    <t>Programi synon në dhenien e ndihmës juridike  falas, për individët që plotësojnë kushtet të cilet kanë nevojë për këshillim ligjor dhe përfaqësim në çështje gjygjësore, e gjitha kjo në zbatim të ligjit për Nihmën Juridike Falas.Dhenia e ndihmes juridike parësore dhe dytësore për personat që plotësojnë kushteet e percaktuara në ligjin për ndihmën juridike</t>
  </si>
  <si>
    <t>Ofrimi i ndihmës juridike falas për individët që plotësojnë kushtet. Zbatimin dhe  monitorimin e cilesisë së dhenies së ndihmës juridike, në perputhje me legjislacionin në fuqi.</t>
  </si>
  <si>
    <t xml:space="preserve">Individë që plotësojnë kushtet për dhënien e ndihmës juridike </t>
  </si>
  <si>
    <t xml:space="preserve">Dhenia e ndihmes juridike paresore dhe dytesore per individet qe plotesojne kushtet, ne zbatim te ligjit per Ndihmen Juridike Falas. 
</t>
  </si>
  <si>
    <t>% e aplikantëve të ligjshem të cilët përfitojnë shërbimin e ndihmës ligjore falas ndaj totalit të aplikantëve</t>
  </si>
  <si>
    <t xml:space="preserve">Gra dhe vajza që marrin ndihmë juridike falas ndaj totalit të aplikantëve
</t>
  </si>
  <si>
    <t xml:space="preserve"> Ndihme Juridike e Ofruar Falas
</t>
  </si>
  <si>
    <t xml:space="preserve">Dhenia e ndihmes juridike falas per individet qe plotesojne kushtet, ne zbatim te ligjit per Ndihmen Juridike Falas. 
</t>
  </si>
  <si>
    <t>Numer personash qe perfitojne ndihme juridike</t>
  </si>
  <si>
    <t>Produkti 2 (shto produkte sipas rastit)</t>
  </si>
  <si>
    <t>Vajza dhe gra ne nevoje qe perfitojne Ndihme Juridike Falas</t>
  </si>
  <si>
    <t xml:space="preserve">Dhenia e ndihmes juridike per grate dhe vajzat ne nevoje qe plotesojne kushtet, ne zbatim te ligjit per Ndihmen Juridike.
</t>
  </si>
  <si>
    <t>Pajisje/Mjete</t>
  </si>
  <si>
    <t>Produkti 1 (shto produkte sipas rastit)</t>
  </si>
  <si>
    <t>Pajisje elektronike dhe zyre te blera</t>
  </si>
  <si>
    <t>Kodi i Projektit sipas listes se investimeve</t>
  </si>
  <si>
    <t>18AR501</t>
  </si>
  <si>
    <t xml:space="preserve">Pajisje elektronike dhe pajisje zyre sipas nevojave te institucionit (kompjutera, printera, fotokopje, scanera, tavolina, karrike) </t>
  </si>
  <si>
    <t>numer</t>
  </si>
  <si>
    <t xml:space="preserve">Shënim: Shpjegoni supozimet dhe llogaritjet për Produktin 1 </t>
  </si>
  <si>
    <t>Numri pajisjeve te zyres dhe  elektronike eshte parashikuar duke u mbeshtetur ne nevojat e institucionit per pajisje elektronike dhe zyre. Persa i takon kostos jane paraqitur vlerat e parashikuara te pajisjeve qe do te blihen mbeshtetur ne cmimet e tregut dhe cmimet e publikuara nga AKSHI dhe Ministria e Brendshme per prokurimet e perqendruara.</t>
  </si>
  <si>
    <t xml:space="preserve">Pajisje zyre sipas nevojave te institucionit (rafte arkive, perde zyre, kondicioner, tavolina pune, karige rrotulluese) </t>
  </si>
  <si>
    <t>Shënim: Shpjegoni supozimet dhe llogaritjet për Produktin 2</t>
  </si>
  <si>
    <t>Numri pajisjeve elektronike dhe pajisjeve te zyres eshte parashikuar duke u mbeshtetur ne nevojat e institucionit per pajisje elektronike. Persa i takon kostos jane paraqitur vlerat e parashikuara te pajisjeve qe do te blihen mbeshtetur ne cmimet e tregut dhe cmimet e publikuara nga MPB per prokurimet e perqendruara.</t>
  </si>
  <si>
    <t>Produkti 3 (shto produkte sipas rastit)</t>
  </si>
  <si>
    <t>Paisje elektronike te blera</t>
  </si>
  <si>
    <t xml:space="preserve">Pajisje elektronike dhe pajisje zyre sipas nevojave te institucionit (kompjutera, printera, fotokopje, scanera) </t>
  </si>
  <si>
    <t>Shënim: Shpjegoni supozimet dhe llogaritjet për Produktin 3</t>
  </si>
  <si>
    <t>Numri pajisjeve elektronike eshte parashikuar duke u mbeshtetur ne nevojat e institucionit per pajisje elektronike. Persa i takon kostos jane paraqitur vlerat e parashikuara te pajisjeve qe do te blihen mbeshtetur ne cmimet e tregut dhe cmimet e publikuara nga AKSHI per prokurimet e perqendruara.</t>
  </si>
  <si>
    <t>Totali i shpenzimeve të Programit sipas produkteve</t>
  </si>
  <si>
    <t>Totali i shpenzimeve të Programit sipas artikujve</t>
  </si>
  <si>
    <r>
      <t xml:space="preserve">Shënim: </t>
    </r>
    <r>
      <rPr>
        <i/>
        <sz val="14"/>
        <rFont val="Garamond"/>
        <family val="1"/>
      </rPr>
      <t>Shpjegoni supozimet dhe llogaritjet (Metoda 1)</t>
    </r>
  </si>
  <si>
    <t>Instituti i Mjekësisë Ligjore</t>
  </si>
  <si>
    <t>Programi i Institutit të Mjekësisë Ligjore, parashikon organizimin dhe drejtimin e veprimtarisë mjeko-ligjore në të gjithë Republikën e Shqipërisë, zhvillimin e veprimtarisë kërkimore shkencore, për zbulimin dhe zbatimin e metodave bashkëkohore në fushën e mjekësisë ligjore, si dhe përgatitja dhe kualifikimi i vazhdueshëm shkencor i specialistëve të mjekësisë Ligjore.</t>
  </si>
  <si>
    <t>Përmirësimi në fushën e anatomisë patologjike, toksikologjisë  dhe biologjisë, duke u përafruar me standardet metodike dhe tekniko-shkencore të analogëve të Bashkimit Europian. Të cilat konsistojnë në shtrim dhe implementim të metodikave të reja laboratorike, në ekzaminime toksikologjike, biologjike në ndihmë të patologjisë ligjore dhe prokurorive të rretheve me anë të pajisjeve të reja identifikuese, përshtatja e këtyre metodave në varësi të problematikave të hasura të punës rutinë dhe kërkesësë së rritur të ekzaminimeve toksikologjike, biologjike dhe mjeko-ligjore(ekzaminime histopatologjike) nga viti në vit.</t>
  </si>
  <si>
    <t>Përqindja e realizmit të akteve të ekspertimit të realizuara sipas standardeve të BE-së ndaj totalit të vendimeve të ekspertimit</t>
  </si>
  <si>
    <t>Realizimi i akteve të ekspertimit me objektivitet, sipas legjislacionit në fuqi.</t>
  </si>
  <si>
    <t>Aktet e bëra ndaj vendimeve të ardhura në IML.</t>
  </si>
  <si>
    <t>Akte ekspertimi të realizuara përveç rasteve të dhunës seksuale</t>
  </si>
  <si>
    <t>Akte ekspertimi që realizohen gjatë vitit klasifikohen në këto lloje kryesore: 1) Akte ekspertimi mjeko-ligjore (dokumenta çështje,autopsi dhe dëshmi) 2) Akte ekspertimi toksikologjiko-ligjore 3)Akte ekspertimi biologjiko-ligjore 4)Akte ekspertimi psikiatriko-ligjore, në varësi të ngjarjes së ndodhur bazuar në vendimin përkatës që vjen në IML.</t>
  </si>
  <si>
    <t>Numër</t>
  </si>
  <si>
    <r>
      <t xml:space="preserve">Detajimi i Kostos Totale të </t>
    </r>
    <r>
      <rPr>
        <b/>
        <sz val="8"/>
        <color indexed="10"/>
        <rFont val="Garamond"/>
        <family val="1"/>
      </rPr>
      <t>Produktit 1</t>
    </r>
    <r>
      <rPr>
        <b/>
        <sz val="8"/>
        <color indexed="8"/>
        <rFont val="Garamond"/>
        <family val="1"/>
      </rPr>
      <t xml:space="preserve"> sipas Artikujve Ekonomikë</t>
    </r>
  </si>
  <si>
    <t>Akte ekspertimi të realizuara për rastet e dhunës seksuale</t>
  </si>
  <si>
    <t>Akte ekspertimi që realizohen bazuar në vizitën e personit të dhunuar, si dhe në vendimin përkatës që vjen në IML.</t>
  </si>
  <si>
    <t>Blerje orendi/pajisje/mjete</t>
  </si>
  <si>
    <t>Pajisje kompjuterike të blera</t>
  </si>
  <si>
    <t>18AR102</t>
  </si>
  <si>
    <t>Pajisje elektronike sipas nevojave të institucionit (kompjutera )</t>
  </si>
  <si>
    <t>Instalimi i sistemit te kompjuterave</t>
  </si>
  <si>
    <t xml:space="preserve">Produkti 2 </t>
  </si>
  <si>
    <t>Programim i softit të menaxhimit të akteve</t>
  </si>
  <si>
    <t>19AE801</t>
  </si>
  <si>
    <t>Server i ri dhe programim i tij</t>
  </si>
  <si>
    <r>
      <t xml:space="preserve">Detajimi i Kostos Totale të </t>
    </r>
    <r>
      <rPr>
        <b/>
        <sz val="8"/>
        <color indexed="10"/>
        <rFont val="Garamond"/>
        <family val="1"/>
      </rPr>
      <t>Produktit 2</t>
    </r>
    <r>
      <rPr>
        <b/>
        <sz val="8"/>
        <color indexed="8"/>
        <rFont val="Garamond"/>
        <family val="1"/>
      </rPr>
      <t xml:space="preserve"> sipas Artikujve Ekonomikë</t>
    </r>
  </si>
  <si>
    <t>Blerje pajisje autopsie dhe laboratorike të blera</t>
  </si>
  <si>
    <t>18AR103</t>
  </si>
  <si>
    <t>Pajisje laboratorike sipas nevojave të institucionit (pajisje sharre autopsie, frigorifer etj )</t>
  </si>
  <si>
    <r>
      <t xml:space="preserve">Detajimi i Kostos Totale të </t>
    </r>
    <r>
      <rPr>
        <b/>
        <sz val="8"/>
        <color indexed="10"/>
        <rFont val="Garamond"/>
        <family val="1"/>
      </rPr>
      <t>Produktit 3</t>
    </r>
    <r>
      <rPr>
        <b/>
        <sz val="8"/>
        <color indexed="8"/>
        <rFont val="Garamond"/>
        <family val="1"/>
      </rPr>
      <t xml:space="preserve"> sipas Artikujve Ekonomikë</t>
    </r>
  </si>
  <si>
    <t>18AR201</t>
  </si>
  <si>
    <t>Rikosntruksion i ambjenteve te brendshme te IML-se</t>
  </si>
  <si>
    <t>(prishje shtrese pllakash, heqje , dritare, shtrese niveluese nen pllaka kati i dyte, Rosa Beta, F.V dritared/alumin plastike dopio xham, tavani i varur i auditorit, F.V ne forme vezake bankave, prishje muri  etj.  )</t>
  </si>
  <si>
    <t xml:space="preserve"> Buxheti 2021-2023</t>
  </si>
  <si>
    <t>2020-2022</t>
  </si>
  <si>
    <t>Menaxhimi i të paraburgosurve dhe të dënuarve në IEVP  dhe ekzekutimi  i vendimeve penale për përsonat që marrin dënimin sipas nivelit të sigurisë, në përputhje me politikat e Qeverisë Shqiptare për Sistemin  e Burgjeve</t>
  </si>
  <si>
    <t xml:space="preserve">Për një sistem burgjesh që garanton të drejtat dhe liritë themelore të personave me liri të kufizuar në sistemin e burgjeve dhe siguron ri-integrimin e tyre në shoqëri.  </t>
  </si>
  <si>
    <t xml:space="preserve">1.IEVP qe garantojnë kushtet e sigurisë, trajtimit e rehabilitimit të denuarve </t>
  </si>
  <si>
    <t>2.Norma e recidivitetit (burra)</t>
  </si>
  <si>
    <t>3.Norma e recidivitetit (gra)</t>
  </si>
  <si>
    <t>3.Norma e recidivitetit (te mitur)</t>
  </si>
  <si>
    <t xml:space="preserve">4.Të dënuar  të punësuar pasi fitojnë lirinë </t>
  </si>
  <si>
    <t>Emërtimi i Treguesit x (shto tregues sipas rastit)</t>
  </si>
  <si>
    <t>Vlera Bazë</t>
  </si>
  <si>
    <t>Vlera e Synuar</t>
  </si>
  <si>
    <t>Sigurimi i standardeve të ofrimit të shërbimit të ekzekutimit të veprave penale</t>
  </si>
  <si>
    <t>1.Hapesira ne dispozicion për 1 të dënuar (në metër katror)</t>
  </si>
  <si>
    <t>4 m2</t>
  </si>
  <si>
    <t xml:space="preserve">2.Numër  trupe policore/  numër të burgosurish </t>
  </si>
  <si>
    <t>1me 1,6</t>
  </si>
  <si>
    <t>4.Nr i të dënuarve të arratisur ndaj totalit</t>
  </si>
  <si>
    <t>5.Raste të dhunës në burgje(burra)</t>
  </si>
  <si>
    <t>6.Raste të dhunës në burgje(gra)</t>
  </si>
  <si>
    <t xml:space="preserve">7.Femijë që lindin ose vijnëme nënat e burgosura </t>
  </si>
  <si>
    <t xml:space="preserve">8.Sipërfaqe të mbikqyrjes në IEVP me kamera  </t>
  </si>
  <si>
    <t>9.Standarti ushqimor e shprehur ne kalori  për 1 të burgosur te punesuar</t>
  </si>
  <si>
    <t>9.1.Standarti ushqimor e shprehur ne kalori  për 1 të pa punesuar dhe te mitur</t>
  </si>
  <si>
    <t>9.2.Standarti ushqimor e shprehur ne kalori  për 1 të burgosur te semure</t>
  </si>
  <si>
    <t>Produkti A</t>
  </si>
  <si>
    <t>Administrata Funksionale</t>
  </si>
  <si>
    <t>Shpenzime për Administraten (personeli) i Sistemit të Burgjeve në funksion të të burgosurve e të paraburgosurve</t>
  </si>
  <si>
    <t>Numri i punonjësve dhe të paraburgosurve</t>
  </si>
  <si>
    <t>Detajimi i Kostos Totale të Produktit A sipas Artikujve Ekonomikë</t>
  </si>
  <si>
    <t>Kapitulli 1</t>
  </si>
  <si>
    <t>Kapitulli 5</t>
  </si>
  <si>
    <t>Kosto totale e produktit A</t>
  </si>
  <si>
    <t>Produkti B</t>
  </si>
  <si>
    <t>Të dënuar burra të trajtuar në IEVP</t>
  </si>
  <si>
    <t>Mbajtja e të burgosurve dhe paraburgosurve burra në kushte të përshtatshme sigurie nga stafi policor</t>
  </si>
  <si>
    <t>Numri i te burgosurve</t>
  </si>
  <si>
    <t>Detajimi i Kostos Totale të Produktit B sipas Artikujve Ekonomikë</t>
  </si>
  <si>
    <t>Kosto totale e produktit B</t>
  </si>
  <si>
    <r>
      <rPr>
        <b/>
        <sz val="8"/>
        <rFont val="Garamond"/>
        <family val="1"/>
      </rPr>
      <t>Produkti C</t>
    </r>
    <r>
      <rPr>
        <sz val="8"/>
        <rFont val="Garamond"/>
        <family val="1"/>
      </rPr>
      <t xml:space="preserve"> </t>
    </r>
  </si>
  <si>
    <t>Të burgosura gra të trajtuar në IEVP</t>
  </si>
  <si>
    <t>Trajtimi i të burgosurve në IEVP-në e grave</t>
  </si>
  <si>
    <t>Nr.të burgosurave gra</t>
  </si>
  <si>
    <t>Detajimi i Kostos Totale të Produktit C sipas Artikujve Ekonomikë</t>
  </si>
  <si>
    <t>Kosto totale e produktit C</t>
  </si>
  <si>
    <r>
      <rPr>
        <b/>
        <sz val="8"/>
        <rFont val="Garamond"/>
        <family val="1"/>
      </rPr>
      <t>Produkti D</t>
    </r>
    <r>
      <rPr>
        <sz val="8"/>
        <rFont val="Garamond"/>
        <family val="1"/>
      </rPr>
      <t xml:space="preserve"> </t>
    </r>
  </si>
  <si>
    <t>Të burgosur të mitur të trajtuar në IEVP</t>
  </si>
  <si>
    <t>Shërbimi ndaj të burgosur të mitur</t>
  </si>
  <si>
    <t xml:space="preserve">Nr.të miturve </t>
  </si>
  <si>
    <t>Detajimi i Kostos Totale të Produktit D sipas Artikujve Ekonomikë</t>
  </si>
  <si>
    <t>Kosto totale e produktit D</t>
  </si>
  <si>
    <t>Produkti E</t>
  </si>
  <si>
    <t xml:space="preserve"> Të burgosur të trajtuar me shërbim shëndetësor                              </t>
  </si>
  <si>
    <t xml:space="preserve">Sherbimi shendetësor </t>
  </si>
  <si>
    <t xml:space="preserve">Nr.të burgosur </t>
  </si>
  <si>
    <t xml:space="preserve">Sasia </t>
  </si>
  <si>
    <t>Detajimi i Kostos Totale të Produktit E sipas Artikujve Ekonomikë</t>
  </si>
  <si>
    <t>Kosto totale e produktit E</t>
  </si>
  <si>
    <t>Kategoria 1: Shpenzimet për projekte investimesh</t>
  </si>
  <si>
    <t>Rikonstruksion I godinave te Pojskes</t>
  </si>
  <si>
    <t>Kodi i Projektit sipas listes investimeve</t>
  </si>
  <si>
    <t>18AR714</t>
  </si>
  <si>
    <t>Rikonstruksioni i godinës së Pojskes  për  të dënuarit e moshës së tretë (hartim projekti, rikonstruksion, supervizion) 2020-2021</t>
  </si>
  <si>
    <t>Meter katror</t>
  </si>
  <si>
    <t>Kushte të Përmiresuara në IEVP (godina te rikonstruktuara në SB)</t>
  </si>
  <si>
    <t>Kodi i Projektit sipas listes  investimeve</t>
  </si>
  <si>
    <t>M140325</t>
  </si>
  <si>
    <t xml:space="preserve">Përmiresimi i kushteve fizike te jeteses në godinat e  IEVP Lezhe dheVaqarr  (hartim projekti, rikonstruksion, supervizion viti  2020-2021), ne IEVP 325, Rrogozhine, Kruje, Lushnje viti 2022-2023 </t>
  </si>
  <si>
    <t>Kushte të Përmiresuara në D.P.Burgjeve</t>
  </si>
  <si>
    <t>M140324</t>
  </si>
  <si>
    <t>Rikonstruksioni i ambjenteve të Drejtorisë së Burgjeve 2019-2020</t>
  </si>
  <si>
    <t>Kosto totale e produkti 3</t>
  </si>
  <si>
    <t>Produkti 4 (shto produkte sipas rastit)</t>
  </si>
  <si>
    <t>Projekte</t>
  </si>
  <si>
    <t>Studim projektim, per rikontruksione ne infrastrukture ne IEVP.</t>
  </si>
  <si>
    <t>Orendi/ pajisje /automjete në sistemin e burgjeve</t>
  </si>
  <si>
    <t>Pajisje te ndryshme sistemi i burgjeve</t>
  </si>
  <si>
    <t>M 140299</t>
  </si>
  <si>
    <t>Zëvendësimi i pajisjeve te ndryshme të amortizuara në sistemin e burgjeve</t>
  </si>
  <si>
    <t>Pajisje për shërbimet mbështetëse dhe pajisje policie e kontrolli, projek ne vazhdim</t>
  </si>
  <si>
    <t>Numer set pajisjesh</t>
  </si>
  <si>
    <t xml:space="preserve">   Automjete transporti</t>
  </si>
  <si>
    <t>M 140023</t>
  </si>
  <si>
    <t>Blerje automjeteve në Sistemin e Burgjeve</t>
  </si>
  <si>
    <t>Numer Automjetesh</t>
  </si>
  <si>
    <t>Pajisje te ndryshme për SHKBB-në</t>
  </si>
  <si>
    <t>M140189</t>
  </si>
  <si>
    <t>Blerje pajisje te ndryshme  për shërbimet mbështetese të SHKBB-së</t>
  </si>
  <si>
    <t>set/pajisjesh</t>
  </si>
  <si>
    <t xml:space="preserve">Sisteme </t>
  </si>
  <si>
    <t>Sisteme sigurie</t>
  </si>
  <si>
    <t xml:space="preserve">kod i ri </t>
  </si>
  <si>
    <t>Krijimi i Sistemeve te sigurise nepermjet vezhgimit dhe kontrollit me kamera ne ambejtet e IEVP-ve</t>
  </si>
  <si>
    <t>Sistem upgrade</t>
  </si>
  <si>
    <t>M140348</t>
  </si>
  <si>
    <t>Krijimi i sistemit Upgrade për Zyrën e Gjendjes Gjyqësore, Vertetimi i Gjendjes Gjyqësore, projek ne vazhdim 2018-2020</t>
  </si>
  <si>
    <t>Numer sistemesh</t>
  </si>
  <si>
    <t>Reintegrimi i të dënuarve, zhvillimi i programeve për rehabilitimin në shoqëri të të paraburgosurve dhe të dënuarve në përputhje me standartet europiane</t>
  </si>
  <si>
    <t>Treguesit e Përformancës për Objektivin 2</t>
  </si>
  <si>
    <t>1.Numri i kurseve të aftësimin profesional për të dënuar burra</t>
  </si>
  <si>
    <t>2.Numri i kurseve të aftësimin profesional për të dënuar gra</t>
  </si>
  <si>
    <t>3.Të dënuar  të punësuar te mitur</t>
  </si>
  <si>
    <t>4.Të dënuara gra  të punësuara</t>
  </si>
  <si>
    <t>5.Të dënuar burra  të punësuar</t>
  </si>
  <si>
    <t>Te burgosur te integruar ne IEVP</t>
  </si>
  <si>
    <t>Te burgosur te integruar burra</t>
  </si>
  <si>
    <t>Numer te denuar</t>
  </si>
  <si>
    <t>Te burgosur te integruar gra</t>
  </si>
  <si>
    <t>605.trasferta te jashtme</t>
  </si>
  <si>
    <t>Produkti C</t>
  </si>
  <si>
    <t>Te burgosur te integruar te mitur</t>
  </si>
  <si>
    <t>Ndryshimi në % i Subvencioneve si pasojë e ndryshimit të kostos së produktit</t>
  </si>
  <si>
    <t>Ndryshimi në % i Subvencioneve si pasojë e ndryshimit të sasisë së produktit**</t>
  </si>
  <si>
    <t>QENDRA E BOTIMEVE ZYRTARE</t>
  </si>
  <si>
    <t>Bërja e njohur botërisht, në formë të shkruar
dhe elektronike, e akteve të botueshme, sipas legjislacionit në fuqi në Fletore Zyrtare dhe Buletinin e Njoftimeve Zyrtare dhe përditësimi I tyre.</t>
  </si>
  <si>
    <t>Botimi në kohën më të shkurtër i akteve juridike , duke rritur aksesin e publikut në ligj dhe transparencë të normave juridike për një zbatim sa më të mirë të tyre.</t>
  </si>
  <si>
    <t>% e akteve te botuara në kohë</t>
  </si>
  <si>
    <t>% e akteve te botuara elektronikisht në kohë</t>
  </si>
  <si>
    <t>Botimi I akteve  ligjore dhe nenligjore ne kohe dhe brenda standarteve</t>
  </si>
  <si>
    <t>Akte ligjore te botuara ne kohe kundrejt totali te akteve ligjore qe dalin gjate tremujorit</t>
  </si>
  <si>
    <t>Akte ligjore te botuara ne kohe ne variant elektronik kundrejt totali te akteve ligjore qe dalin gjate tremujorit</t>
  </si>
  <si>
    <t>FLETORE  ZYRTARE</t>
  </si>
  <si>
    <t>Fletore Zyrtare</t>
  </si>
  <si>
    <r>
      <t xml:space="preserve">Detajimi i Kostos Totale të </t>
    </r>
    <r>
      <rPr>
        <b/>
        <sz val="8"/>
        <color indexed="10"/>
        <rFont val="Garamond"/>
        <family val="1"/>
      </rPr>
      <t>Produktit A</t>
    </r>
    <r>
      <rPr>
        <b/>
        <sz val="8"/>
        <color indexed="8"/>
        <rFont val="Garamond"/>
        <family val="1"/>
      </rPr>
      <t xml:space="preserve"> sipas Artikujve Ekonomikë</t>
    </r>
  </si>
  <si>
    <t>BULETINI I NJOFTIMEVE ZYRTARE</t>
  </si>
  <si>
    <t>Buletini I Njoftimeve Zyrtare</t>
  </si>
  <si>
    <r>
      <t>Detajimi i Kostos Totale të</t>
    </r>
    <r>
      <rPr>
        <b/>
        <sz val="8"/>
        <color indexed="10"/>
        <rFont val="Garamond"/>
        <family val="1"/>
      </rPr>
      <t xml:space="preserve"> Produktit B </t>
    </r>
    <r>
      <rPr>
        <b/>
        <sz val="8"/>
        <color indexed="8"/>
        <rFont val="Garamond"/>
        <family val="1"/>
      </rPr>
      <t>sipas Artikujve Ekonomikë</t>
    </r>
  </si>
  <si>
    <t>KODE DHE PERMBLEDHESE LEGJISLACIONI TE BOTUARA</t>
  </si>
  <si>
    <t>Kode dhe permbledhese legjislacioni te botuara</t>
  </si>
  <si>
    <t xml:space="preserve">numer </t>
  </si>
  <si>
    <r>
      <t>Detajimi i Kostos Totale të</t>
    </r>
    <r>
      <rPr>
        <b/>
        <sz val="8"/>
        <color indexed="10"/>
        <rFont val="Garamond"/>
        <family val="1"/>
      </rPr>
      <t xml:space="preserve"> Produktit C </t>
    </r>
    <r>
      <rPr>
        <b/>
        <sz val="8"/>
        <color indexed="8"/>
        <rFont val="Garamond"/>
        <family val="1"/>
      </rPr>
      <t>sipas Artikujve Ekonomikë</t>
    </r>
  </si>
  <si>
    <t>Produkti D</t>
  </si>
  <si>
    <t>BOTIMI ELEKTRONIK I FLETORES ZYRTARE, BULETINIT TE NJOFTIMEVE DHE KODEVE &amp; PERMBLEDHESEVE TE LEGJISLACIONIT</t>
  </si>
  <si>
    <t>Botimi elektronik I fletores zyrtare, buletinit te njoftimeve zyrtare dhe kodeve &amp; permbledheseve te legjislacionit</t>
  </si>
  <si>
    <r>
      <t>Detajimi i Kostos Totale të</t>
    </r>
    <r>
      <rPr>
        <b/>
        <sz val="8"/>
        <color indexed="10"/>
        <rFont val="Garamond"/>
        <family val="1"/>
      </rPr>
      <t xml:space="preserve"> Produktit D </t>
    </r>
    <r>
      <rPr>
        <b/>
        <sz val="8"/>
        <color indexed="8"/>
        <rFont val="Garamond"/>
        <family val="1"/>
      </rPr>
      <t>sipas Artikujve Ekonomikë</t>
    </r>
  </si>
  <si>
    <t>PAJISJE TE BLERA</t>
  </si>
  <si>
    <t>PAJISJE KOMPJUTERIKE</t>
  </si>
  <si>
    <t>18AQ9</t>
  </si>
  <si>
    <t>Kompjutera</t>
  </si>
  <si>
    <r>
      <t xml:space="preserve">Detajimi i Kostos Totale të </t>
    </r>
    <r>
      <rPr>
        <b/>
        <sz val="8"/>
        <color indexed="10"/>
        <rFont val="Garamond"/>
        <family val="1"/>
      </rPr>
      <t xml:space="preserve">Produktit A </t>
    </r>
    <r>
      <rPr>
        <b/>
        <sz val="8"/>
        <color indexed="8"/>
        <rFont val="Garamond"/>
        <family val="1"/>
      </rPr>
      <t>sipas Artikujve Ekonomikë</t>
    </r>
  </si>
  <si>
    <t>SERVER</t>
  </si>
  <si>
    <r>
      <t xml:space="preserve">Detajimi i Kostos Totale të </t>
    </r>
    <r>
      <rPr>
        <b/>
        <sz val="8"/>
        <color indexed="10"/>
        <rFont val="Garamond"/>
        <family val="1"/>
      </rPr>
      <t xml:space="preserve">Produktit 2 </t>
    </r>
    <r>
      <rPr>
        <b/>
        <sz val="8"/>
        <color indexed="8"/>
        <rFont val="Garamond"/>
        <family val="1"/>
      </rPr>
      <t>sipas Artikujve Ekonomikë</t>
    </r>
  </si>
  <si>
    <t>Kosto totale e produkti 2</t>
  </si>
  <si>
    <t>Printer digital me ngjyra</t>
  </si>
  <si>
    <t xml:space="preserve">PAJISJE ZYRE </t>
  </si>
  <si>
    <t>18AQ902</t>
  </si>
  <si>
    <t>Pajisje per shtypshkronjen</t>
  </si>
  <si>
    <r>
      <t xml:space="preserve">Detajimi i Kostos Totale të </t>
    </r>
    <r>
      <rPr>
        <b/>
        <sz val="8"/>
        <color indexed="10"/>
        <rFont val="Garamond"/>
        <family val="1"/>
      </rPr>
      <t xml:space="preserve">Produktit 1&amp;2 …X </t>
    </r>
    <r>
      <rPr>
        <b/>
        <sz val="8"/>
        <color indexed="8"/>
        <rFont val="Garamond"/>
        <family val="1"/>
      </rPr>
      <t>sipas Artikujve Ekonomikë</t>
    </r>
  </si>
  <si>
    <t>Dere hekuri dhe dritare hekuri per zyren e arkives</t>
  </si>
  <si>
    <t>Pajisje zyre ( rafte/tavolina/karrike)</t>
  </si>
  <si>
    <t>sisteme</t>
  </si>
  <si>
    <t>Arkiva Elektronike e Akteve e ndertuar</t>
  </si>
  <si>
    <t>M140347</t>
  </si>
  <si>
    <t xml:space="preserve">Arkiva elektronike e akteve </t>
  </si>
  <si>
    <t xml:space="preserve">                                                                               sistem</t>
  </si>
  <si>
    <r>
      <t xml:space="preserve">Detajimi i Kostos Totale të </t>
    </r>
    <r>
      <rPr>
        <b/>
        <sz val="8"/>
        <color indexed="10"/>
        <rFont val="Garamond"/>
        <family val="1"/>
      </rPr>
      <t xml:space="preserve">Produktit 1 </t>
    </r>
    <r>
      <rPr>
        <b/>
        <sz val="8"/>
        <color indexed="8"/>
        <rFont val="Garamond"/>
        <family val="1"/>
      </rPr>
      <t>sipas Artikujve Ekonomikë</t>
    </r>
  </si>
  <si>
    <t>Sistem I sigurise me kamera dhe lexuaes kartash</t>
  </si>
  <si>
    <t>Sistem I sigurise me kamera dhe lexues kartash</t>
  </si>
  <si>
    <t>Produkti X (shto produkte sipas rastit)</t>
  </si>
  <si>
    <r>
      <t xml:space="preserve">Detajimi i Kostos Totale të </t>
    </r>
    <r>
      <rPr>
        <b/>
        <sz val="8"/>
        <color indexed="10"/>
        <rFont val="Garamond"/>
        <family val="1"/>
      </rPr>
      <t xml:space="preserve">Produktit X </t>
    </r>
    <r>
      <rPr>
        <b/>
        <sz val="8"/>
        <color indexed="8"/>
        <rFont val="Garamond"/>
        <family val="1"/>
      </rPr>
      <t>sipas Artikujve Ekonomikë</t>
    </r>
  </si>
  <si>
    <t xml:space="preserve">Kosto totale e produktit </t>
  </si>
  <si>
    <t>Rikonstruksion ambientesh</t>
  </si>
  <si>
    <t>Vendosje dere dhe dritare hekuri per zyren Arkiv/protokoll te QBZ</t>
  </si>
  <si>
    <t>Rikonstruksion I godines se QBZ</t>
  </si>
  <si>
    <t>Kapitulli 02</t>
  </si>
  <si>
    <t>Shërbimi i Kthimit të Kompensimit të Pronave</t>
  </si>
  <si>
    <t>2021 - 2023</t>
  </si>
  <si>
    <t xml:space="preserve">Pranimi, shqyrtimi, trajtimi me vendim, i kërkesave të subjekteve të shpronësuara dhe kompensimi Financiar e Fizik i vendimeve përfundimtare </t>
  </si>
  <si>
    <t>Rregullimi i çështjes së pronave ne zbatim te ligjit 133/2015 Për trajtimin e pronës dhe përfundimin e proçesit të kompensimit të pronave dhe akteve nënligjore</t>
  </si>
  <si>
    <t>Numer i Kompensime të realizuara kundrejt totalit të kompensimeve të miratuara</t>
  </si>
  <si>
    <t xml:space="preserve"> Të kryej  proçesin e  vlerësimit financiar të vendimeve përfundimtare nga viti 1993 e në vijim dhe të shpërndajë Fondin Special të Kompensimit  sipas akteve ligjore në fuqi.  </t>
  </si>
  <si>
    <t>Numer Vendime të trajtuara me kompensim kundrejt totalit te Vendimeve të Regjistrit t elektronik të ATP-së</t>
  </si>
  <si>
    <t xml:space="preserve">% Vendime Gjyqesore të Fituara kundrejt Totalit të Vendimeve të ankimuara </t>
  </si>
  <si>
    <t>% Vendime për oborr në përdorim të realizuara kundrejt totalit vjetor të kerkesave</t>
  </si>
  <si>
    <t>Shpenzimet Korrente</t>
  </si>
  <si>
    <t>Vendime perfundimtare per kompensim te njohur te perditesuara</t>
  </si>
  <si>
    <t>Përditësimimi i regjistrit me rend kronologjik i vendimeve  që kanë njohur të drejtën e kompensimit duke përcaktuar dhe zgjidhur problematikën për çdo vendim sipas skemës  akteve nën ligjore në fuqi</t>
  </si>
  <si>
    <t>Nr Vendimesh</t>
  </si>
  <si>
    <t>Shënim: Shpjegoni supozimet dhe llogaritjet për Produktin  1</t>
  </si>
  <si>
    <t>Përditësimi i regjistrit me Vendimet e viteve nga 1993 e në vazhdim  dhe Rivlerisimi i vendimeve kur plotësohen me dokumentat e nevojshme, pas ankesave të subjekteve .</t>
  </si>
  <si>
    <t>Shpenzimet Korrente* Produkti1</t>
  </si>
  <si>
    <t>Përfitues nga fondi fizik dhe financiar të kompensuar</t>
  </si>
  <si>
    <t>Nr i Subjektesh qe trajtohen me fond (Financiar dhe Fizik)</t>
  </si>
  <si>
    <t>Nr.Subjektesh</t>
  </si>
  <si>
    <t>Detajimi i Kostos Totale të Produktit 2  sipas Artikujve Ekonomikë</t>
  </si>
  <si>
    <t xml:space="preserve">Ne vitin 2019 ka perfunduar se vleresuari gjithsej 25968 vendime perfundimtare per kompensim te viteve 1993-2013 vleresim prej te cilit te rezultuan te dhena si me poshte: 1.  21429 vendime u vleresuan financiarisht me nje vlere prej 100,655,738,106 leke, vlere e cila pritet te ndryshoje pasi ATP-ja eshte ne pritje te perfundimit te ankimeve nhga subjekti na baze te afateve ligjore.   2.  3721 vendime kosiderohen te kompensuara referuar nenit 7,pika 2, germa "a" te Ligjit nr.133/2015 dhe pikes 3 , germa "c/ii"te VKM-se nr.223/2016 i ndryshuar. Pika 3.     818 vendime te dublikuara </t>
  </si>
  <si>
    <t>Shpenzimet Korrente* Produkti 2</t>
  </si>
  <si>
    <t>Vendime te ankimuara  në Gjykatë</t>
  </si>
  <si>
    <t>Shqyrtimi i Vendimeve të ATP -së  dalë në bazë të ligjit 133/2015 që ankimohen në gjykatë dhe  Shpenzimet e Administratës  ndihmëse</t>
  </si>
  <si>
    <t>Nr Vendimeve te Ankimuara</t>
  </si>
  <si>
    <t>Ju informoj se ne 4-mujorin e pare te  vitit 2020 nga ana e Sek.Perfaqesimit Ligjor jane ndjekur  102 ceshte te cilat jane regjistruar prane ATP-se gjate kesaj periudhe ne Gjykatat e  Tiranes, ku perfshihen Gjykata e Shkalles se Pare Tirane, Gjykata e Apelit Tirane, Gjykata Administrative e Shkalles se Pare Tirane dhe Gjykata Administrative e Aplelit . Ne Gjykaten e Shalles se Pare dhe te Apelit Tirane jane ndjekur ceshtje qe kane te bejen me njohjen e te drejtes se pronesise ndersa ne gjykatat administrative jane djekur ceshtje qe kane si objekt vleresimin e prones se njohur per kompensim me vendim administrative apo gjyqesor. Referuar te dhenave te raportuara rezulton se fluksi I padive ka pësuar ulje. Gjithashtu gjate 4-mujorin te pare te vitit 2020  ne kete sektor janë administruar 349  padi nga te gjitha gjykatat e vendit ku përfaqësuesit e ATP-se pavarësisht se nuk kane marre pjese fizikisht kane kryer procedurat ne menyre shkresore perfshire ankimet dhe rekurset ku ka qene e nevojshme.</t>
  </si>
  <si>
    <t xml:space="preserve"> Shpenzimet Kapitale***</t>
  </si>
  <si>
    <t>18AR401</t>
  </si>
  <si>
    <t>Produkti  3</t>
  </si>
  <si>
    <t xml:space="preserve"> Paisje elektronike te blera</t>
  </si>
  <si>
    <t>Blerje pajisje elektronike, Ups, Fotokopje etj</t>
  </si>
  <si>
    <t>Cope</t>
  </si>
  <si>
    <t>Detajimi i Kostos Totale të Produktit  1 sipas Artikujve Ekonomikë</t>
  </si>
  <si>
    <t>Kosto totale e produktit  1</t>
  </si>
  <si>
    <t>Shpenzimet Korrente* Produkti 4</t>
  </si>
  <si>
    <t>Vendime nga Oborret në përdorim</t>
  </si>
  <si>
    <t xml:space="preserve">Trajtimi me vendim i  kërkesave të subjekteve për tjetërsimin e sipërfaqeve, pronë shtetërore,oborr në përdorim. </t>
  </si>
  <si>
    <t>Shënim: Shpjegoni supozimet dhe llogaritjet për Produktin 4</t>
  </si>
  <si>
    <t>Numri I dosjeve per tjetersimin e siperfaqeve shteterore ne baze VKM .nr.578/2012 .Per vitin 2019 jane 800 Dosje  per shqyrtim te cilat jane te mbartura nder vite .</t>
  </si>
  <si>
    <t xml:space="preserve"> Shpenzimet Kapitale 2</t>
  </si>
  <si>
    <t>Produktii 5</t>
  </si>
  <si>
    <t>Hartim Projektim,Rikonstruksion,Mbikqyerje,Kolaudim të Godinës së ATP-së</t>
  </si>
  <si>
    <r>
      <t>m</t>
    </r>
    <r>
      <rPr>
        <sz val="10"/>
        <rFont val="Calibri"/>
        <family val="2"/>
      </rPr>
      <t>²</t>
    </r>
  </si>
  <si>
    <t>Shërbimi Provës</t>
  </si>
  <si>
    <t>Përmbushja  me profesionalizëm e detyrave funksionale në zbatimin e masave alternative të dënimit me burgim nëpërmjet përmirësimit të infrastruktures ligjore dhe organizmave të institucionit, aplikimit të sistemeve kompjuterike, rritjes se njohurive profesionale dhe trajnimeve të vazhdueshme, rritjes së bashkepunimit me operatoret e Sistemit të Drejtesisë dhe institucioneve  shteterore dhe organizatave jofitimprurese aktive ne fushen e masave alternnative.</t>
  </si>
  <si>
    <t>Rritja e performances se Sherbimit te Proves në zbatimin e kuadrit ligjor ne fuqi dhe standarteve me te larta ne fushen masave alternative per realizimin e programeve sa me efikase ne realizimin e rehabilitimit te denuarve  me masa alternative.</t>
  </si>
  <si>
    <t xml:space="preserve"> Meshkuj te Mbikqyrur me denim alternativ</t>
  </si>
  <si>
    <t xml:space="preserve">Persona te denuar te mbikqyrur me Pajisje Elektronike </t>
  </si>
  <si>
    <t>Gra  te denuara me denim alternativ                                             (te perfshira ne programin e riintegrimit)</t>
  </si>
  <si>
    <t>Te Mitur nen mbikqyrje te Sherbimit te Proves</t>
  </si>
  <si>
    <t>Permiresimi i cilesise ne veprimtarine e Sherbimit te proves nepermjet rritjes te nivelit se mbikqyrjes profesionale  dhe bashkepunimit te institucioneve shteterore, shoqerise civile dhe permiresimin e infrastuktures se Sherbimit te Proves</t>
  </si>
  <si>
    <t xml:space="preserve"> Realizimi  I  performances te te denuarve me masa alternative.</t>
  </si>
  <si>
    <t>Persona te Mbikqyrur me Denim Alternativ</t>
  </si>
  <si>
    <t>Kordinimi  dhe bashkerendimi i punës me zyrat vendore me qellim mbikqyrjen  e te denuarve me masa alternative (meshkuj)</t>
  </si>
  <si>
    <t xml:space="preserve"> Nr.i te denuarve  (meshkuj)</t>
  </si>
  <si>
    <t xml:space="preserve">Persona te denuar me denim alternativ te mbikqyrur me Pajisje Elektronike </t>
  </si>
  <si>
    <t>Kordinimi  dhe bashkerendimi i punës me Drejtorine  e Mbikqyrjes Elektronike  me qellim mbikqyrjen  e te denuarve me masa alternative (te denuar me mbikqyrje elektronike)</t>
  </si>
  <si>
    <t xml:space="preserve"> Nr.i te denuarve te mbikqyrur me Pajisje Elektronike</t>
  </si>
  <si>
    <t xml:space="preserve">Gra te mbikqyrura të denuarave me denim alternativ </t>
  </si>
  <si>
    <t xml:space="preserve">Shqyrtimi i kerkesave, intervista, raporti i vleresimit ne gjykatë dhe mbikqyrja e grave te denuarve me denime alternative </t>
  </si>
  <si>
    <t xml:space="preserve"> Nr.i te denuarve (gra)</t>
  </si>
  <si>
    <t>Detajimi i Kostos Totale të Produktit 3  sipas Artikujve Ekonomikë</t>
  </si>
  <si>
    <t>Te Mitur nen mbikqyrje</t>
  </si>
  <si>
    <t>Shqyrtimi i kerkesave, intervista, raporti i vleresimit ne gjykatë dhe mbikqyrja e te miturve me denime alternative</t>
  </si>
  <si>
    <t xml:space="preserve"> Nr.i te denuarve (te mitur)</t>
  </si>
  <si>
    <t>Blerje pajisje kompjuterike dhe pajisje zyre</t>
  </si>
  <si>
    <t xml:space="preserve">cope </t>
  </si>
  <si>
    <t>Shënim: Kodi I prrojektit Pajisje zyre 18 AS 101</t>
  </si>
  <si>
    <t>Zeri   Pajisje  Zyre  eshte rialokuar me zerin Pajisje Elektronike ,duke u mbeshtetur ne kerkesat e institucionit . Persa i takon kostos jane paraqitur vlerat e parashikuara te pajisjeve qe do te blihen mbeshtetur ne cmimet e tregut dhe cmimet e publikuara nga AKSHI per prokurimet e perqendruara.</t>
  </si>
  <si>
    <t xml:space="preserve">Godine e Rikonstruktuar </t>
  </si>
  <si>
    <t>Ndertim Shtese Anesore dhe Shtese kati ne  godinen e Drejtorise se Pergjithshme te Sherbimit te Proves</t>
  </si>
  <si>
    <t>Shënim: Kodi I prrojektit per Rikonstruksionin 18 AS 001</t>
  </si>
  <si>
    <t>Kostot   jane paraqitur me vlerat e parashikuara te ndertimeve mbeshtetur ne cmimet e tregut dhe cminet e references publikuar nga instuticionet perkatese</t>
  </si>
  <si>
    <t>Ndryshimi në % i totalit të shpenzimeve të Programit</t>
  </si>
  <si>
    <t>Shënim:</t>
  </si>
  <si>
    <t>Shërbimet për çështjet e birësimeve</t>
  </si>
  <si>
    <t>Programi synon realizimin e proceseve të birësimi në mënyrë sa më të sukseshme, duke mbajtur parasysh gjithmonë interesin më të lartë të fëmijëve. Për këtë arsye, duhet që aplikantët birësues të plotësojnë të gjitha kushtet e nevojshme për të birësuar një fëmijë si dhe të jenë të përshtatshëm në aspektin social dhe psikologjik. Programi zhvillohet duke u bazuar në dy ligje bazë, konkretisht: Ligji Nr. 9695, datë 19.03.2007 "Për procedurat e birësimit dhe Komitetin Shqiptar të Birësimeve", i ndryshuar, dhe Ligji Nr. 9062, datë 08.05.2003 "Kodi i Familjes", i ndryshuar. Çdo fazë e procesit të birësimit realizohet me përkushtim maksimal nga ana e stafit përgjegjës, në përputhje me legjislacionin në fuqi, si dhe duke respektuar të gjitha marrëveshjet dhe konventat e firmosura që rregullojnë fushën e birësimit dhe mbrojtjes së të drejtave të fëmijëve.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</si>
  <si>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</si>
  <si>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Përqindja e rasteve të birësimeve të sukseshme ndaj totalit të birësimeve.</t>
  </si>
  <si>
    <t>Realizimi me sukses i birësimit të fëmijëve në listë pritje brenda dhe jashtë vendit.</t>
  </si>
  <si>
    <t>Përqindja e fëmijëve në listë pritje të birësuar gjatë vitit.</t>
  </si>
  <si>
    <t>Raporti i kërkesave për birësim ndaj numrit total të fëmijëve të deklaruar të braktisur me vendim gjykate.</t>
  </si>
  <si>
    <t>1.2:1</t>
  </si>
  <si>
    <t>1.3:1</t>
  </si>
  <si>
    <t>Kohëzgjatja mesatare në muaj nga momenti kur fillojnë procedurat e birësimit deri në birësimin e fëmijës.</t>
  </si>
  <si>
    <t>Përqindja e miratimit të kërkesave për birësim nga aplikantë të vetëm.</t>
  </si>
  <si>
    <t>Kërkesa për birësim të shqyrtuara</t>
  </si>
  <si>
    <t>Studimi i dokumentacionit të paraqitur si dhe i aplikantëve birësues në aspektin ligjor dhe psiko-social për të konkluduar nëse janë të përshtatshëm për birësim. Birësimet klasifikohen në dy lloje kryesore: 1) birësime vendase, ku përfshihen birësimet nga institucioni dhe birësimet me pëlqim, dhe 2) birësimet ndërvendase.</t>
  </si>
  <si>
    <r>
      <t xml:space="preserve">Detajimi i Kostos Totale të </t>
    </r>
    <r>
      <rPr>
        <b/>
        <sz val="8"/>
        <color rgb="FFFF0000"/>
        <rFont val="Garamond"/>
        <family val="1"/>
      </rPr>
      <t>Produktit 1</t>
    </r>
    <r>
      <rPr>
        <b/>
        <sz val="8"/>
        <color theme="1"/>
        <rFont val="Garamond"/>
        <family val="1"/>
      </rPr>
      <t xml:space="preserve"> sipas Artikujve Ekonomikë</t>
    </r>
  </si>
  <si>
    <t>Pajisje zyre sipas nevojave të institucionit (rafte, tavolina dhe karrige pune)</t>
  </si>
  <si>
    <t>Pajisje elektronike sipas nevojave të institucionit (kompjuter Desktop, printer, fotokopje)</t>
  </si>
  <si>
    <r>
      <t xml:space="preserve">Detajimi i Kostos Totale të </t>
    </r>
    <r>
      <rPr>
        <b/>
        <sz val="8"/>
        <color rgb="FFFF0000"/>
        <rFont val="Garamond"/>
        <family val="1"/>
      </rPr>
      <t>Produktit 2</t>
    </r>
    <r>
      <rPr>
        <b/>
        <sz val="8"/>
        <color theme="1"/>
        <rFont val="Garamond"/>
        <family val="1"/>
      </rPr>
      <t xml:space="preserve"> sipas Artikujve Ekonomikë</t>
    </r>
  </si>
  <si>
    <t>Politikat Ekzistuese</t>
  </si>
  <si>
    <t>Shërbimi Përmbarimor Gjyqësor</t>
  </si>
  <si>
    <t>Ekzekutimi i Titujve Ekzekutive duke respektuar liritë dhe të drejtat themelore të njeriut të garantuara me Ligj</t>
  </si>
  <si>
    <t>Garantimi i Ekzekutimit të  Vendimeve Gjyqësore me Objektivitet dhe Ligjshmëri për të Siguruar Dhënien e Drejtësisë Subjekteve , Pjesë në Ekzekutim</t>
  </si>
  <si>
    <t>Numër Titujsh Ekzekutivë të depozituar në Shërbimin Përmbarimor</t>
  </si>
  <si>
    <t>Rritja e numrit të ekzekutimeve krahasuar me vitin paraardhës  , respektim rigoroz i afateve ligjore për kryerjen e veprimeve proceduriale të përcaktuara për ekzekutimin e titujve ekzekutivë. Ekzekutimi 100% i cdo urdhër mbrojtje  që regjistrohet në zyrat përmbarimore vendore.</t>
  </si>
  <si>
    <t xml:space="preserve">Numër  Titujsh  që kanë marrë zgjidhje ligjore </t>
  </si>
  <si>
    <t>Numër  Titujsh  të pushuara me vendim gjykate, të pezulluara me kërkesë kreditori</t>
  </si>
  <si>
    <t xml:space="preserve">Numrit i  titujve të ekzekutuara brenda afateve ligjore </t>
  </si>
  <si>
    <t xml:space="preserve">Numrit i  titujve të ekzekutuara jashtë afateve ligjore </t>
  </si>
  <si>
    <t>Tituj ekzekutivë që ju  është dhënë zgjidhje ligjore</t>
  </si>
  <si>
    <t>Tituj me afate procedurale të plotësuara , të ekzekutuara ,të pushuara me vendim gjykate , të pezulluara me kërkesë kreditori</t>
  </si>
  <si>
    <t xml:space="preserve">Numër titujsh </t>
  </si>
  <si>
    <r>
      <t xml:space="preserve">Detajimi i Kostos Totale të </t>
    </r>
    <r>
      <rPr>
        <b/>
        <sz val="10"/>
        <color indexed="10"/>
        <rFont val="Garamond"/>
        <family val="1"/>
      </rPr>
      <t>Produktit 1</t>
    </r>
    <r>
      <rPr>
        <b/>
        <sz val="10"/>
        <color indexed="8"/>
        <rFont val="Garamond"/>
        <family val="1"/>
      </rPr>
      <t xml:space="preserve"> sipas Artikujve Ekonomikë</t>
    </r>
  </si>
  <si>
    <t>Ndryshimi në % i Pagave si pasojë e ndryshimit të kostos së produktit</t>
  </si>
  <si>
    <r>
      <t>Ndryshimi në % i Pagave si pasojë e ndryshimit të sasisë së produktit</t>
    </r>
    <r>
      <rPr>
        <b/>
        <i/>
        <sz val="10"/>
        <color indexed="10"/>
        <rFont val="Garamond"/>
        <family val="1"/>
      </rPr>
      <t>**</t>
    </r>
  </si>
  <si>
    <t>Ndryshimi në % i Sigurimeve Shoqerore dhe Shendetësore si pasojë e ndryshimit të kostos së produktit</t>
  </si>
  <si>
    <r>
      <t>Ndryshimi në % i Sigurimeve Shoqërore dhe Shendetësore si pasojë e ndryshimit të sasisë së produktit</t>
    </r>
    <r>
      <rPr>
        <b/>
        <i/>
        <sz val="10"/>
        <color indexed="10"/>
        <rFont val="Garamond"/>
        <family val="1"/>
      </rPr>
      <t>**</t>
    </r>
  </si>
  <si>
    <t>Ndryshimi në % i Mallrave dhe Shërbimeve si pasojë e ndryshimit të kostos së produktit</t>
  </si>
  <si>
    <r>
      <t>Ndryshimi në % i Mallrave dhe Shërbimeve si pasojë e ndryshimit të sasisë së produktit</t>
    </r>
    <r>
      <rPr>
        <b/>
        <i/>
        <sz val="10"/>
        <color indexed="10"/>
        <rFont val="Garamond"/>
        <family val="1"/>
      </rPr>
      <t>**</t>
    </r>
  </si>
  <si>
    <r>
      <t>Ndryshimi në % i Subvencioneve si pasojë e ndryshimit të sasisë së produktit</t>
    </r>
    <r>
      <rPr>
        <b/>
        <i/>
        <sz val="10"/>
        <color indexed="10"/>
        <rFont val="Garamond"/>
        <family val="1"/>
      </rPr>
      <t>**</t>
    </r>
  </si>
  <si>
    <t>Ndryshimi në % i Transfertave të brendshme si pasojë e ndryshimit të kostos së produktit</t>
  </si>
  <si>
    <r>
      <t>Ndryshimi në % i Transfertave të brendshme si pasojë e ndryshimit të sasisë së produktit</t>
    </r>
    <r>
      <rPr>
        <b/>
        <i/>
        <sz val="10"/>
        <color indexed="10"/>
        <rFont val="Garamond"/>
        <family val="1"/>
      </rPr>
      <t>**</t>
    </r>
  </si>
  <si>
    <t>Ndryshimi në % i Transfertave të jashtme si pasojë e ndryshimit të kostos së produktit</t>
  </si>
  <si>
    <r>
      <t>Ndryshimi në % i Transfertave të jashtme si pasojë e ndryshimit të sasisë së produktit</t>
    </r>
    <r>
      <rPr>
        <b/>
        <i/>
        <sz val="10"/>
        <color indexed="10"/>
        <rFont val="Garamond"/>
        <family val="1"/>
      </rPr>
      <t>**</t>
    </r>
  </si>
  <si>
    <t>Ndryshimi në % i Transfertave për familjet dhe individët si pasojë e ndryshimit të kostos së produktit</t>
  </si>
  <si>
    <r>
      <t>Ndryshimi në % i Transfertave për familjet dhe individët si pasojë e ndryshimit të sasisë së produktit</t>
    </r>
    <r>
      <rPr>
        <b/>
        <i/>
        <sz val="10"/>
        <color indexed="10"/>
        <rFont val="Garamond"/>
        <family val="1"/>
      </rPr>
      <t>**</t>
    </r>
  </si>
  <si>
    <r>
      <t>Shënim: Shpjegoni supozimet dhe llogaritjet për Produktin 1 (Metoda 2)</t>
    </r>
    <r>
      <rPr>
        <b/>
        <sz val="10"/>
        <color indexed="10"/>
        <rFont val="Garamond"/>
        <family val="1"/>
      </rPr>
      <t>***</t>
    </r>
  </si>
  <si>
    <t xml:space="preserve">Administrata Funksionale </t>
  </si>
  <si>
    <t>Mirëmenaxhimi i Shërbimit Përmbarimor Gjyqësor, Nëpërmjet Menaxhimit të Lartë dhe Profesional , Shërbimeve Financiare, Menaxhimit të Burimeve Njerëzore , Inspektimit dhe Sigurimit të Shërbimeve të Përgjithshme të Stafit.</t>
  </si>
  <si>
    <t>nr punonjësish</t>
  </si>
  <si>
    <r>
      <t>Detajimi i Kostos Totale të</t>
    </r>
    <r>
      <rPr>
        <b/>
        <sz val="10"/>
        <color indexed="10"/>
        <rFont val="Garamond"/>
        <family val="1"/>
      </rPr>
      <t xml:space="preserve"> Produktit 2 </t>
    </r>
    <r>
      <rPr>
        <b/>
        <sz val="10"/>
        <color indexed="8"/>
        <rFont val="Garamond"/>
        <family val="1"/>
      </rPr>
      <t>sipas Artikujve Ekonomikë</t>
    </r>
  </si>
  <si>
    <t>Ndryshimi në % i Pagave si pasojë e ndryshimit të sasisë së produktit</t>
  </si>
  <si>
    <t>Ndryshimi në % i Sigurimeve Shoqërore dhe Shendetësore si pasojë e ndryshimit të sasisë së produktit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</si>
  <si>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</si>
  <si>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</si>
  <si>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</si>
  <si>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</si>
  <si>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</si>
  <si>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 xml:space="preserve">Shënim: Shpjegoni supozimet dhe llogaritjet për Produktin 2 (Metoda 2) </t>
  </si>
  <si>
    <t>Në këtë zë shpenzimesh janë parashikuar shpenzimet për Administratën Mbështetëse në Shërbimin Përmbarimor Gjyqësor</t>
  </si>
  <si>
    <t>Pajisje Elektronike të Blera për Shërbimin Përmbarimor Gjyqësor</t>
  </si>
  <si>
    <t>Pajisja me mjete kompjuterike bashkëkohore të domosdoshme për kryerjen e veprimtarisë normale të punës nga zyrat përmbarimore vendore,  për të siguruar efektivitet dhe eficencë në punë, në funksion të rritjes së cilesisë  së Shërbimit.</t>
  </si>
  <si>
    <t>nr pajisjesh</t>
  </si>
  <si>
    <r>
      <t xml:space="preserve">Detajimi i Kostos Totale të </t>
    </r>
    <r>
      <rPr>
        <b/>
        <sz val="10"/>
        <color indexed="10"/>
        <rFont val="Garamond"/>
        <family val="1"/>
      </rPr>
      <t>Produktit 3</t>
    </r>
    <r>
      <rPr>
        <b/>
        <sz val="10"/>
        <color indexed="8"/>
        <rFont val="Garamond"/>
        <family val="1"/>
      </rPr>
      <t xml:space="preserve"> sipas Artikujve Ekonomikë</t>
    </r>
  </si>
  <si>
    <t>Në këtë zë shpenzimesh janë parashikuar kostot e zëvendësimit të pajisjeve  elektronike, kompjutera, fotokopje, scaner , akses door etj.</t>
  </si>
  <si>
    <t xml:space="preserve">Ambjente  të Rikonstruktuara për Zyra për Drejtorinë e Përgjithshme të Përmbarimit dhe Zyrën Përmbarimore Tiranë </t>
  </si>
  <si>
    <t xml:space="preserve">Rikonstruksion dhe Përshtatje ambjentesh për zyra për Drejtorinë e Përgjithshme të Përmbarimit dhe Zyrën Përmbarimore Tiranë </t>
  </si>
  <si>
    <r>
      <t>m</t>
    </r>
    <r>
      <rPr>
        <sz val="10"/>
        <color indexed="8"/>
        <rFont val="Agency FB"/>
        <family val="2"/>
      </rPr>
      <t>²</t>
    </r>
  </si>
  <si>
    <r>
      <t xml:space="preserve">Detajimi i Kostos Totale të </t>
    </r>
    <r>
      <rPr>
        <b/>
        <sz val="10"/>
        <color indexed="10"/>
        <rFont val="Garamond"/>
        <family val="1"/>
      </rPr>
      <t>Produktit 4</t>
    </r>
    <r>
      <rPr>
        <b/>
        <sz val="10"/>
        <color indexed="8"/>
        <rFont val="Garamond"/>
        <family val="1"/>
      </rPr>
      <t xml:space="preserve"> sipas Artikujve Ekonomikë</t>
    </r>
  </si>
  <si>
    <t>Në këtë zë shpenzimesh janë parashikuar kostot për rikonstruksionin dhe përshtatjen e ambjenteve të punës (zyrave) për Drejtorinë e Përgjithshme të Përmbarimit dhe Zyrën Përmbarimore Tiranë .</t>
  </si>
  <si>
    <t>Ndryshimi në % i Pagave</t>
  </si>
  <si>
    <t>Ndryshimi në % i Sigurimeve Shoqërore dhe Shëndetësore</t>
  </si>
  <si>
    <t>Ndryshimi në % i Mallrave dhe Shërbimeve si pasoje e normes se inflacionit</t>
  </si>
  <si>
    <t>Ndryshimi në % i Subvencioneve</t>
  </si>
  <si>
    <t>Ndryshimi në % i Transfertave të brendshme</t>
  </si>
  <si>
    <t>Ndryshimi në % i Transfertave të jashtme</t>
  </si>
  <si>
    <t>Ndryshimi në % i Transfertave për familjet dhe individët</t>
  </si>
  <si>
    <t>Ndryshimi në % i Aktiveve të Patrupëzuara</t>
  </si>
  <si>
    <t>Ndryshimi në % i Aktiveve të Trupëzuara</t>
  </si>
  <si>
    <r>
      <t xml:space="preserve">Shënim: </t>
    </r>
    <r>
      <rPr>
        <i/>
        <sz val="10"/>
        <color indexed="8"/>
        <rFont val="Garamond"/>
        <family val="1"/>
      </rPr>
      <t>Shpjegoni supozimet dhe llogaritjet (Metoda 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</si>
</sst>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_(* \(#,##0.00\);_(* &quot;-&quot;??_);_(@_)"/>
    <numFmt numFmtId="165" formatCode="0.0%"/>
    <numFmt numFmtId="166" formatCode="#,##0.0"/>
    <numFmt numFmtId="167" formatCode="#,##0;[Red]#,##0"/>
    <numFmt numFmtId="168" formatCode="0.0"/>
    <numFmt numFmtId="169" formatCode="_-* #,##0.00_L_e_k_ë_-;\-* #,##0.00_L_e_k_ë_-;_-* &quot;-&quot;??_L_e_k_ë_-;_-@_-"/>
    <numFmt numFmtId="170" formatCode="0;[Red]0"/>
    <numFmt numFmtId="171" formatCode="_-* #,##0_L_e_k_ë_-;\-* #,##0_L_e_k_ë_-;_-* &quot;-&quot;??_L_e_k_ë_-;_-@_-"/>
    <numFmt numFmtId="172" formatCode="_(* #,##0_);_(* \(#,##0\);_(* &quot;-&quot;??_);_(@_)"/>
    <numFmt numFmtId="173" formatCode="#,##0.000"/>
  </numFmts>
  <fonts count="112" x14ac:knownFonts="1">
    <font>
      <sz val="11"/>
      <color theme="1"/>
      <name val="Calibri"/>
      <family val="2"/>
      <scheme val="minor"/>
    </font>
    <font>
      <sz val="10"/>
      <name val="Arial"/>
      <family val="2"/>
    </font>
    <font>
      <b/>
      <sz val="9"/>
      <name val="Garamond"/>
      <family val="1"/>
    </font>
    <font>
      <sz val="10"/>
      <name val="Arial"/>
      <family val="2"/>
      <charset val="238"/>
    </font>
    <font>
      <b/>
      <sz val="10"/>
      <name val="Times New Roman"/>
      <family val="1"/>
    </font>
    <font>
      <sz val="10"/>
      <name val="Times New Roman"/>
      <family val="1"/>
    </font>
    <font>
      <i/>
      <sz val="10"/>
      <name val="Times New Roman"/>
      <family val="1"/>
    </font>
    <font>
      <b/>
      <i/>
      <sz val="10"/>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b/>
      <sz val="12"/>
      <color theme="1"/>
      <name val="Garamond"/>
      <family val="1"/>
    </font>
    <font>
      <b/>
      <sz val="11"/>
      <color theme="1"/>
      <name val="Garamond"/>
      <family val="1"/>
    </font>
    <font>
      <sz val="10"/>
      <color theme="1"/>
      <name val="Garamond"/>
      <family val="1"/>
    </font>
    <font>
      <sz val="10"/>
      <color theme="1"/>
      <name val="Times New Roman"/>
      <family val="1"/>
    </font>
    <font>
      <b/>
      <sz val="10"/>
      <color theme="1"/>
      <name val="Times New Roman"/>
      <family val="1"/>
    </font>
    <font>
      <sz val="12"/>
      <color theme="1"/>
      <name val="Garamond"/>
      <family val="1"/>
    </font>
    <font>
      <b/>
      <sz val="10"/>
      <color theme="1"/>
      <name val="Garamond"/>
      <family val="1"/>
    </font>
    <font>
      <sz val="10"/>
      <color rgb="FFFF0000"/>
      <name val="Times New Roman"/>
      <family val="1"/>
    </font>
    <font>
      <i/>
      <sz val="10"/>
      <color rgb="FFFF0000"/>
      <name val="Times New Roman"/>
      <family val="1"/>
    </font>
    <font>
      <i/>
      <sz val="10"/>
      <color theme="1"/>
      <name val="Times New Roman"/>
      <family val="1"/>
    </font>
    <font>
      <b/>
      <i/>
      <sz val="10"/>
      <color theme="1"/>
      <name val="Times New Roman"/>
      <family val="1"/>
    </font>
    <font>
      <i/>
      <sz val="10"/>
      <color theme="4"/>
      <name val="Times New Roman"/>
      <family val="1"/>
    </font>
    <font>
      <sz val="11"/>
      <name val="Calibri"/>
      <family val="2"/>
      <scheme val="minor"/>
    </font>
    <font>
      <b/>
      <sz val="11"/>
      <name val="Calibri"/>
      <family val="2"/>
      <scheme val="minor"/>
    </font>
    <font>
      <b/>
      <sz val="14"/>
      <name val="Garamond"/>
      <family val="1"/>
    </font>
    <font>
      <sz val="14"/>
      <name val="Garamond"/>
      <family val="1"/>
    </font>
    <font>
      <i/>
      <sz val="14"/>
      <color theme="1"/>
      <name val="Garamond"/>
      <family val="1"/>
    </font>
    <font>
      <i/>
      <sz val="14"/>
      <name val="Garamond"/>
      <family val="1"/>
    </font>
    <font>
      <b/>
      <i/>
      <sz val="14"/>
      <name val="Garamond"/>
      <family val="1"/>
    </font>
    <font>
      <b/>
      <sz val="14"/>
      <color rgb="FFFF0000"/>
      <name val="Garamond"/>
      <family val="1"/>
    </font>
    <font>
      <b/>
      <sz val="14"/>
      <color theme="1"/>
      <name val="Garamond"/>
      <family val="1"/>
    </font>
    <font>
      <sz val="14"/>
      <color theme="1"/>
      <name val="Garamond"/>
      <family val="1"/>
    </font>
    <font>
      <i/>
      <sz val="12"/>
      <color theme="1"/>
      <name val="Garamond"/>
      <family val="1"/>
    </font>
    <font>
      <sz val="8"/>
      <name val="Garamond"/>
      <family val="1"/>
    </font>
    <font>
      <b/>
      <sz val="11"/>
      <color rgb="FFFF0000"/>
      <name val="Calibri"/>
      <family val="2"/>
      <scheme val="minor"/>
    </font>
    <font>
      <sz val="9"/>
      <color theme="1"/>
      <name val="Garamond"/>
      <family val="1"/>
    </font>
    <font>
      <sz val="8"/>
      <color theme="1"/>
      <name val="Garamond"/>
      <family val="1"/>
    </font>
    <font>
      <b/>
      <sz val="9"/>
      <color theme="1"/>
      <name val="Garamond"/>
      <family val="1"/>
    </font>
    <font>
      <b/>
      <sz val="8"/>
      <color theme="1"/>
      <name val="Garamond"/>
      <family val="1"/>
    </font>
    <font>
      <b/>
      <sz val="8"/>
      <color rgb="FFFF0000"/>
      <name val="Garamond"/>
      <family val="1"/>
    </font>
    <font>
      <b/>
      <sz val="8"/>
      <color indexed="10"/>
      <name val="Garamond"/>
      <family val="1"/>
    </font>
    <font>
      <b/>
      <sz val="8"/>
      <color indexed="8"/>
      <name val="Garamond"/>
      <family val="1"/>
    </font>
    <font>
      <i/>
      <sz val="9"/>
      <color theme="1"/>
      <name val="Garamond"/>
      <family val="1"/>
    </font>
    <font>
      <i/>
      <u/>
      <sz val="8"/>
      <color theme="1"/>
      <name val="Garamond"/>
      <family val="1"/>
    </font>
    <font>
      <i/>
      <sz val="8"/>
      <color theme="1"/>
      <name val="Garamond"/>
      <family val="1"/>
    </font>
    <font>
      <sz val="8"/>
      <color theme="1"/>
      <name val="Calibri"/>
      <family val="2"/>
      <scheme val="minor"/>
    </font>
    <font>
      <b/>
      <i/>
      <sz val="9"/>
      <color rgb="FFFF0000"/>
      <name val="Garamond"/>
      <family val="1"/>
    </font>
    <font>
      <b/>
      <sz val="9"/>
      <color rgb="FFFF0000"/>
      <name val="Garamond"/>
      <family val="1"/>
    </font>
    <font>
      <b/>
      <sz val="8"/>
      <name val="Garamond"/>
      <family val="1"/>
    </font>
    <font>
      <sz val="8"/>
      <color theme="1"/>
      <name val="Times New Roman"/>
      <family val="1"/>
    </font>
    <font>
      <b/>
      <i/>
      <sz val="9"/>
      <color rgb="FFFF0000"/>
      <name val="Calibri"/>
      <family val="2"/>
      <scheme val="minor"/>
    </font>
    <font>
      <b/>
      <sz val="9"/>
      <color theme="1"/>
      <name val="Calibri"/>
      <family val="2"/>
      <scheme val="minor"/>
    </font>
    <font>
      <sz val="11"/>
      <name val="Calibri"/>
      <family val="2"/>
      <charset val="238"/>
      <scheme val="minor"/>
    </font>
    <font>
      <sz val="8"/>
      <name val="Calibri"/>
      <family val="2"/>
      <scheme val="minor"/>
    </font>
    <font>
      <sz val="10"/>
      <name val="Garamond"/>
      <family val="1"/>
    </font>
    <font>
      <b/>
      <sz val="10"/>
      <name val="Garamond"/>
      <family val="1"/>
    </font>
    <font>
      <sz val="8"/>
      <color rgb="FFFF0000"/>
      <name val="Garamond"/>
      <family val="1"/>
    </font>
    <font>
      <sz val="9"/>
      <name val="Garamond"/>
      <family val="1"/>
    </font>
    <font>
      <b/>
      <sz val="10"/>
      <color rgb="FFFF0000"/>
      <name val="Garamond"/>
      <family val="1"/>
    </font>
    <font>
      <i/>
      <sz val="9"/>
      <name val="Garamond"/>
      <family val="1"/>
    </font>
    <font>
      <i/>
      <sz val="8"/>
      <name val="Garamond"/>
      <family val="1"/>
    </font>
    <font>
      <b/>
      <i/>
      <sz val="9"/>
      <name val="Garamond"/>
      <family val="1"/>
    </font>
    <font>
      <b/>
      <sz val="8"/>
      <name val="Garamond"/>
      <family val="1"/>
      <charset val="238"/>
    </font>
    <font>
      <b/>
      <i/>
      <sz val="8"/>
      <name val="Garamond"/>
      <family val="1"/>
      <charset val="238"/>
    </font>
    <font>
      <sz val="8"/>
      <name val="Garamond"/>
      <family val="1"/>
      <charset val="238"/>
    </font>
    <font>
      <sz val="8"/>
      <name val="Arial"/>
      <family val="2"/>
      <charset val="238"/>
    </font>
    <font>
      <sz val="12"/>
      <name val="Garamond"/>
      <family val="1"/>
    </font>
    <font>
      <b/>
      <i/>
      <sz val="8"/>
      <name val="Garamond"/>
      <family val="1"/>
    </font>
    <font>
      <sz val="8"/>
      <color theme="0"/>
      <name val="Garamond"/>
      <family val="1"/>
    </font>
    <font>
      <sz val="9"/>
      <color theme="1"/>
      <name val="Calibri"/>
      <family val="2"/>
      <scheme val="minor"/>
    </font>
    <font>
      <sz val="11"/>
      <name val="Times New Roman"/>
      <family val="1"/>
    </font>
    <font>
      <b/>
      <sz val="12"/>
      <name val="Times New Roman"/>
      <family val="1"/>
    </font>
    <font>
      <sz val="9"/>
      <name val="Times New Roman"/>
      <family val="1"/>
    </font>
    <font>
      <i/>
      <sz val="9"/>
      <name val="Times New Roman"/>
      <family val="1"/>
    </font>
    <font>
      <b/>
      <sz val="10"/>
      <color rgb="FFFF0000"/>
      <name val="Times New Roman"/>
      <family val="1"/>
    </font>
    <font>
      <sz val="8"/>
      <name val="Times New Roman"/>
      <family val="1"/>
    </font>
    <font>
      <b/>
      <sz val="9"/>
      <name val="Times New Roman"/>
      <family val="1"/>
    </font>
    <font>
      <sz val="10"/>
      <name val="Calibri"/>
      <family val="2"/>
    </font>
    <font>
      <sz val="14"/>
      <name val="Calibri"/>
      <family val="2"/>
      <scheme val="minor"/>
    </font>
    <font>
      <b/>
      <sz val="14"/>
      <name val="Calibri"/>
      <family val="2"/>
      <scheme val="minor"/>
    </font>
    <font>
      <sz val="10"/>
      <name val="Calibri"/>
      <family val="2"/>
      <scheme val="minor"/>
    </font>
    <font>
      <i/>
      <sz val="10"/>
      <color theme="1"/>
      <name val="Garamond"/>
      <family val="1"/>
    </font>
    <font>
      <i/>
      <sz val="10"/>
      <name val="Garamond"/>
      <family val="1"/>
    </font>
    <font>
      <b/>
      <i/>
      <sz val="10"/>
      <name val="Garamond"/>
      <family val="1"/>
    </font>
    <font>
      <sz val="11"/>
      <color theme="1"/>
      <name val="Garamond"/>
      <family val="1"/>
    </font>
    <font>
      <b/>
      <i/>
      <u/>
      <sz val="10"/>
      <name val="Garamond"/>
      <family val="1"/>
    </font>
    <font>
      <i/>
      <u/>
      <sz val="10"/>
      <name val="Garamond"/>
      <family val="1"/>
    </font>
    <font>
      <sz val="10"/>
      <color rgb="FFFF0000"/>
      <name val="Garamond"/>
      <family val="1"/>
    </font>
    <font>
      <b/>
      <sz val="10"/>
      <color indexed="10"/>
      <name val="Garamond"/>
      <family val="1"/>
    </font>
    <font>
      <b/>
      <sz val="10"/>
      <color indexed="8"/>
      <name val="Garamond"/>
      <family val="1"/>
    </font>
    <font>
      <b/>
      <i/>
      <sz val="10"/>
      <color indexed="10"/>
      <name val="Garamond"/>
      <family val="1"/>
    </font>
    <font>
      <b/>
      <i/>
      <sz val="10"/>
      <color rgb="FFFF0000"/>
      <name val="Garamond"/>
      <family val="1"/>
    </font>
    <font>
      <b/>
      <i/>
      <sz val="10"/>
      <color theme="1"/>
      <name val="Garamond"/>
      <family val="1"/>
    </font>
    <font>
      <sz val="10"/>
      <color rgb="FF000000"/>
      <name val="Garamond"/>
      <family val="1"/>
    </font>
    <font>
      <sz val="10"/>
      <color indexed="8"/>
      <name val="Agency FB"/>
      <family val="2"/>
    </font>
    <font>
      <i/>
      <sz val="10"/>
      <color indexed="8"/>
      <name val="Garamond"/>
      <family val="1"/>
    </font>
  </fonts>
  <fills count="4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39997558519241921"/>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style="medium">
        <color rgb="FF2E74B5"/>
      </left>
      <right style="medium">
        <color rgb="FF2E74B5"/>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diagonal/>
    </border>
    <border>
      <left/>
      <right style="medium">
        <color rgb="FF2E74B5"/>
      </right>
      <top/>
      <bottom style="medium">
        <color rgb="FF2E74B5"/>
      </bottom>
      <diagonal/>
    </border>
    <border>
      <left style="medium">
        <color rgb="FF2E74B5"/>
      </left>
      <right style="medium">
        <color rgb="FF2E74B5"/>
      </right>
      <top/>
      <bottom/>
      <diagonal/>
    </border>
    <border>
      <left style="thick">
        <color rgb="FF2E74B5"/>
      </left>
      <right style="thick">
        <color rgb="FF2E74B5"/>
      </right>
      <top style="thick">
        <color rgb="FF2E74B5"/>
      </top>
      <bottom style="thick">
        <color rgb="FF2E74B5"/>
      </bottom>
      <diagonal/>
    </border>
    <border>
      <left style="thin">
        <color indexed="64"/>
      </left>
      <right style="medium">
        <color rgb="FF2E74B5"/>
      </right>
      <top style="thin">
        <color indexed="64"/>
      </top>
      <bottom style="thin">
        <color indexed="64"/>
      </bottom>
      <diagonal/>
    </border>
    <border>
      <left style="medium">
        <color rgb="FF2E74B5"/>
      </left>
      <right style="medium">
        <color rgb="FF2E74B5"/>
      </right>
      <top style="thin">
        <color indexed="64"/>
      </top>
      <bottom style="thin">
        <color indexed="64"/>
      </bottom>
      <diagonal/>
    </border>
    <border>
      <left/>
      <right/>
      <top style="medium">
        <color rgb="FF2E74B5"/>
      </top>
      <bottom style="medium">
        <color rgb="FF2E74B5"/>
      </bottom>
      <diagonal/>
    </border>
    <border>
      <left/>
      <right/>
      <top/>
      <bottom style="medium">
        <color rgb="FF2E74B5"/>
      </bottom>
      <diagonal/>
    </border>
    <border>
      <left style="medium">
        <color rgb="FF2E74B5"/>
      </left>
      <right/>
      <top style="medium">
        <color rgb="FF2E74B5"/>
      </top>
      <bottom/>
      <diagonal/>
    </border>
    <border>
      <left/>
      <right/>
      <top style="medium">
        <color rgb="FF2E74B5"/>
      </top>
      <bottom/>
      <diagonal/>
    </border>
    <border>
      <left/>
      <right style="medium">
        <color rgb="FF2E74B5"/>
      </right>
      <top style="medium">
        <color rgb="FF2E74B5"/>
      </top>
      <bottom/>
      <diagonal/>
    </border>
    <border>
      <left style="medium">
        <color rgb="FF2E74B5"/>
      </left>
      <right style="medium">
        <color rgb="FF2E74B5"/>
      </right>
      <top style="medium">
        <color rgb="FF2E74B5"/>
      </top>
      <bottom/>
      <diagonal/>
    </border>
    <border>
      <left style="medium">
        <color rgb="FF2E74B5"/>
      </left>
      <right/>
      <top/>
      <bottom/>
      <diagonal/>
    </border>
    <border>
      <left style="medium">
        <color indexed="64"/>
      </left>
      <right/>
      <top style="medium">
        <color rgb="FF2E74B5"/>
      </top>
      <bottom style="medium">
        <color rgb="FF2E74B5"/>
      </bottom>
      <diagonal/>
    </border>
    <border>
      <left style="medium">
        <color rgb="FF2E74B5"/>
      </left>
      <right/>
      <top/>
      <bottom style="medium">
        <color rgb="FF2E74B5"/>
      </bottom>
      <diagonal/>
    </border>
    <border>
      <left style="medium">
        <color rgb="FF2E74B5"/>
      </left>
      <right/>
      <top style="thin">
        <color indexed="64"/>
      </top>
      <bottom style="thin">
        <color indexed="64"/>
      </bottom>
      <diagonal/>
    </border>
    <border>
      <left style="thin">
        <color indexed="64"/>
      </left>
      <right/>
      <top style="medium">
        <color indexed="64"/>
      </top>
      <bottom style="thin">
        <color indexed="64"/>
      </bottom>
      <diagonal/>
    </border>
    <border>
      <left style="medium">
        <color rgb="FF2E74B5"/>
      </left>
      <right style="medium">
        <color rgb="FF2E74B5"/>
      </right>
      <top style="medium">
        <color rgb="FF2E74B5"/>
      </top>
      <bottom style="medium">
        <color rgb="FF0070C0"/>
      </bottom>
      <diagonal/>
    </border>
    <border>
      <left style="medium">
        <color rgb="FF0070C0"/>
      </left>
      <right style="medium">
        <color rgb="FF0070C0"/>
      </right>
      <top style="medium">
        <color rgb="FF0070C0"/>
      </top>
      <bottom style="medium">
        <color rgb="FF0070C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rgb="FF2E74B5"/>
      </top>
      <bottom style="medium">
        <color rgb="FF2E74B5"/>
      </bottom>
      <diagonal/>
    </border>
    <border>
      <left style="medium">
        <color indexed="64"/>
      </left>
      <right style="medium">
        <color rgb="FF2E74B5"/>
      </right>
      <top style="medium">
        <color indexed="64"/>
      </top>
      <bottom style="medium">
        <color indexed="64"/>
      </bottom>
      <diagonal/>
    </border>
    <border>
      <left/>
      <right style="medium">
        <color rgb="FF2E74B5"/>
      </right>
      <top style="medium">
        <color indexed="64"/>
      </top>
      <bottom style="medium">
        <color indexed="64"/>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top style="thin">
        <color indexed="64"/>
      </top>
      <bottom style="medium">
        <color rgb="FF2E74B5"/>
      </bottom>
      <diagonal/>
    </border>
    <border>
      <left/>
      <right style="medium">
        <color rgb="FF2E74B5"/>
      </right>
      <top style="thin">
        <color indexed="64"/>
      </top>
      <bottom style="medium">
        <color rgb="FF2E74B5"/>
      </bottom>
      <diagonal/>
    </border>
    <border>
      <left style="medium">
        <color indexed="64"/>
      </left>
      <right style="medium">
        <color indexed="64"/>
      </right>
      <top style="medium">
        <color indexed="64"/>
      </top>
      <bottom style="medium">
        <color rgb="FF2E74B5"/>
      </bottom>
      <diagonal/>
    </border>
    <border>
      <left style="medium">
        <color indexed="64"/>
      </left>
      <right style="medium">
        <color indexed="64"/>
      </right>
      <top/>
      <bottom style="medium">
        <color rgb="FF2E74B5"/>
      </bottom>
      <diagonal/>
    </border>
    <border>
      <left style="medium">
        <color indexed="64"/>
      </left>
      <right style="medium">
        <color indexed="64"/>
      </right>
      <top/>
      <bottom style="medium">
        <color indexed="64"/>
      </bottom>
      <diagonal/>
    </border>
    <border>
      <left style="medium">
        <color indexed="64"/>
      </left>
      <right style="medium">
        <color rgb="FF2E74B5"/>
      </right>
      <top style="medium">
        <color indexed="64"/>
      </top>
      <bottom/>
      <diagonal/>
    </border>
    <border>
      <left/>
      <right style="medium">
        <color rgb="FF2E74B5"/>
      </right>
      <top style="medium">
        <color indexed="64"/>
      </top>
      <bottom/>
      <diagonal/>
    </border>
    <border>
      <left style="medium">
        <color indexed="64"/>
      </left>
      <right style="medium">
        <color rgb="FF2E74B5"/>
      </right>
      <top/>
      <bottom style="medium">
        <color indexed="64"/>
      </bottom>
      <diagonal/>
    </border>
    <border>
      <left/>
      <right style="medium">
        <color rgb="FF2E74B5"/>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rgb="FF2E74B5"/>
      </left>
      <right style="medium">
        <color rgb="FF2E74B5"/>
      </right>
      <top style="medium">
        <color rgb="FF2E74B5"/>
      </top>
      <bottom style="thin">
        <color indexed="64"/>
      </bottom>
      <diagonal/>
    </border>
    <border>
      <left style="medium">
        <color indexed="64"/>
      </left>
      <right/>
      <top style="medium">
        <color indexed="64"/>
      </top>
      <bottom style="medium">
        <color rgb="FF458DCF"/>
      </bottom>
      <diagonal/>
    </border>
    <border>
      <left/>
      <right/>
      <top style="medium">
        <color indexed="64"/>
      </top>
      <bottom style="medium">
        <color rgb="FF458DCF"/>
      </bottom>
      <diagonal/>
    </border>
    <border>
      <left/>
      <right style="medium">
        <color indexed="64"/>
      </right>
      <top style="medium">
        <color indexed="64"/>
      </top>
      <bottom style="medium">
        <color rgb="FF458DCF"/>
      </bottom>
      <diagonal/>
    </border>
    <border>
      <left style="medium">
        <color indexed="64"/>
      </left>
      <right/>
      <top/>
      <bottom/>
      <diagonal/>
    </border>
    <border>
      <left/>
      <right style="medium">
        <color indexed="64"/>
      </right>
      <top/>
      <bottom/>
      <diagonal/>
    </border>
    <border>
      <left style="medium">
        <color indexed="64"/>
      </left>
      <right style="medium">
        <color rgb="FF2E74B5"/>
      </right>
      <top style="medium">
        <color rgb="FF2E74B5"/>
      </top>
      <bottom style="medium">
        <color rgb="FF2E74B5"/>
      </bottom>
      <diagonal/>
    </border>
    <border>
      <left/>
      <right style="medium">
        <color indexed="64"/>
      </right>
      <top style="medium">
        <color rgb="FF2E74B5"/>
      </top>
      <bottom style="medium">
        <color rgb="FF2E74B5"/>
      </bottom>
      <diagonal/>
    </border>
    <border>
      <left style="medium">
        <color indexed="64"/>
      </left>
      <right/>
      <top style="medium">
        <color rgb="FF2E74B5"/>
      </top>
      <bottom style="medium">
        <color rgb="FF0070C0"/>
      </bottom>
      <diagonal/>
    </border>
    <border>
      <left/>
      <right/>
      <top style="medium">
        <color rgb="FF2E74B5"/>
      </top>
      <bottom style="medium">
        <color rgb="FF0070C0"/>
      </bottom>
      <diagonal/>
    </border>
    <border>
      <left/>
      <right style="medium">
        <color indexed="64"/>
      </right>
      <top style="medium">
        <color rgb="FF2E74B5"/>
      </top>
      <bottom style="medium">
        <color rgb="FF0070C0"/>
      </bottom>
      <diagonal/>
    </border>
    <border>
      <left style="medium">
        <color indexed="64"/>
      </left>
      <right/>
      <top style="medium">
        <color rgb="FF0070C0"/>
      </top>
      <bottom/>
      <diagonal/>
    </border>
    <border>
      <left/>
      <right/>
      <top style="medium">
        <color rgb="FF0070C0"/>
      </top>
      <bottom/>
      <diagonal/>
    </border>
    <border>
      <left/>
      <right style="medium">
        <color indexed="64"/>
      </right>
      <top style="medium">
        <color rgb="FF0070C0"/>
      </top>
      <bottom/>
      <diagonal/>
    </border>
    <border>
      <left style="medium">
        <color indexed="64"/>
      </left>
      <right/>
      <top/>
      <bottom style="medium">
        <color rgb="FF0070C0"/>
      </bottom>
      <diagonal/>
    </border>
    <border>
      <left/>
      <right/>
      <top/>
      <bottom style="medium">
        <color rgb="FF0070C0"/>
      </bottom>
      <diagonal/>
    </border>
    <border>
      <left/>
      <right style="medium">
        <color indexed="64"/>
      </right>
      <top/>
      <bottom style="medium">
        <color rgb="FF0070C0"/>
      </bottom>
      <diagonal/>
    </border>
    <border>
      <left style="medium">
        <color indexed="64"/>
      </left>
      <right/>
      <top style="medium">
        <color rgb="FF0070C0"/>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indexed="64"/>
      </right>
      <top style="medium">
        <color rgb="FF0070C0"/>
      </top>
      <bottom style="medium">
        <color rgb="FF0070C0"/>
      </bottom>
      <diagonal/>
    </border>
    <border>
      <left style="medium">
        <color rgb="FF0070C0"/>
      </left>
      <right style="medium">
        <color rgb="FF2E74B5"/>
      </right>
      <top/>
      <bottom/>
      <diagonal/>
    </border>
    <border>
      <left style="medium">
        <color indexed="64"/>
      </left>
      <right style="medium">
        <color rgb="FF2E74B5"/>
      </right>
      <top/>
      <bottom style="medium">
        <color rgb="FF2E74B5"/>
      </bottom>
      <diagonal/>
    </border>
    <border>
      <left/>
      <right style="medium">
        <color indexed="64"/>
      </right>
      <top/>
      <bottom style="medium">
        <color rgb="FF2E74B5"/>
      </bottom>
      <diagonal/>
    </border>
    <border>
      <left style="medium">
        <color indexed="64"/>
      </left>
      <right/>
      <top style="medium">
        <color rgb="FF2E74B5"/>
      </top>
      <bottom style="medium">
        <color rgb="FF458DCF"/>
      </bottom>
      <diagonal/>
    </border>
    <border>
      <left style="medium">
        <color rgb="FF458DCF"/>
      </left>
      <right/>
      <top style="medium">
        <color indexed="64"/>
      </top>
      <bottom style="medium">
        <color rgb="FF458DCF"/>
      </bottom>
      <diagonal/>
    </border>
    <border>
      <left style="medium">
        <color indexed="64"/>
      </left>
      <right/>
      <top/>
      <bottom style="medium">
        <color rgb="FF2E74B5"/>
      </bottom>
      <diagonal/>
    </border>
    <border>
      <left style="medium">
        <color rgb="FF2E74B5"/>
      </left>
      <right style="medium">
        <color indexed="64"/>
      </right>
      <top/>
      <bottom style="medium">
        <color rgb="FF2E74B5"/>
      </bottom>
      <diagonal/>
    </border>
    <border>
      <left style="medium">
        <color indexed="64"/>
      </left>
      <right style="medium">
        <color rgb="FF0070C0"/>
      </right>
      <top style="medium">
        <color rgb="FF0070C0"/>
      </top>
      <bottom style="medium">
        <color rgb="FF0070C0"/>
      </bottom>
      <diagonal/>
    </border>
    <border>
      <left style="medium">
        <color indexed="64"/>
      </left>
      <right style="medium">
        <color rgb="FF0070C0"/>
      </right>
      <top/>
      <bottom style="medium">
        <color rgb="FF2E74B5"/>
      </bottom>
      <diagonal/>
    </border>
    <border>
      <left style="medium">
        <color rgb="FF0070C0"/>
      </left>
      <right/>
      <top/>
      <bottom style="medium">
        <color rgb="FF2E74B5"/>
      </bottom>
      <diagonal/>
    </border>
    <border>
      <left style="medium">
        <color indexed="64"/>
      </left>
      <right style="medium">
        <color rgb="FF2E74B5"/>
      </right>
      <top style="medium">
        <color rgb="FF2E74B5"/>
      </top>
      <bottom/>
      <diagonal/>
    </border>
    <border>
      <left style="medium">
        <color indexed="64"/>
      </left>
      <right style="medium">
        <color rgb="FF0070C0"/>
      </right>
      <top style="medium">
        <color rgb="FF2E74B5"/>
      </top>
      <bottom style="medium">
        <color rgb="FF2E74B5"/>
      </bottom>
      <diagonal/>
    </border>
    <border>
      <left/>
      <right style="medium">
        <color rgb="FF2E74B5"/>
      </right>
      <top style="medium">
        <color rgb="FF2E74B5"/>
      </top>
      <bottom style="medium">
        <color rgb="FF0070C0"/>
      </bottom>
      <diagonal/>
    </border>
    <border>
      <left style="medium">
        <color indexed="64"/>
      </left>
      <right style="medium">
        <color rgb="FF0070C0"/>
      </right>
      <top/>
      <bottom style="medium">
        <color rgb="FF0070C0"/>
      </bottom>
      <diagonal/>
    </border>
    <border>
      <left/>
      <right style="thin">
        <color indexed="64"/>
      </right>
      <top/>
      <bottom style="medium">
        <color rgb="FF0070C0"/>
      </bottom>
      <diagonal/>
    </border>
    <border>
      <left style="medium">
        <color indexed="64"/>
      </left>
      <right style="medium">
        <color rgb="FF2E74B5"/>
      </right>
      <top/>
      <bottom/>
      <diagonal/>
    </border>
    <border>
      <left/>
      <right style="medium">
        <color indexed="64"/>
      </right>
      <top style="medium">
        <color rgb="FF2E74B5"/>
      </top>
      <bottom/>
      <diagonal/>
    </border>
    <border>
      <left style="medium">
        <color indexed="64"/>
      </left>
      <right style="medium">
        <color rgb="FF458DCF"/>
      </right>
      <top style="medium">
        <color rgb="FF458DCF"/>
      </top>
      <bottom style="medium">
        <color rgb="FF458DCF"/>
      </bottom>
      <diagonal/>
    </border>
    <border>
      <left/>
      <right style="medium">
        <color rgb="FF458DCF"/>
      </right>
      <top style="medium">
        <color rgb="FF458DCF"/>
      </top>
      <bottom style="medium">
        <color rgb="FF458DCF"/>
      </bottom>
      <diagonal/>
    </border>
    <border>
      <left/>
      <right style="medium">
        <color indexed="64"/>
      </right>
      <top style="medium">
        <color rgb="FF458DCF"/>
      </top>
      <bottom style="medium">
        <color rgb="FF458DCF"/>
      </bottom>
      <diagonal/>
    </border>
    <border>
      <left style="medium">
        <color indexed="64"/>
      </left>
      <right style="medium">
        <color rgb="FF2E74B5"/>
      </right>
      <top style="medium">
        <color rgb="FF2E74B5"/>
      </top>
      <bottom style="medium">
        <color indexed="64"/>
      </bottom>
      <diagonal/>
    </border>
    <border>
      <left style="medium">
        <color rgb="FF0070C0"/>
      </left>
      <right/>
      <top style="medium">
        <color rgb="FF2E74B5"/>
      </top>
      <bottom style="medium">
        <color rgb="FF0070C0"/>
      </bottom>
      <diagonal/>
    </border>
    <border>
      <left style="medium">
        <color rgb="FF2E74B5"/>
      </left>
      <right/>
      <top style="medium">
        <color rgb="FF0070C0"/>
      </top>
      <bottom style="medium">
        <color rgb="FF2E74B5"/>
      </bottom>
      <diagonal/>
    </border>
    <border>
      <left/>
      <right/>
      <top style="medium">
        <color rgb="FF0070C0"/>
      </top>
      <bottom style="medium">
        <color rgb="FF2E74B5"/>
      </bottom>
      <diagonal/>
    </border>
    <border>
      <left/>
      <right style="medium">
        <color indexed="64"/>
      </right>
      <top style="medium">
        <color rgb="FF0070C0"/>
      </top>
      <bottom style="medium">
        <color rgb="FF2E74B5"/>
      </bottom>
      <diagonal/>
    </border>
    <border>
      <left/>
      <right style="thin">
        <color indexed="64"/>
      </right>
      <top style="medium">
        <color rgb="FF2E74B5"/>
      </top>
      <bottom style="medium">
        <color rgb="FF2E74B5"/>
      </bottom>
      <diagonal/>
    </border>
    <border>
      <left/>
      <right style="thin">
        <color indexed="64"/>
      </right>
      <top style="medium">
        <color rgb="FF2E74B5"/>
      </top>
      <bottom/>
      <diagonal/>
    </border>
    <border>
      <left/>
      <right style="thin">
        <color indexed="64"/>
      </right>
      <top/>
      <bottom/>
      <diagonal/>
    </border>
    <border>
      <left/>
      <right style="thin">
        <color indexed="64"/>
      </right>
      <top/>
      <bottom style="medium">
        <color rgb="FF2E74B5"/>
      </bottom>
      <diagonal/>
    </border>
    <border>
      <left style="medium">
        <color rgb="FF2E74B5"/>
      </left>
      <right style="medium">
        <color rgb="FF2E74B5"/>
      </right>
      <top/>
      <bottom style="medium">
        <color theme="4" tint="-0.249977111117893"/>
      </bottom>
      <diagonal/>
    </border>
    <border>
      <left style="thin">
        <color indexed="64"/>
      </left>
      <right style="thin">
        <color rgb="FF0070C0"/>
      </right>
      <top style="medium">
        <color theme="4" tint="-0.249977111117893"/>
      </top>
      <bottom/>
      <diagonal/>
    </border>
    <border>
      <left style="medium">
        <color rgb="FF2E74B5"/>
      </left>
      <right/>
      <top style="medium">
        <color rgb="FF2E74B5"/>
      </top>
      <bottom style="thin">
        <color indexed="64"/>
      </bottom>
      <diagonal/>
    </border>
    <border>
      <left/>
      <right/>
      <top style="medium">
        <color rgb="FF2E74B5"/>
      </top>
      <bottom style="thin">
        <color indexed="64"/>
      </bottom>
      <diagonal/>
    </border>
    <border>
      <left/>
      <right style="thin">
        <color indexed="64"/>
      </right>
      <top style="medium">
        <color rgb="FF2E74B5"/>
      </top>
      <bottom style="thin">
        <color indexed="64"/>
      </bottom>
      <diagonal/>
    </border>
    <border>
      <left style="medium">
        <color rgb="FF2E74B5"/>
      </left>
      <right/>
      <top style="thin">
        <color indexed="64"/>
      </top>
      <bottom style="medium">
        <color rgb="FF2E74B5"/>
      </bottom>
      <diagonal/>
    </border>
    <border>
      <left/>
      <right/>
      <top style="thin">
        <color indexed="64"/>
      </top>
      <bottom style="medium">
        <color rgb="FF2E74B5"/>
      </bottom>
      <diagonal/>
    </border>
    <border>
      <left/>
      <right style="thin">
        <color indexed="64"/>
      </right>
      <top style="thin">
        <color indexed="64"/>
      </top>
      <bottom style="medium">
        <color rgb="FF2E74B5"/>
      </bottom>
      <diagonal/>
    </border>
    <border>
      <left style="thin">
        <color indexed="64"/>
      </left>
      <right/>
      <top style="thin">
        <color indexed="64"/>
      </top>
      <bottom/>
      <diagonal/>
    </border>
    <border>
      <left style="medium">
        <color theme="4" tint="-0.249977111117893"/>
      </left>
      <right/>
      <top style="medium">
        <color rgb="FF2E74B5"/>
      </top>
      <bottom style="medium">
        <color theme="4" tint="-0.249977111117893"/>
      </bottom>
      <diagonal/>
    </border>
    <border>
      <left/>
      <right/>
      <top style="medium">
        <color rgb="FF2E74B5"/>
      </top>
      <bottom style="medium">
        <color theme="4" tint="-0.249977111117893"/>
      </bottom>
      <diagonal/>
    </border>
    <border>
      <left/>
      <right style="thin">
        <color indexed="64"/>
      </right>
      <top style="medium">
        <color rgb="FF2E74B5"/>
      </top>
      <bottom style="medium">
        <color theme="4" tint="-0.249977111117893"/>
      </bottom>
      <diagonal/>
    </border>
    <border>
      <left style="medium">
        <color rgb="FF2E74B5"/>
      </left>
      <right/>
      <top style="medium">
        <color theme="4" tint="-0.249977111117893"/>
      </top>
      <bottom style="medium">
        <color rgb="FF2E74B5"/>
      </bottom>
      <diagonal/>
    </border>
    <border>
      <left style="medium">
        <color theme="4" tint="-0.249977111117893"/>
      </left>
      <right/>
      <top/>
      <bottom/>
      <diagonal/>
    </border>
    <border>
      <left/>
      <right style="medium">
        <color theme="4" tint="-0.249977111117893"/>
      </right>
      <top style="medium">
        <color rgb="FF2E74B5"/>
      </top>
      <bottom style="medium">
        <color theme="4" tint="-0.249977111117893"/>
      </bottom>
      <diagonal/>
    </border>
    <border>
      <left style="medium">
        <color rgb="FF2E74B5"/>
      </left>
      <right style="medium">
        <color theme="4" tint="-0.249977111117893"/>
      </right>
      <top style="medium">
        <color theme="4" tint="-0.249977111117893"/>
      </top>
      <bottom style="medium">
        <color rgb="FF2E74B5"/>
      </bottom>
      <diagonal/>
    </border>
    <border>
      <left style="medium">
        <color theme="4" tint="-0.249977111117893"/>
      </left>
      <right/>
      <top style="medium">
        <color theme="4" tint="-0.249977111117893"/>
      </top>
      <bottom style="medium">
        <color rgb="FF2E74B5"/>
      </bottom>
      <diagonal/>
    </border>
    <border>
      <left/>
      <right/>
      <top style="medium">
        <color theme="4" tint="-0.249977111117893"/>
      </top>
      <bottom style="medium">
        <color rgb="FF2E74B5"/>
      </bottom>
      <diagonal/>
    </border>
    <border>
      <left/>
      <right style="medium">
        <color theme="4" tint="-0.249977111117893"/>
      </right>
      <top style="medium">
        <color theme="4" tint="-0.249977111117893"/>
      </top>
      <bottom style="medium">
        <color rgb="FF2E74B5"/>
      </bottom>
      <diagonal/>
    </border>
    <border>
      <left/>
      <right style="medium">
        <color theme="4" tint="-0.249977111117893"/>
      </right>
      <top style="medium">
        <color rgb="FF2E74B5"/>
      </top>
      <bottom style="medium">
        <color rgb="FF2E74B5"/>
      </bottom>
      <diagonal/>
    </border>
    <border>
      <left style="medium">
        <color rgb="FF2E74B5"/>
      </left>
      <right style="medium">
        <color rgb="FF0070C0"/>
      </right>
      <top style="medium">
        <color rgb="FF2E74B5"/>
      </top>
      <bottom style="medium">
        <color rgb="FF2E74B5"/>
      </bottom>
      <diagonal/>
    </border>
    <border>
      <left style="medium">
        <color rgb="FF0070C0"/>
      </left>
      <right style="medium">
        <color rgb="FF2E74B5"/>
      </right>
      <top style="medium">
        <color rgb="FF2E74B5"/>
      </top>
      <bottom style="medium">
        <color rgb="FF2E74B5"/>
      </bottom>
      <diagonal/>
    </border>
    <border>
      <left style="medium">
        <color rgb="FF0070C0"/>
      </left>
      <right style="medium">
        <color rgb="FF2E74B5"/>
      </right>
      <top style="medium">
        <color rgb="FF0070C0"/>
      </top>
      <bottom style="medium">
        <color rgb="FF2E74B5"/>
      </bottom>
      <diagonal/>
    </border>
  </borders>
  <cellStyleXfs count="49">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10" fillId="26" borderId="0" applyNumberFormat="0" applyBorder="0" applyAlignment="0" applyProtection="0"/>
    <xf numFmtId="0" fontId="11" fillId="27" borderId="7" applyNumberFormat="0" applyAlignment="0" applyProtection="0"/>
    <xf numFmtId="0" fontId="12" fillId="28" borderId="8" applyNumberFormat="0" applyAlignment="0" applyProtection="0"/>
    <xf numFmtId="164" fontId="3" fillId="0" borderId="0" applyFont="0" applyFill="0" applyBorder="0" applyAlignment="0" applyProtection="0"/>
    <xf numFmtId="0" fontId="13" fillId="0" borderId="0" applyNumberFormat="0" applyFill="0" applyBorder="0" applyAlignment="0" applyProtection="0"/>
    <xf numFmtId="0" fontId="14" fillId="29" borderId="0" applyNumberFormat="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18" fillId="30" borderId="7" applyNumberFormat="0" applyAlignment="0" applyProtection="0"/>
    <xf numFmtId="0" fontId="19" fillId="0" borderId="12" applyNumberFormat="0" applyFill="0" applyAlignment="0" applyProtection="0"/>
    <xf numFmtId="0" fontId="20" fillId="31" borderId="0" applyNumberFormat="0" applyBorder="0" applyAlignment="0" applyProtection="0"/>
    <xf numFmtId="0" fontId="1" fillId="0" borderId="0"/>
    <xf numFmtId="0" fontId="21" fillId="0" borderId="0"/>
    <xf numFmtId="0" fontId="1" fillId="0" borderId="0"/>
    <xf numFmtId="0" fontId="8" fillId="32" borderId="13" applyNumberFormat="0" applyFont="0" applyAlignment="0" applyProtection="0"/>
    <xf numFmtId="0" fontId="22" fillId="27" borderId="14" applyNumberFormat="0" applyAlignment="0" applyProtection="0"/>
    <xf numFmtId="9" fontId="8" fillId="0" borderId="0" applyFont="0" applyFill="0" applyBorder="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0" borderId="0" applyNumberFormat="0" applyFill="0" applyBorder="0" applyAlignment="0" applyProtection="0"/>
    <xf numFmtId="164" fontId="8" fillId="0" borderId="0" applyFont="0" applyFill="0" applyBorder="0" applyAlignment="0" applyProtection="0"/>
    <xf numFmtId="169" fontId="8" fillId="0" borderId="0" applyFont="0" applyFill="0" applyBorder="0" applyAlignment="0" applyProtection="0"/>
  </cellStyleXfs>
  <cellXfs count="1158">
    <xf numFmtId="0" fontId="0" fillId="0" borderId="0" xfId="0"/>
    <xf numFmtId="0" fontId="26" fillId="33" borderId="16" xfId="0" applyFont="1" applyFill="1" applyBorder="1" applyAlignment="1">
      <alignment horizontal="left" vertical="center" wrapText="1"/>
    </xf>
    <xf numFmtId="0" fontId="27" fillId="34" borderId="0" xfId="0" applyFont="1" applyFill="1"/>
    <xf numFmtId="0" fontId="0" fillId="34" borderId="0" xfId="0" applyFill="1"/>
    <xf numFmtId="0" fontId="26" fillId="34" borderId="16" xfId="0" applyFont="1" applyFill="1" applyBorder="1" applyAlignment="1">
      <alignment horizontal="left" vertical="center" wrapText="1"/>
    </xf>
    <xf numFmtId="0" fontId="26" fillId="33" borderId="17" xfId="0" applyFont="1" applyFill="1" applyBorder="1" applyAlignment="1">
      <alignment horizontal="left" vertical="center" wrapText="1"/>
    </xf>
    <xf numFmtId="0" fontId="26" fillId="34" borderId="18" xfId="0"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0" fontId="24" fillId="0" borderId="0" xfId="0" applyFont="1"/>
    <xf numFmtId="49" fontId="26" fillId="0" borderId="18" xfId="0" quotePrefix="1" applyNumberFormat="1" applyFont="1" applyFill="1" applyBorder="1" applyAlignment="1">
      <alignment horizontal="center" vertical="center" wrapText="1"/>
    </xf>
    <xf numFmtId="0" fontId="26" fillId="0" borderId="16" xfId="0" applyFont="1" applyFill="1" applyBorder="1" applyAlignment="1">
      <alignment horizontal="left" vertical="center" wrapText="1"/>
    </xf>
    <xf numFmtId="0" fontId="29" fillId="0" borderId="0" xfId="0" applyFont="1" applyFill="1"/>
    <xf numFmtId="0" fontId="4" fillId="0" borderId="16"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20" xfId="0" applyFont="1" applyFill="1" applyBorder="1" applyAlignment="1">
      <alignment horizontal="center" vertical="center" wrapText="1"/>
    </xf>
    <xf numFmtId="0" fontId="5" fillId="0" borderId="18" xfId="0" applyFont="1" applyFill="1" applyBorder="1" applyAlignment="1">
      <alignment horizontal="left" vertical="center" wrapText="1"/>
    </xf>
    <xf numFmtId="9" fontId="5" fillId="0" borderId="21"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1" fontId="5" fillId="0" borderId="21" xfId="0" applyNumberFormat="1" applyFont="1" applyFill="1" applyBorder="1" applyAlignment="1">
      <alignment horizontal="center" vertical="center"/>
    </xf>
    <xf numFmtId="0" fontId="4" fillId="0" borderId="18" xfId="0" applyFont="1" applyFill="1" applyBorder="1" applyAlignment="1">
      <alignment vertical="center" wrapText="1"/>
    </xf>
    <xf numFmtId="0" fontId="5" fillId="0" borderId="18" xfId="0" applyFont="1" applyFill="1" applyBorder="1" applyAlignment="1">
      <alignment vertical="center" wrapText="1"/>
    </xf>
    <xf numFmtId="9" fontId="5" fillId="0" borderId="21" xfId="43" applyFont="1" applyFill="1" applyBorder="1" applyAlignment="1">
      <alignment horizontal="center" vertical="center"/>
    </xf>
    <xf numFmtId="0" fontId="4" fillId="0" borderId="18" xfId="0" applyFont="1" applyFill="1" applyBorder="1" applyAlignment="1">
      <alignment horizontal="left" vertical="center" wrapText="1"/>
    </xf>
    <xf numFmtId="0" fontId="4" fillId="0" borderId="21" xfId="0"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165" fontId="5" fillId="0" borderId="21" xfId="0" applyNumberFormat="1" applyFont="1" applyFill="1" applyBorder="1" applyAlignment="1">
      <alignment horizontal="center" vertical="center"/>
    </xf>
    <xf numFmtId="0" fontId="5" fillId="0" borderId="18" xfId="0" applyFont="1" applyFill="1" applyBorder="1" applyAlignment="1">
      <alignment horizontal="left" vertical="center" wrapText="1" indent="1"/>
    </xf>
    <xf numFmtId="167" fontId="5" fillId="0" borderId="21" xfId="0" applyNumberFormat="1" applyFont="1" applyFill="1" applyBorder="1" applyAlignment="1">
      <alignment horizontal="center" vertical="center"/>
    </xf>
    <xf numFmtId="0" fontId="6" fillId="0" borderId="18" xfId="0" applyFont="1" applyFill="1" applyBorder="1" applyAlignment="1">
      <alignment horizontal="left" vertical="center" wrapText="1" indent="1"/>
    </xf>
    <xf numFmtId="167" fontId="6" fillId="0" borderId="21" xfId="0" applyNumberFormat="1" applyFont="1" applyFill="1" applyBorder="1" applyAlignment="1">
      <alignment horizontal="center" vertical="center"/>
    </xf>
    <xf numFmtId="3" fontId="6" fillId="0" borderId="21" xfId="0" applyNumberFormat="1" applyFont="1" applyFill="1" applyBorder="1" applyAlignment="1">
      <alignment horizontal="center" vertical="center"/>
    </xf>
    <xf numFmtId="3" fontId="5" fillId="0" borderId="21" xfId="0" applyNumberFormat="1" applyFont="1" applyFill="1" applyBorder="1" applyAlignment="1">
      <alignment horizontal="center" vertical="center"/>
    </xf>
    <xf numFmtId="1" fontId="6" fillId="0" borderId="21" xfId="43" applyNumberFormat="1" applyFont="1" applyFill="1" applyBorder="1" applyAlignment="1">
      <alignment horizontal="center" vertical="center"/>
    </xf>
    <xf numFmtId="165" fontId="5" fillId="0" borderId="21" xfId="43" applyNumberFormat="1" applyFont="1" applyFill="1" applyBorder="1" applyAlignment="1">
      <alignment horizontal="center" vertical="center"/>
    </xf>
    <xf numFmtId="0" fontId="7" fillId="0" borderId="22" xfId="0" applyFont="1" applyFill="1" applyBorder="1" applyAlignment="1">
      <alignment vertical="center" wrapText="1"/>
    </xf>
    <xf numFmtId="0" fontId="4" fillId="0" borderId="2" xfId="0" applyFont="1" applyFill="1" applyBorder="1" applyAlignment="1">
      <alignment vertical="center" wrapText="1"/>
    </xf>
    <xf numFmtId="3" fontId="4" fillId="0" borderId="21" xfId="0" applyNumberFormat="1" applyFont="1" applyFill="1" applyBorder="1" applyAlignment="1">
      <alignment horizontal="center" vertical="center"/>
    </xf>
    <xf numFmtId="165" fontId="6" fillId="0" borderId="21" xfId="0" applyNumberFormat="1" applyFont="1" applyFill="1" applyBorder="1" applyAlignment="1">
      <alignment horizontal="center" vertical="center"/>
    </xf>
    <xf numFmtId="0" fontId="6" fillId="0" borderId="22" xfId="0" applyFont="1" applyFill="1" applyBorder="1" applyAlignment="1">
      <alignment horizontal="left" vertical="center" wrapText="1" indent="1"/>
    </xf>
    <xf numFmtId="166" fontId="5" fillId="0" borderId="18" xfId="0" applyNumberFormat="1" applyFont="1" applyFill="1" applyBorder="1" applyAlignment="1">
      <alignment horizontal="center" vertical="center" wrapText="1"/>
    </xf>
    <xf numFmtId="0" fontId="4" fillId="0" borderId="2" xfId="0" applyFont="1" applyFill="1" applyBorder="1" applyAlignment="1">
      <alignment horizontal="left" vertical="center" wrapText="1" indent="1"/>
    </xf>
    <xf numFmtId="9" fontId="4" fillId="0" borderId="16" xfId="0" applyNumberFormat="1" applyFont="1" applyFill="1" applyBorder="1" applyAlignment="1">
      <alignment horizontal="center" vertical="center" wrapText="1"/>
    </xf>
    <xf numFmtId="0" fontId="4" fillId="0" borderId="18" xfId="0" applyFont="1" applyFill="1" applyBorder="1" applyAlignment="1">
      <alignment horizontal="left" vertical="center"/>
    </xf>
    <xf numFmtId="0" fontId="7"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7" fillId="0" borderId="22" xfId="0" applyFont="1" applyFill="1" applyBorder="1" applyAlignment="1">
      <alignment horizontal="left" vertical="center" wrapText="1" indent="1"/>
    </xf>
    <xf numFmtId="9" fontId="5" fillId="0" borderId="18" xfId="43" applyFont="1" applyFill="1" applyBorder="1" applyAlignment="1">
      <alignment horizontal="center" vertical="center" wrapText="1"/>
    </xf>
    <xf numFmtId="0" fontId="7" fillId="0" borderId="2" xfId="0" applyFont="1" applyFill="1" applyBorder="1" applyAlignment="1">
      <alignment horizontal="left" vertical="center" wrapText="1" indent="1"/>
    </xf>
    <xf numFmtId="49" fontId="5" fillId="0" borderId="21" xfId="43" applyNumberFormat="1" applyFont="1" applyFill="1" applyBorder="1" applyAlignment="1">
      <alignment horizontal="center" vertical="center"/>
    </xf>
    <xf numFmtId="167" fontId="6" fillId="0" borderId="21" xfId="43" applyNumberFormat="1" applyFont="1" applyFill="1" applyBorder="1" applyAlignment="1">
      <alignment horizontal="center" vertical="center"/>
    </xf>
    <xf numFmtId="0" fontId="5" fillId="0" borderId="16" xfId="0" applyFont="1" applyFill="1" applyBorder="1" applyAlignment="1">
      <alignment horizontal="left" vertical="center" wrapText="1" indent="1"/>
    </xf>
    <xf numFmtId="0" fontId="7" fillId="0" borderId="16" xfId="0" applyFont="1" applyFill="1" applyBorder="1" applyAlignment="1">
      <alignment vertical="center" wrapText="1"/>
    </xf>
    <xf numFmtId="0" fontId="4" fillId="0" borderId="23" xfId="0" applyFont="1" applyFill="1" applyBorder="1" applyAlignment="1">
      <alignment vertical="center" wrapText="1"/>
    </xf>
    <xf numFmtId="0" fontId="5" fillId="0" borderId="22"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5" fillId="0" borderId="18" xfId="0" applyFont="1" applyFill="1" applyBorder="1" applyAlignment="1">
      <alignment horizontal="center" vertical="center" wrapText="1"/>
    </xf>
    <xf numFmtId="3" fontId="6" fillId="35" borderId="21" xfId="0" applyNumberFormat="1" applyFont="1" applyFill="1" applyBorder="1" applyAlignment="1">
      <alignment horizontal="center" vertical="center"/>
    </xf>
    <xf numFmtId="0" fontId="4" fillId="0" borderId="25" xfId="0" applyFont="1" applyFill="1" applyBorder="1" applyAlignment="1">
      <alignment horizontal="left" vertical="center" wrapText="1"/>
    </xf>
    <xf numFmtId="3" fontId="33" fillId="0" borderId="21" xfId="0" applyNumberFormat="1" applyFont="1" applyFill="1" applyBorder="1" applyAlignment="1">
      <alignment horizontal="center" vertical="center"/>
    </xf>
    <xf numFmtId="3" fontId="34" fillId="0" borderId="21" xfId="0" applyNumberFormat="1" applyFont="1" applyFill="1" applyBorder="1" applyAlignment="1">
      <alignment horizontal="center" vertical="center"/>
    </xf>
    <xf numFmtId="3" fontId="37" fillId="35" borderId="21" xfId="0" applyNumberFormat="1" applyFont="1" applyFill="1" applyBorder="1" applyAlignment="1">
      <alignment horizontal="center" vertical="center"/>
    </xf>
    <xf numFmtId="0" fontId="4" fillId="0" borderId="25" xfId="0" applyFont="1" applyFill="1" applyBorder="1" applyAlignment="1">
      <alignment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3" fontId="5" fillId="0" borderId="21" xfId="0" applyNumberFormat="1" applyFont="1" applyFill="1" applyBorder="1" applyAlignment="1">
      <alignment horizontal="left" vertical="center" wrapText="1"/>
    </xf>
    <xf numFmtId="0" fontId="29" fillId="0" borderId="18" xfId="0" applyFont="1" applyFill="1" applyBorder="1" applyAlignment="1">
      <alignment horizontal="left" vertical="center" wrapText="1"/>
    </xf>
    <xf numFmtId="0" fontId="30" fillId="0" borderId="20"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29" fillId="0" borderId="18" xfId="0" applyFont="1" applyFill="1" applyBorder="1" applyAlignment="1">
      <alignment horizontal="left" vertical="center" wrapText="1" indent="1"/>
    </xf>
    <xf numFmtId="0" fontId="35" fillId="0" borderId="18" xfId="0" applyFont="1" applyFill="1" applyBorder="1" applyAlignment="1">
      <alignment horizontal="left" vertical="center" wrapText="1" indent="1"/>
    </xf>
    <xf numFmtId="0" fontId="36" fillId="0" borderId="22" xfId="0" applyFont="1" applyFill="1" applyBorder="1" applyAlignment="1">
      <alignment horizontal="left" vertical="center" wrapText="1" indent="1"/>
    </xf>
    <xf numFmtId="0" fontId="38" fillId="0" borderId="0" xfId="0" applyFont="1" applyFill="1"/>
    <xf numFmtId="0" fontId="40" fillId="0" borderId="16" xfId="0" applyFont="1" applyFill="1" applyBorder="1" applyAlignment="1">
      <alignment horizontal="left" vertical="center" wrapText="1"/>
    </xf>
    <xf numFmtId="0" fontId="40" fillId="0" borderId="16" xfId="0" applyFont="1" applyFill="1" applyBorder="1" applyAlignment="1">
      <alignment vertical="center" wrapText="1"/>
    </xf>
    <xf numFmtId="0" fontId="41" fillId="0" borderId="20" xfId="0" applyFont="1" applyFill="1" applyBorder="1" applyAlignment="1">
      <alignment horizontal="center" vertical="center" wrapText="1"/>
    </xf>
    <xf numFmtId="0" fontId="41" fillId="0" borderId="21" xfId="0" applyFont="1" applyFill="1" applyBorder="1" applyAlignment="1">
      <alignment horizontal="center" vertical="center" wrapText="1"/>
    </xf>
    <xf numFmtId="0" fontId="41" fillId="0" borderId="18" xfId="0" applyFont="1" applyFill="1" applyBorder="1" applyAlignment="1">
      <alignment horizontal="left" vertical="center" wrapText="1"/>
    </xf>
    <xf numFmtId="9" fontId="41" fillId="0" borderId="21" xfId="0" applyNumberFormat="1" applyFont="1" applyFill="1" applyBorder="1" applyAlignment="1">
      <alignment horizontal="center" vertical="center"/>
    </xf>
    <xf numFmtId="0" fontId="40" fillId="0" borderId="18" xfId="0" applyFont="1" applyFill="1" applyBorder="1" applyAlignment="1">
      <alignment vertical="center" wrapText="1"/>
    </xf>
    <xf numFmtId="0" fontId="40" fillId="0" borderId="18" xfId="0" applyFont="1" applyFill="1" applyBorder="1" applyAlignment="1">
      <alignment horizontal="left" vertical="center" wrapText="1"/>
    </xf>
    <xf numFmtId="0" fontId="40" fillId="0" borderId="20" xfId="0" applyFont="1" applyFill="1" applyBorder="1" applyAlignment="1">
      <alignment horizontal="center" vertical="center" wrapText="1"/>
    </xf>
    <xf numFmtId="0" fontId="40" fillId="0" borderId="21" xfId="0" applyFont="1" applyFill="1" applyBorder="1" applyAlignment="1">
      <alignment horizontal="center" vertical="center" wrapText="1"/>
    </xf>
    <xf numFmtId="3" fontId="41" fillId="0" borderId="18" xfId="0" applyNumberFormat="1" applyFont="1" applyFill="1" applyBorder="1" applyAlignment="1">
      <alignment horizontal="center" vertical="center" wrapText="1"/>
    </xf>
    <xf numFmtId="165" fontId="41" fillId="0" borderId="21" xfId="0" applyNumberFormat="1" applyFont="1" applyFill="1" applyBorder="1" applyAlignment="1">
      <alignment horizontal="center" vertical="center"/>
    </xf>
    <xf numFmtId="3" fontId="38" fillId="0" borderId="0" xfId="0" applyNumberFormat="1" applyFont="1" applyFill="1"/>
    <xf numFmtId="0" fontId="41" fillId="0" borderId="18" xfId="0" applyFont="1" applyFill="1" applyBorder="1" applyAlignment="1">
      <alignment horizontal="left" vertical="center" wrapText="1" indent="1"/>
    </xf>
    <xf numFmtId="3" fontId="41" fillId="0" borderId="21" xfId="0" applyNumberFormat="1" applyFont="1" applyFill="1" applyBorder="1" applyAlignment="1">
      <alignment horizontal="center" vertical="center"/>
    </xf>
    <xf numFmtId="0" fontId="42" fillId="0" borderId="18" xfId="0" applyFont="1" applyBorder="1" applyAlignment="1">
      <alignment horizontal="left" vertical="center" wrapText="1" indent="1"/>
    </xf>
    <xf numFmtId="165" fontId="43" fillId="0" borderId="21" xfId="0" applyNumberFormat="1" applyFont="1" applyFill="1" applyBorder="1" applyAlignment="1">
      <alignment horizontal="center" vertical="center"/>
    </xf>
    <xf numFmtId="0" fontId="44" fillId="0" borderId="22" xfId="0" applyFont="1" applyFill="1" applyBorder="1" applyAlignment="1">
      <alignment horizontal="left" vertical="center" wrapText="1" indent="1"/>
    </xf>
    <xf numFmtId="3" fontId="43" fillId="0" borderId="21" xfId="0" applyNumberFormat="1" applyFont="1" applyFill="1" applyBorder="1" applyAlignment="1">
      <alignment horizontal="center" vertical="center"/>
    </xf>
    <xf numFmtId="0" fontId="45" fillId="36" borderId="16" xfId="0" applyFont="1" applyFill="1" applyBorder="1" applyAlignment="1">
      <alignment horizontal="left" vertical="center" wrapText="1"/>
    </xf>
    <xf numFmtId="0" fontId="45" fillId="36" borderId="18" xfId="0" applyFont="1" applyFill="1" applyBorder="1" applyAlignment="1">
      <alignment horizontal="left" vertical="center" wrapText="1"/>
    </xf>
    <xf numFmtId="0" fontId="47" fillId="36" borderId="17" xfId="0" applyFont="1" applyFill="1" applyBorder="1" applyAlignment="1">
      <alignment vertical="center" wrapText="1"/>
    </xf>
    <xf numFmtId="0" fontId="45" fillId="36" borderId="16" xfId="0" applyFont="1" applyFill="1" applyBorder="1" applyAlignment="1">
      <alignment vertical="center" wrapText="1"/>
    </xf>
    <xf numFmtId="0" fontId="41" fillId="0" borderId="18" xfId="0" applyFont="1" applyFill="1" applyBorder="1" applyAlignment="1">
      <alignment horizontal="center" vertical="center" wrapText="1"/>
    </xf>
    <xf numFmtId="0" fontId="48" fillId="0" borderId="18" xfId="0" applyFont="1" applyBorder="1" applyAlignment="1">
      <alignment horizontal="left" vertical="center" wrapText="1" indent="1"/>
    </xf>
    <xf numFmtId="0" fontId="41" fillId="0" borderId="18" xfId="0" applyFont="1" applyFill="1" applyBorder="1" applyAlignment="1">
      <alignment vertical="center" wrapText="1"/>
    </xf>
    <xf numFmtId="0" fontId="41" fillId="0" borderId="27" xfId="0" applyFont="1" applyFill="1" applyBorder="1" applyAlignment="1">
      <alignment horizontal="left" vertical="center" wrapText="1"/>
    </xf>
    <xf numFmtId="0" fontId="41" fillId="0" borderId="21" xfId="0" applyFont="1" applyFill="1" applyBorder="1" applyAlignment="1">
      <alignment horizontal="left" vertical="center" wrapText="1"/>
    </xf>
    <xf numFmtId="3" fontId="40" fillId="37" borderId="21" xfId="0" applyNumberFormat="1" applyFont="1" applyFill="1" applyBorder="1" applyAlignment="1">
      <alignment horizontal="center" vertical="center"/>
    </xf>
    <xf numFmtId="165" fontId="44" fillId="0" borderId="21" xfId="0" applyNumberFormat="1" applyFont="1" applyFill="1" applyBorder="1" applyAlignment="1">
      <alignment horizontal="center" vertical="center"/>
    </xf>
    <xf numFmtId="3" fontId="49" fillId="0" borderId="0" xfId="0" applyNumberFormat="1" applyFont="1" applyFill="1" applyBorder="1" applyAlignment="1">
      <alignment horizontal="center" vertical="center"/>
    </xf>
    <xf numFmtId="3" fontId="40" fillId="0" borderId="21" xfId="0" applyNumberFormat="1" applyFont="1" applyFill="1" applyBorder="1" applyAlignment="1">
      <alignment horizontal="center" vertical="center"/>
    </xf>
    <xf numFmtId="0" fontId="40" fillId="0" borderId="0" xfId="0" applyFont="1" applyFill="1" applyBorder="1" applyAlignment="1">
      <alignment vertical="center" wrapText="1"/>
    </xf>
    <xf numFmtId="3" fontId="40" fillId="0" borderId="0" xfId="0" applyNumberFormat="1" applyFont="1" applyFill="1" applyBorder="1" applyAlignment="1">
      <alignment horizontal="center" vertical="center"/>
    </xf>
    <xf numFmtId="0" fontId="24" fillId="0" borderId="0" xfId="0" applyFont="1" applyAlignment="1">
      <alignment horizontal="center"/>
    </xf>
    <xf numFmtId="0" fontId="32" fillId="33" borderId="16" xfId="0" applyFont="1" applyFill="1" applyBorder="1" applyAlignment="1">
      <alignment horizontal="left" vertical="center" wrapText="1"/>
    </xf>
    <xf numFmtId="0" fontId="32" fillId="36" borderId="16" xfId="0" applyFont="1" applyFill="1" applyBorder="1" applyAlignment="1">
      <alignment vertical="center" wrapText="1"/>
    </xf>
    <xf numFmtId="0" fontId="52" fillId="33" borderId="20" xfId="0" applyFont="1" applyFill="1" applyBorder="1" applyAlignment="1">
      <alignment horizontal="center" vertical="center" wrapText="1"/>
    </xf>
    <xf numFmtId="0" fontId="52" fillId="33" borderId="21" xfId="0" applyFont="1" applyFill="1" applyBorder="1" applyAlignment="1">
      <alignment horizontal="center" vertical="center" wrapText="1"/>
    </xf>
    <xf numFmtId="0" fontId="52" fillId="33" borderId="18" xfId="0" applyFont="1" applyFill="1" applyBorder="1" applyAlignment="1">
      <alignment vertical="center" wrapText="1"/>
    </xf>
    <xf numFmtId="9" fontId="52" fillId="35" borderId="21" xfId="0" applyNumberFormat="1" applyFont="1" applyFill="1" applyBorder="1" applyAlignment="1">
      <alignment horizontal="center" vertical="center"/>
    </xf>
    <xf numFmtId="0" fontId="53" fillId="36" borderId="18" xfId="0" applyFont="1" applyFill="1" applyBorder="1" applyAlignment="1">
      <alignment vertical="center" wrapText="1"/>
    </xf>
    <xf numFmtId="0" fontId="0" fillId="0" borderId="0" xfId="0" applyFill="1"/>
    <xf numFmtId="4" fontId="0" fillId="0" borderId="0" xfId="0" applyNumberFormat="1" applyFill="1"/>
    <xf numFmtId="4" fontId="0" fillId="0" borderId="0" xfId="0" applyNumberFormat="1"/>
    <xf numFmtId="0" fontId="52" fillId="35" borderId="18" xfId="0" applyFont="1" applyFill="1" applyBorder="1" applyAlignment="1">
      <alignment vertical="center" wrapText="1"/>
    </xf>
    <xf numFmtId="9" fontId="49" fillId="35" borderId="20" xfId="43" applyFont="1" applyFill="1" applyBorder="1" applyAlignment="1">
      <alignment horizontal="center" vertical="center"/>
    </xf>
    <xf numFmtId="9" fontId="49" fillId="35" borderId="21" xfId="0" applyNumberFormat="1" applyFont="1" applyFill="1" applyBorder="1" applyAlignment="1">
      <alignment horizontal="center" vertical="center"/>
    </xf>
    <xf numFmtId="0" fontId="50" fillId="0" borderId="0" xfId="0" applyFont="1" applyFill="1"/>
    <xf numFmtId="16" fontId="0" fillId="0" borderId="0" xfId="0" applyNumberFormat="1" applyFill="1"/>
    <xf numFmtId="0" fontId="55" fillId="36" borderId="18" xfId="0" applyFont="1" applyFill="1" applyBorder="1" applyAlignment="1">
      <alignment horizontal="left" vertical="center" wrapText="1"/>
    </xf>
    <xf numFmtId="0" fontId="52" fillId="33" borderId="18" xfId="0" applyFont="1" applyFill="1" applyBorder="1" applyAlignment="1">
      <alignment horizontal="left" vertical="center" wrapText="1"/>
    </xf>
    <xf numFmtId="16" fontId="0" fillId="0" borderId="0" xfId="0" applyNumberFormat="1"/>
    <xf numFmtId="0" fontId="54" fillId="33" borderId="20" xfId="0" applyFont="1" applyFill="1" applyBorder="1" applyAlignment="1">
      <alignment horizontal="center" vertical="center" wrapText="1"/>
    </xf>
    <xf numFmtId="0" fontId="54" fillId="33" borderId="21" xfId="0" applyFont="1" applyFill="1" applyBorder="1" applyAlignment="1">
      <alignment horizontal="center" vertical="center" wrapText="1"/>
    </xf>
    <xf numFmtId="3" fontId="52" fillId="33" borderId="18" xfId="0" applyNumberFormat="1" applyFont="1" applyFill="1" applyBorder="1" applyAlignment="1">
      <alignment horizontal="center" vertical="center" wrapText="1"/>
    </xf>
    <xf numFmtId="0" fontId="52" fillId="33" borderId="18" xfId="0" applyFont="1" applyFill="1" applyBorder="1" applyAlignment="1">
      <alignment horizontal="center" vertical="center" wrapText="1"/>
    </xf>
    <xf numFmtId="165" fontId="52" fillId="33" borderId="21" xfId="0" applyNumberFormat="1" applyFont="1" applyFill="1" applyBorder="1" applyAlignment="1">
      <alignment horizontal="center" vertical="center"/>
    </xf>
    <xf numFmtId="3" fontId="0" fillId="0" borderId="0" xfId="0" applyNumberFormat="1"/>
    <xf numFmtId="0" fontId="51" fillId="0" borderId="18" xfId="0" applyFont="1" applyBorder="1" applyAlignment="1">
      <alignment horizontal="left" vertical="center" wrapText="1" indent="1"/>
    </xf>
    <xf numFmtId="3" fontId="52" fillId="0" borderId="21" xfId="0" applyNumberFormat="1" applyFont="1" applyFill="1" applyBorder="1" applyAlignment="1">
      <alignment horizontal="center" vertical="center"/>
    </xf>
    <xf numFmtId="0" fontId="58" fillId="0" borderId="18" xfId="0" applyFont="1" applyBorder="1" applyAlignment="1">
      <alignment horizontal="left" vertical="center" wrapText="1" indent="1"/>
    </xf>
    <xf numFmtId="1" fontId="52" fillId="0" borderId="21" xfId="0" applyNumberFormat="1" applyFont="1" applyFill="1" applyBorder="1" applyAlignment="1">
      <alignment horizontal="center" vertical="center"/>
    </xf>
    <xf numFmtId="1" fontId="52" fillId="0" borderId="21" xfId="43" applyNumberFormat="1" applyFont="1" applyFill="1" applyBorder="1" applyAlignment="1">
      <alignment horizontal="center" vertical="center"/>
    </xf>
    <xf numFmtId="2" fontId="52" fillId="0" borderId="21" xfId="0" applyNumberFormat="1" applyFont="1" applyBorder="1" applyAlignment="1">
      <alignment horizontal="center" vertical="center"/>
    </xf>
    <xf numFmtId="1" fontId="0" fillId="0" borderId="0" xfId="0" applyNumberFormat="1"/>
    <xf numFmtId="3" fontId="52" fillId="0" borderId="21" xfId="0" applyNumberFormat="1" applyFont="1" applyBorder="1" applyAlignment="1">
      <alignment horizontal="center" vertical="center"/>
    </xf>
    <xf numFmtId="1" fontId="52" fillId="0" borderId="21" xfId="0" applyNumberFormat="1" applyFont="1" applyBorder="1" applyAlignment="1">
      <alignment horizontal="center" vertical="center"/>
    </xf>
    <xf numFmtId="3" fontId="52" fillId="0" borderId="0" xfId="0" applyNumberFormat="1" applyFont="1" applyFill="1" applyBorder="1" applyAlignment="1">
      <alignment horizontal="center" vertical="center"/>
    </xf>
    <xf numFmtId="3" fontId="59" fillId="0" borderId="21" xfId="0" applyNumberFormat="1" applyFont="1" applyBorder="1" applyAlignment="1">
      <alignment horizontal="center" vertical="center"/>
    </xf>
    <xf numFmtId="3" fontId="60" fillId="0" borderId="21" xfId="0" applyNumberFormat="1" applyFont="1" applyBorder="1" applyAlignment="1">
      <alignment horizontal="center" vertical="center"/>
    </xf>
    <xf numFmtId="0" fontId="61" fillId="0" borderId="0" xfId="0" applyFont="1" applyAlignment="1">
      <alignment wrapText="1"/>
    </xf>
    <xf numFmtId="165" fontId="8" fillId="0" borderId="0" xfId="43" applyNumberFormat="1" applyFont="1"/>
    <xf numFmtId="1" fontId="52" fillId="0" borderId="21" xfId="43" applyNumberFormat="1" applyFont="1" applyBorder="1" applyAlignment="1">
      <alignment horizontal="center" vertical="center"/>
    </xf>
    <xf numFmtId="0" fontId="62" fillId="0" borderId="22" xfId="0" applyFont="1" applyBorder="1" applyAlignment="1">
      <alignment horizontal="left" vertical="center" wrapText="1" indent="1"/>
    </xf>
    <xf numFmtId="0" fontId="63" fillId="34" borderId="18" xfId="0" applyFont="1" applyFill="1" applyBorder="1" applyAlignment="1">
      <alignment vertical="center" wrapText="1"/>
    </xf>
    <xf numFmtId="3" fontId="54" fillId="34" borderId="21" xfId="0" applyNumberFormat="1" applyFont="1" applyFill="1" applyBorder="1" applyAlignment="1">
      <alignment horizontal="center" vertical="center"/>
    </xf>
    <xf numFmtId="0" fontId="64" fillId="36" borderId="18" xfId="0" applyFont="1" applyFill="1" applyBorder="1" applyAlignment="1">
      <alignment horizontal="left" vertical="center" wrapText="1"/>
    </xf>
    <xf numFmtId="9" fontId="55" fillId="36" borderId="16" xfId="0" applyNumberFormat="1" applyFont="1" applyFill="1" applyBorder="1" applyAlignment="1">
      <alignment horizontal="center" vertical="center" wrapText="1"/>
    </xf>
    <xf numFmtId="0" fontId="65" fillId="0" borderId="0" xfId="0" applyFont="1" applyFill="1" applyBorder="1" applyAlignment="1">
      <alignment vertical="top" wrapText="1"/>
    </xf>
    <xf numFmtId="0" fontId="55" fillId="36" borderId="18" xfId="0" applyFont="1" applyFill="1" applyBorder="1" applyAlignment="1">
      <alignment horizontal="left" vertical="center"/>
    </xf>
    <xf numFmtId="0" fontId="62" fillId="0" borderId="37" xfId="0" applyFont="1" applyBorder="1" applyAlignment="1">
      <alignment horizontal="left" vertical="center" wrapText="1" indent="1"/>
    </xf>
    <xf numFmtId="0" fontId="54" fillId="36" borderId="17" xfId="0" applyFont="1" applyFill="1" applyBorder="1" applyAlignment="1">
      <alignment vertical="center" wrapText="1"/>
    </xf>
    <xf numFmtId="0" fontId="55" fillId="36" borderId="16" xfId="0" applyFont="1" applyFill="1" applyBorder="1" applyAlignment="1">
      <alignment vertical="center" wrapText="1"/>
    </xf>
    <xf numFmtId="0" fontId="52" fillId="36" borderId="26" xfId="0" applyFont="1" applyFill="1" applyBorder="1" applyAlignment="1">
      <alignment horizontal="center" vertical="center"/>
    </xf>
    <xf numFmtId="0" fontId="52" fillId="36" borderId="19" xfId="0" applyFont="1" applyFill="1" applyBorder="1" applyAlignment="1">
      <alignment vertical="center"/>
    </xf>
    <xf numFmtId="0" fontId="52" fillId="36" borderId="18" xfId="0" applyFont="1" applyFill="1" applyBorder="1" applyAlignment="1">
      <alignment horizontal="left" vertical="center" wrapText="1"/>
    </xf>
    <xf numFmtId="0" fontId="63" fillId="37" borderId="38" xfId="0" applyFont="1" applyFill="1" applyBorder="1" applyAlignment="1">
      <alignment vertical="center" wrapText="1"/>
    </xf>
    <xf numFmtId="3" fontId="54" fillId="37" borderId="21" xfId="0" applyNumberFormat="1" applyFont="1" applyFill="1" applyBorder="1" applyAlignment="1">
      <alignment horizontal="center" vertical="center"/>
    </xf>
    <xf numFmtId="3" fontId="54" fillId="36" borderId="21" xfId="0" applyNumberFormat="1" applyFont="1" applyFill="1" applyBorder="1" applyAlignment="1">
      <alignment horizontal="center" vertical="center"/>
    </xf>
    <xf numFmtId="3" fontId="54" fillId="0" borderId="21" xfId="0" applyNumberFormat="1" applyFont="1" applyBorder="1" applyAlignment="1">
      <alignment horizontal="center" vertical="center"/>
    </xf>
    <xf numFmtId="0" fontId="69" fillId="0" borderId="0" xfId="0" applyFont="1"/>
    <xf numFmtId="0" fontId="38" fillId="0" borderId="0" xfId="0" applyFont="1"/>
    <xf numFmtId="0" fontId="64" fillId="33" borderId="16" xfId="0" applyFont="1" applyFill="1" applyBorder="1" applyAlignment="1">
      <alignment horizontal="left" vertical="center" wrapText="1"/>
    </xf>
    <xf numFmtId="0" fontId="64" fillId="33" borderId="34" xfId="0" applyFont="1" applyFill="1" applyBorder="1" applyAlignment="1">
      <alignment vertical="center" wrapText="1"/>
    </xf>
    <xf numFmtId="0" fontId="49" fillId="33" borderId="20" xfId="0" applyFont="1" applyFill="1" applyBorder="1" applyAlignment="1">
      <alignment horizontal="center" vertical="center" wrapText="1"/>
    </xf>
    <xf numFmtId="0" fontId="49" fillId="33" borderId="21" xfId="0" applyFont="1" applyFill="1" applyBorder="1" applyAlignment="1">
      <alignment horizontal="center" vertical="center" wrapText="1"/>
    </xf>
    <xf numFmtId="0" fontId="49" fillId="33" borderId="18" xfId="0" applyFont="1" applyFill="1" applyBorder="1" applyAlignment="1">
      <alignment horizontal="left" vertical="center" wrapText="1"/>
    </xf>
    <xf numFmtId="9" fontId="49" fillId="33" borderId="21" xfId="43" applyFont="1" applyFill="1" applyBorder="1" applyAlignment="1">
      <alignment horizontal="center" vertical="center" wrapText="1"/>
    </xf>
    <xf numFmtId="9" fontId="49" fillId="33" borderId="21" xfId="0" applyNumberFormat="1" applyFont="1" applyFill="1" applyBorder="1" applyAlignment="1">
      <alignment horizontal="center" vertical="center" wrapText="1"/>
    </xf>
    <xf numFmtId="9" fontId="49" fillId="33" borderId="21" xfId="0" applyNumberFormat="1" applyFont="1" applyFill="1" applyBorder="1" applyAlignment="1">
      <alignment horizontal="center" vertical="center"/>
    </xf>
    <xf numFmtId="0" fontId="64" fillId="38" borderId="18" xfId="0" applyFont="1" applyFill="1" applyBorder="1" applyAlignment="1">
      <alignment vertical="center" wrapText="1"/>
    </xf>
    <xf numFmtId="0" fontId="49" fillId="33" borderId="18" xfId="0" applyFont="1" applyFill="1" applyBorder="1" applyAlignment="1">
      <alignment vertical="center" wrapText="1"/>
    </xf>
    <xf numFmtId="168" fontId="49" fillId="33" borderId="21" xfId="0" applyNumberFormat="1" applyFont="1" applyFill="1" applyBorder="1" applyAlignment="1">
      <alignment horizontal="center" vertical="center"/>
    </xf>
    <xf numFmtId="0" fontId="49" fillId="0" borderId="18" xfId="0" applyFont="1" applyFill="1" applyBorder="1" applyAlignment="1">
      <alignment vertical="center" wrapText="1"/>
    </xf>
    <xf numFmtId="1" fontId="49" fillId="33" borderId="21" xfId="0" applyNumberFormat="1" applyFont="1" applyFill="1" applyBorder="1" applyAlignment="1">
      <alignment horizontal="center" vertical="center"/>
    </xf>
    <xf numFmtId="170" fontId="49" fillId="33" borderId="21" xfId="48" applyNumberFormat="1" applyFont="1" applyFill="1" applyBorder="1" applyAlignment="1">
      <alignment horizontal="center" vertical="center"/>
    </xf>
    <xf numFmtId="0" fontId="25" fillId="0" borderId="0" xfId="0" applyFont="1"/>
    <xf numFmtId="0" fontId="64" fillId="33" borderId="20" xfId="0" applyFont="1" applyFill="1" applyBorder="1" applyAlignment="1">
      <alignment horizontal="center" vertical="center" wrapText="1"/>
    </xf>
    <xf numFmtId="0" fontId="64" fillId="33" borderId="21" xfId="0" applyFont="1" applyFill="1" applyBorder="1" applyAlignment="1">
      <alignment horizontal="center" vertical="center" wrapText="1"/>
    </xf>
    <xf numFmtId="0" fontId="49" fillId="0" borderId="18" xfId="0" applyFont="1" applyFill="1" applyBorder="1" applyAlignment="1">
      <alignment horizontal="left" vertical="center" wrapText="1"/>
    </xf>
    <xf numFmtId="3" fontId="49" fillId="0" borderId="18" xfId="0" applyNumberFormat="1" applyFont="1" applyFill="1" applyBorder="1" applyAlignment="1">
      <alignment horizontal="center" vertical="center" wrapText="1"/>
    </xf>
    <xf numFmtId="3" fontId="49" fillId="33" borderId="18" xfId="0" applyNumberFormat="1" applyFont="1" applyFill="1" applyBorder="1" applyAlignment="1">
      <alignment horizontal="center" vertical="center" wrapText="1"/>
    </xf>
    <xf numFmtId="0" fontId="49" fillId="33" borderId="18" xfId="0" applyFont="1" applyFill="1" applyBorder="1" applyAlignment="1">
      <alignment horizontal="center" vertical="center" wrapText="1"/>
    </xf>
    <xf numFmtId="165" fontId="49" fillId="33" borderId="21" xfId="0" applyNumberFormat="1" applyFont="1" applyFill="1" applyBorder="1" applyAlignment="1">
      <alignment horizontal="center" vertical="center"/>
    </xf>
    <xf numFmtId="0" fontId="73" fillId="0" borderId="18" xfId="0" applyFont="1" applyBorder="1" applyAlignment="1">
      <alignment horizontal="left" vertical="center" wrapText="1" indent="1"/>
    </xf>
    <xf numFmtId="3" fontId="49" fillId="0" borderId="21" xfId="0" applyNumberFormat="1" applyFont="1" applyBorder="1" applyAlignment="1">
      <alignment horizontal="center" vertical="center"/>
    </xf>
    <xf numFmtId="0" fontId="75" fillId="0" borderId="18" xfId="0" applyFont="1" applyBorder="1" applyAlignment="1">
      <alignment horizontal="left" vertical="center" wrapText="1" indent="1"/>
    </xf>
    <xf numFmtId="3" fontId="76" fillId="33" borderId="21" xfId="0" applyNumberFormat="1" applyFont="1" applyFill="1" applyBorder="1" applyAlignment="1">
      <alignment horizontal="center" vertical="center"/>
    </xf>
    <xf numFmtId="3" fontId="76" fillId="0" borderId="21" xfId="0" applyNumberFormat="1" applyFont="1" applyBorder="1" applyAlignment="1">
      <alignment horizontal="center" vertical="center"/>
    </xf>
    <xf numFmtId="165" fontId="76" fillId="0" borderId="21" xfId="0" applyNumberFormat="1" applyFont="1" applyBorder="1" applyAlignment="1">
      <alignment horizontal="center" vertical="center"/>
    </xf>
    <xf numFmtId="165" fontId="49" fillId="0" borderId="21" xfId="43" applyNumberFormat="1" applyFont="1" applyBorder="1" applyAlignment="1">
      <alignment horizontal="center" vertical="center"/>
    </xf>
    <xf numFmtId="9" fontId="49" fillId="0" borderId="21" xfId="43" applyFont="1" applyBorder="1" applyAlignment="1">
      <alignment horizontal="center" vertical="center"/>
    </xf>
    <xf numFmtId="0" fontId="77" fillId="0" borderId="1" xfId="0" applyFont="1" applyBorder="1" applyAlignment="1">
      <alignment horizontal="left" vertical="center" wrapText="1" indent="1"/>
    </xf>
    <xf numFmtId="0" fontId="2" fillId="34" borderId="18" xfId="0" applyFont="1" applyFill="1" applyBorder="1" applyAlignment="1">
      <alignment vertical="center" wrapText="1"/>
    </xf>
    <xf numFmtId="3" fontId="64" fillId="34" borderId="21" xfId="0" applyNumberFormat="1" applyFont="1" applyFill="1" applyBorder="1" applyAlignment="1">
      <alignment horizontal="center" vertical="center"/>
    </xf>
    <xf numFmtId="0" fontId="71" fillId="36" borderId="34" xfId="0" applyFont="1" applyFill="1" applyBorder="1" applyAlignment="1">
      <alignment horizontal="center" vertical="center"/>
    </xf>
    <xf numFmtId="0" fontId="71" fillId="36" borderId="26" xfId="0" applyFont="1" applyFill="1" applyBorder="1" applyAlignment="1">
      <alignment horizontal="center" vertical="center"/>
    </xf>
    <xf numFmtId="0" fontId="71" fillId="36" borderId="19" xfId="0" applyFont="1" applyFill="1" applyBorder="1" applyAlignment="1">
      <alignment horizontal="center" vertical="center"/>
    </xf>
    <xf numFmtId="0" fontId="78" fillId="0" borderId="18" xfId="0" applyFont="1" applyBorder="1" applyAlignment="1">
      <alignment horizontal="left" vertical="center" wrapText="1" indent="1"/>
    </xf>
    <xf numFmtId="3" fontId="78" fillId="0" borderId="21" xfId="0" applyNumberFormat="1" applyFont="1" applyBorder="1" applyAlignment="1">
      <alignment horizontal="center" vertical="center"/>
    </xf>
    <xf numFmtId="3" fontId="49" fillId="33" borderId="21" xfId="0" applyNumberFormat="1" applyFont="1" applyFill="1" applyBorder="1" applyAlignment="1">
      <alignment horizontal="center" vertical="center"/>
    </xf>
    <xf numFmtId="0" fontId="79" fillId="0" borderId="18" xfId="0" applyFont="1" applyBorder="1" applyAlignment="1">
      <alignment horizontal="left" vertical="center" wrapText="1" indent="1"/>
    </xf>
    <xf numFmtId="3" fontId="79" fillId="0" borderId="21" xfId="0" applyNumberFormat="1" applyFont="1" applyBorder="1" applyAlignment="1">
      <alignment horizontal="center" vertical="center"/>
    </xf>
    <xf numFmtId="9" fontId="76" fillId="0" borderId="21" xfId="43" applyFont="1" applyBorder="1" applyAlignment="1">
      <alignment horizontal="center" vertical="center"/>
    </xf>
    <xf numFmtId="0" fontId="78" fillId="33" borderId="18" xfId="0" applyFont="1" applyFill="1" applyBorder="1" applyAlignment="1">
      <alignment horizontal="left" vertical="center" wrapText="1" indent="1"/>
    </xf>
    <xf numFmtId="3" fontId="79" fillId="33" borderId="21" xfId="0" applyNumberFormat="1" applyFont="1" applyFill="1" applyBorder="1" applyAlignment="1">
      <alignment horizontal="center" vertical="center"/>
    </xf>
    <xf numFmtId="0" fontId="79" fillId="0" borderId="22" xfId="0" applyFont="1" applyBorder="1" applyAlignment="1">
      <alignment horizontal="left" vertical="center" wrapText="1" indent="1"/>
    </xf>
    <xf numFmtId="0" fontId="80" fillId="34" borderId="18" xfId="0" applyFont="1" applyFill="1" applyBorder="1" applyAlignment="1">
      <alignment vertical="center" wrapText="1"/>
    </xf>
    <xf numFmtId="3" fontId="80" fillId="34" borderId="21" xfId="0" applyNumberFormat="1" applyFont="1" applyFill="1" applyBorder="1" applyAlignment="1">
      <alignment horizontal="center" vertical="center"/>
    </xf>
    <xf numFmtId="0" fontId="49" fillId="38" borderId="18" xfId="0" applyFont="1" applyFill="1" applyBorder="1" applyAlignment="1">
      <alignment vertical="center" wrapText="1"/>
    </xf>
    <xf numFmtId="3" fontId="49" fillId="33" borderId="34" xfId="0" applyNumberFormat="1" applyFont="1" applyFill="1" applyBorder="1" applyAlignment="1">
      <alignment horizontal="center" vertical="center" wrapText="1"/>
    </xf>
    <xf numFmtId="0" fontId="49" fillId="0" borderId="18" xfId="0" applyFont="1" applyBorder="1" applyAlignment="1">
      <alignment horizontal="left" vertical="center" wrapText="1" indent="1"/>
    </xf>
    <xf numFmtId="0" fontId="64" fillId="0" borderId="22" xfId="0" applyFont="1" applyBorder="1" applyAlignment="1">
      <alignment horizontal="left" vertical="center" wrapText="1" indent="1"/>
    </xf>
    <xf numFmtId="0" fontId="64" fillId="34" borderId="18" xfId="0" applyFont="1" applyFill="1" applyBorder="1" applyAlignment="1">
      <alignment vertical="center" wrapText="1"/>
    </xf>
    <xf numFmtId="0" fontId="2" fillId="33" borderId="18" xfId="0" applyFont="1" applyFill="1" applyBorder="1" applyAlignment="1">
      <alignment horizontal="left" vertical="center" wrapText="1"/>
    </xf>
    <xf numFmtId="0" fontId="49" fillId="33" borderId="17" xfId="0" applyFont="1" applyFill="1" applyBorder="1" applyAlignment="1">
      <alignment vertical="center" wrapText="1"/>
    </xf>
    <xf numFmtId="0" fontId="64" fillId="36" borderId="43" xfId="0" applyFont="1" applyFill="1" applyBorder="1" applyAlignment="1">
      <alignment vertical="center" wrapText="1"/>
    </xf>
    <xf numFmtId="0" fontId="49" fillId="36" borderId="18" xfId="0" applyFont="1" applyFill="1" applyBorder="1" applyAlignment="1">
      <alignment horizontal="left" vertical="center" wrapText="1"/>
    </xf>
    <xf numFmtId="3" fontId="49" fillId="36" borderId="18" xfId="0" applyNumberFormat="1" applyFont="1" applyFill="1" applyBorder="1" applyAlignment="1">
      <alignment horizontal="center" vertical="center" wrapText="1"/>
    </xf>
    <xf numFmtId="9" fontId="49" fillId="33" borderId="18" xfId="43" applyFont="1" applyFill="1" applyBorder="1" applyAlignment="1">
      <alignment horizontal="center" vertical="center" wrapText="1"/>
    </xf>
    <xf numFmtId="0" fontId="73" fillId="36" borderId="18" xfId="0" applyFont="1" applyFill="1" applyBorder="1" applyAlignment="1">
      <alignment horizontal="left" vertical="center" wrapText="1" indent="1"/>
    </xf>
    <xf numFmtId="3" fontId="49" fillId="36" borderId="21" xfId="0" applyNumberFormat="1" applyFont="1" applyFill="1" applyBorder="1" applyAlignment="1">
      <alignment horizontal="center" vertical="center"/>
    </xf>
    <xf numFmtId="0" fontId="77" fillId="36" borderId="45" xfId="0" applyFont="1" applyFill="1" applyBorder="1" applyAlignment="1">
      <alignment horizontal="left" vertical="center" wrapText="1" indent="1"/>
    </xf>
    <xf numFmtId="3" fontId="76" fillId="33" borderId="46" xfId="0" applyNumberFormat="1" applyFont="1" applyFill="1" applyBorder="1" applyAlignment="1">
      <alignment horizontal="center" vertical="center"/>
    </xf>
    <xf numFmtId="3" fontId="76" fillId="36" borderId="46" xfId="0" applyNumberFormat="1" applyFont="1" applyFill="1" applyBorder="1" applyAlignment="1">
      <alignment horizontal="center" vertical="center"/>
    </xf>
    <xf numFmtId="3" fontId="76" fillId="36" borderId="3" xfId="0" applyNumberFormat="1" applyFont="1" applyFill="1" applyBorder="1" applyAlignment="1">
      <alignment horizontal="center" vertical="center"/>
    </xf>
    <xf numFmtId="3" fontId="76" fillId="33" borderId="27" xfId="0" applyNumberFormat="1" applyFont="1" applyFill="1" applyBorder="1" applyAlignment="1">
      <alignment horizontal="center" vertical="center"/>
    </xf>
    <xf numFmtId="3" fontId="76" fillId="33" borderId="0" xfId="0" applyNumberFormat="1" applyFont="1" applyFill="1" applyBorder="1" applyAlignment="1">
      <alignment horizontal="center" vertical="center"/>
    </xf>
    <xf numFmtId="0" fontId="49" fillId="36" borderId="17" xfId="0" applyFont="1" applyFill="1" applyBorder="1" applyAlignment="1">
      <alignment vertical="center" wrapText="1"/>
    </xf>
    <xf numFmtId="0" fontId="77" fillId="0" borderId="22" xfId="0" applyFont="1" applyBorder="1" applyAlignment="1">
      <alignment horizontal="left" vertical="center" wrapText="1" indent="1"/>
    </xf>
    <xf numFmtId="0" fontId="64" fillId="33" borderId="18" xfId="0" applyFont="1" applyFill="1" applyBorder="1" applyAlignment="1">
      <alignment horizontal="left" vertical="center" wrapText="1"/>
    </xf>
    <xf numFmtId="0" fontId="64" fillId="33" borderId="43" xfId="0" applyFont="1" applyFill="1" applyBorder="1" applyAlignment="1">
      <alignment vertical="center" wrapText="1"/>
    </xf>
    <xf numFmtId="0" fontId="73" fillId="33" borderId="18" xfId="0" applyFont="1" applyFill="1" applyBorder="1" applyAlignment="1">
      <alignment horizontal="left" vertical="center" wrapText="1" indent="1"/>
    </xf>
    <xf numFmtId="0" fontId="77" fillId="33" borderId="1" xfId="0" applyFont="1" applyFill="1" applyBorder="1" applyAlignment="1">
      <alignment horizontal="left" vertical="center" wrapText="1" indent="1"/>
    </xf>
    <xf numFmtId="0" fontId="49" fillId="33" borderId="34" xfId="0" applyFont="1" applyFill="1" applyBorder="1" applyAlignment="1">
      <alignment horizontal="center" vertical="center"/>
    </xf>
    <xf numFmtId="0" fontId="49" fillId="33" borderId="0" xfId="0" applyFont="1" applyFill="1" applyBorder="1" applyAlignment="1">
      <alignment horizontal="center" vertical="center"/>
    </xf>
    <xf numFmtId="0" fontId="49" fillId="33" borderId="27" xfId="0" applyFont="1" applyFill="1" applyBorder="1" applyAlignment="1">
      <alignment horizontal="center" vertical="center"/>
    </xf>
    <xf numFmtId="0" fontId="49" fillId="33" borderId="21" xfId="0" applyFont="1" applyFill="1" applyBorder="1" applyAlignment="1">
      <alignment horizontal="center" vertical="center"/>
    </xf>
    <xf numFmtId="9" fontId="64" fillId="33" borderId="16" xfId="0" applyNumberFormat="1" applyFont="1" applyFill="1" applyBorder="1" applyAlignment="1">
      <alignment horizontal="center" vertical="center" wrapText="1"/>
    </xf>
    <xf numFmtId="0" fontId="64" fillId="33" borderId="18" xfId="0" applyFont="1" applyFill="1" applyBorder="1" applyAlignment="1">
      <alignment horizontal="left" vertical="center"/>
    </xf>
    <xf numFmtId="171" fontId="49" fillId="33" borderId="18" xfId="48" applyNumberFormat="1" applyFont="1" applyFill="1" applyBorder="1" applyAlignment="1">
      <alignment horizontal="center" vertical="center"/>
    </xf>
    <xf numFmtId="171" fontId="49" fillId="33" borderId="18" xfId="48" applyNumberFormat="1" applyFont="1" applyFill="1" applyBorder="1" applyAlignment="1">
      <alignment horizontal="left" vertical="center" wrapText="1"/>
    </xf>
    <xf numFmtId="171" fontId="49" fillId="33" borderId="18" xfId="48" applyNumberFormat="1" applyFont="1" applyFill="1" applyBorder="1" applyAlignment="1"/>
    <xf numFmtId="0" fontId="77" fillId="33" borderId="22" xfId="0" applyFont="1" applyFill="1" applyBorder="1" applyAlignment="1">
      <alignment horizontal="left" vertical="center" wrapText="1" indent="1"/>
    </xf>
    <xf numFmtId="0" fontId="49" fillId="33" borderId="17" xfId="0" applyFont="1" applyFill="1" applyBorder="1" applyAlignment="1">
      <alignment horizontal="center" vertical="center" wrapText="1"/>
    </xf>
    <xf numFmtId="0" fontId="64" fillId="33" borderId="16" xfId="0" applyFont="1" applyFill="1" applyBorder="1" applyAlignment="1">
      <alignment vertical="center" wrapText="1"/>
    </xf>
    <xf numFmtId="0" fontId="64" fillId="33" borderId="2" xfId="0" applyFont="1" applyFill="1" applyBorder="1" applyAlignment="1">
      <alignment horizontal="left" vertical="center" wrapText="1"/>
    </xf>
    <xf numFmtId="0" fontId="49" fillId="33" borderId="1" xfId="0" applyFont="1" applyFill="1" applyBorder="1" applyAlignment="1">
      <alignment horizontal="left" vertical="center" wrapText="1"/>
    </xf>
    <xf numFmtId="0" fontId="49" fillId="33" borderId="34" xfId="0" applyFont="1" applyFill="1" applyBorder="1" applyAlignment="1">
      <alignment vertical="center"/>
    </xf>
    <xf numFmtId="0" fontId="64" fillId="33" borderId="47" xfId="0" applyFont="1" applyFill="1" applyBorder="1" applyAlignment="1">
      <alignment vertical="center" wrapText="1"/>
    </xf>
    <xf numFmtId="0" fontId="49" fillId="36" borderId="17" xfId="0" applyFont="1" applyFill="1" applyBorder="1" applyAlignment="1">
      <alignment vertical="center"/>
    </xf>
    <xf numFmtId="0" fontId="49" fillId="36" borderId="43" xfId="0" applyFont="1" applyFill="1" applyBorder="1" applyAlignment="1">
      <alignment vertical="center" wrapText="1"/>
    </xf>
    <xf numFmtId="0" fontId="77" fillId="36" borderId="22" xfId="0" applyFont="1" applyFill="1" applyBorder="1" applyAlignment="1">
      <alignment horizontal="left" vertical="center" wrapText="1" indent="1"/>
    </xf>
    <xf numFmtId="3" fontId="76" fillId="33" borderId="20" xfId="0" applyNumberFormat="1" applyFont="1" applyFill="1" applyBorder="1" applyAlignment="1">
      <alignment horizontal="center" vertical="center"/>
    </xf>
    <xf numFmtId="0" fontId="2" fillId="36" borderId="5" xfId="0" applyFont="1" applyFill="1" applyBorder="1" applyAlignment="1">
      <alignment vertical="center" wrapText="1"/>
    </xf>
    <xf numFmtId="0" fontId="80" fillId="33" borderId="50" xfId="0" applyFont="1" applyFill="1" applyBorder="1" applyAlignment="1">
      <alignment horizontal="center" vertical="center" wrapText="1"/>
    </xf>
    <xf numFmtId="170" fontId="80" fillId="33" borderId="21" xfId="0" applyNumberFormat="1" applyFont="1" applyFill="1" applyBorder="1" applyAlignment="1">
      <alignment horizontal="center" vertical="center"/>
    </xf>
    <xf numFmtId="0" fontId="80" fillId="33" borderId="51" xfId="0" applyFont="1" applyFill="1" applyBorder="1" applyAlignment="1">
      <alignment horizontal="center" vertical="center" wrapText="1"/>
    </xf>
    <xf numFmtId="0" fontId="80" fillId="33" borderId="51" xfId="0" applyFont="1" applyFill="1" applyBorder="1" applyAlignment="1">
      <alignment horizontal="left" vertical="center" wrapText="1"/>
    </xf>
    <xf numFmtId="0" fontId="80" fillId="33" borderId="52" xfId="0" applyFont="1" applyFill="1" applyBorder="1" applyAlignment="1">
      <alignment horizontal="left" vertical="center" wrapText="1"/>
    </xf>
    <xf numFmtId="0" fontId="80" fillId="41" borderId="52" xfId="0" applyFont="1" applyFill="1" applyBorder="1" applyAlignment="1">
      <alignment horizontal="left" vertical="center" wrapText="1"/>
    </xf>
    <xf numFmtId="170" fontId="80" fillId="41" borderId="21" xfId="0" applyNumberFormat="1" applyFont="1" applyFill="1" applyBorder="1" applyAlignment="1">
      <alignment horizontal="center" vertical="center"/>
    </xf>
    <xf numFmtId="170" fontId="49" fillId="41" borderId="21" xfId="0" applyNumberFormat="1" applyFont="1" applyFill="1" applyBorder="1" applyAlignment="1">
      <alignment horizontal="center" vertical="center"/>
    </xf>
    <xf numFmtId="0" fontId="76" fillId="0" borderId="18" xfId="0" applyFont="1" applyBorder="1" applyAlignment="1">
      <alignment horizontal="left" vertical="center" wrapText="1" indent="1"/>
    </xf>
    <xf numFmtId="0" fontId="75" fillId="0" borderId="22" xfId="0" applyFont="1" applyBorder="1" applyAlignment="1">
      <alignment horizontal="left" vertical="center" wrapText="1" indent="1"/>
    </xf>
    <xf numFmtId="165" fontId="76" fillId="0" borderId="21" xfId="43" applyNumberFormat="1" applyFont="1" applyBorder="1" applyAlignment="1">
      <alignment horizontal="center" vertical="center"/>
    </xf>
    <xf numFmtId="0" fontId="83" fillId="0" borderId="22" xfId="0" applyFont="1" applyBorder="1" applyAlignment="1">
      <alignment horizontal="left" vertical="center" wrapText="1" indent="1"/>
    </xf>
    <xf numFmtId="0" fontId="64" fillId="37" borderId="18" xfId="0" applyFont="1" applyFill="1" applyBorder="1" applyAlignment="1">
      <alignment vertical="center" wrapText="1"/>
    </xf>
    <xf numFmtId="3" fontId="64" fillId="37" borderId="21" xfId="0" applyNumberFormat="1" applyFont="1" applyFill="1" applyBorder="1" applyAlignment="1">
      <alignment horizontal="center" vertical="center"/>
    </xf>
    <xf numFmtId="3" fontId="64" fillId="37" borderId="27" xfId="0" applyNumberFormat="1" applyFont="1" applyFill="1" applyBorder="1" applyAlignment="1">
      <alignment horizontal="center" vertical="center"/>
    </xf>
    <xf numFmtId="3" fontId="64" fillId="37" borderId="1" xfId="0" applyNumberFormat="1" applyFont="1" applyFill="1" applyBorder="1" applyAlignment="1">
      <alignment horizontal="center" vertical="center"/>
    </xf>
    <xf numFmtId="0" fontId="2" fillId="37" borderId="1" xfId="0" applyFont="1" applyFill="1" applyBorder="1" applyAlignment="1">
      <alignment vertical="center" wrapText="1"/>
    </xf>
    <xf numFmtId="0" fontId="64" fillId="36" borderId="22" xfId="0" applyFont="1" applyFill="1" applyBorder="1" applyAlignment="1">
      <alignment vertical="center" wrapText="1"/>
    </xf>
    <xf numFmtId="3" fontId="64" fillId="36" borderId="20" xfId="0" applyNumberFormat="1" applyFont="1" applyFill="1" applyBorder="1" applyAlignment="1">
      <alignment horizontal="center" vertical="center"/>
    </xf>
    <xf numFmtId="0" fontId="64" fillId="36" borderId="45" xfId="0" applyFont="1" applyFill="1" applyBorder="1" applyAlignment="1">
      <alignment vertical="center" wrapText="1"/>
    </xf>
    <xf numFmtId="3" fontId="64" fillId="36" borderId="46" xfId="0" applyNumberFormat="1" applyFont="1" applyFill="1" applyBorder="1" applyAlignment="1">
      <alignment horizontal="center" vertical="center"/>
    </xf>
    <xf numFmtId="0" fontId="49" fillId="0" borderId="53" xfId="0" applyFont="1" applyBorder="1" applyAlignment="1">
      <alignment horizontal="left" vertical="center" wrapText="1" indent="1"/>
    </xf>
    <xf numFmtId="3" fontId="78" fillId="0" borderId="54" xfId="0" applyNumberFormat="1" applyFont="1" applyBorder="1" applyAlignment="1">
      <alignment horizontal="center" vertical="center"/>
    </xf>
    <xf numFmtId="0" fontId="49" fillId="0" borderId="39" xfId="0" applyFont="1" applyBorder="1" applyAlignment="1">
      <alignment horizontal="left" vertical="center" wrapText="1" indent="1"/>
    </xf>
    <xf numFmtId="3" fontId="80" fillId="0" borderId="2" xfId="0" applyNumberFormat="1" applyFont="1" applyBorder="1" applyAlignment="1">
      <alignment horizontal="center" vertical="center"/>
    </xf>
    <xf numFmtId="0" fontId="49" fillId="0" borderId="55" xfId="0" applyFont="1" applyBorder="1" applyAlignment="1">
      <alignment horizontal="left" vertical="center" wrapText="1" indent="1"/>
    </xf>
    <xf numFmtId="3" fontId="76" fillId="0" borderId="56" xfId="0" applyNumberFormat="1" applyFont="1" applyBorder="1" applyAlignment="1">
      <alignment horizontal="center" vertical="center"/>
    </xf>
    <xf numFmtId="0" fontId="49" fillId="0" borderId="45" xfId="0" applyFont="1" applyBorder="1" applyAlignment="1">
      <alignment horizontal="left" vertical="center" wrapText="1" indent="1"/>
    </xf>
    <xf numFmtId="3" fontId="78" fillId="0" borderId="46" xfId="0" applyNumberFormat="1" applyFont="1" applyBorder="1" applyAlignment="1">
      <alignment horizontal="center" vertical="center"/>
    </xf>
    <xf numFmtId="3" fontId="80" fillId="0" borderId="46" xfId="0" applyNumberFormat="1" applyFont="1" applyBorder="1" applyAlignment="1">
      <alignment horizontal="center" vertical="center"/>
    </xf>
    <xf numFmtId="3" fontId="76" fillId="0" borderId="46" xfId="0" applyNumberFormat="1" applyFont="1" applyBorder="1" applyAlignment="1">
      <alignment horizontal="center" vertical="center"/>
    </xf>
    <xf numFmtId="165" fontId="76" fillId="0" borderId="40" xfId="0" applyNumberFormat="1" applyFont="1" applyBorder="1" applyAlignment="1">
      <alignment horizontal="center" vertical="center"/>
    </xf>
    <xf numFmtId="165" fontId="76" fillId="0" borderId="57" xfId="0" applyNumberFormat="1" applyFont="1" applyBorder="1" applyAlignment="1">
      <alignment horizontal="center" vertical="center"/>
    </xf>
    <xf numFmtId="165" fontId="76" fillId="0" borderId="58" xfId="0" applyNumberFormat="1" applyFont="1" applyBorder="1" applyAlignment="1">
      <alignment horizontal="center" vertical="center"/>
    </xf>
    <xf numFmtId="0" fontId="49" fillId="33" borderId="45" xfId="0" applyFont="1" applyFill="1" applyBorder="1" applyAlignment="1">
      <alignment horizontal="left" vertical="center" wrapText="1" indent="1"/>
    </xf>
    <xf numFmtId="3" fontId="49" fillId="33" borderId="46" xfId="0" applyNumberFormat="1" applyFont="1" applyFill="1" applyBorder="1" applyAlignment="1">
      <alignment horizontal="center" vertical="center"/>
    </xf>
    <xf numFmtId="3" fontId="49" fillId="33" borderId="40" xfId="0" applyNumberFormat="1" applyFont="1" applyFill="1" applyBorder="1" applyAlignment="1">
      <alignment horizontal="center" vertical="center"/>
    </xf>
    <xf numFmtId="3" fontId="49" fillId="33" borderId="57" xfId="0" applyNumberFormat="1" applyFont="1" applyFill="1" applyBorder="1" applyAlignment="1">
      <alignment horizontal="center" vertical="center"/>
    </xf>
    <xf numFmtId="3" fontId="49" fillId="33" borderId="58" xfId="0" applyNumberFormat="1" applyFont="1" applyFill="1" applyBorder="1" applyAlignment="1">
      <alignment horizontal="center" vertical="center"/>
    </xf>
    <xf numFmtId="0" fontId="49" fillId="0" borderId="32" xfId="0" applyFont="1" applyBorder="1" applyAlignment="1">
      <alignment horizontal="left" vertical="center" wrapText="1" indent="1"/>
    </xf>
    <xf numFmtId="3" fontId="78" fillId="0" borderId="2" xfId="0" applyNumberFormat="1" applyFont="1" applyBorder="1" applyAlignment="1">
      <alignment horizontal="center" vertical="center"/>
    </xf>
    <xf numFmtId="3" fontId="80" fillId="0" borderId="20" xfId="0" applyNumberFormat="1" applyFont="1" applyBorder="1" applyAlignment="1">
      <alignment horizontal="center" vertical="center"/>
    </xf>
    <xf numFmtId="0" fontId="49" fillId="0" borderId="22" xfId="0" applyFont="1" applyBorder="1" applyAlignment="1">
      <alignment horizontal="left" vertical="center" wrapText="1" indent="1"/>
    </xf>
    <xf numFmtId="3" fontId="78" fillId="0" borderId="20" xfId="0" applyNumberFormat="1" applyFont="1" applyBorder="1" applyAlignment="1">
      <alignment horizontal="center" vertical="center"/>
    </xf>
    <xf numFmtId="3" fontId="49" fillId="0" borderId="46" xfId="0" applyNumberFormat="1" applyFont="1" applyBorder="1" applyAlignment="1">
      <alignment horizontal="center" vertical="center"/>
    </xf>
    <xf numFmtId="3" fontId="49" fillId="0" borderId="2" xfId="0" applyNumberFormat="1" applyFont="1" applyBorder="1" applyAlignment="1">
      <alignment horizontal="center" vertical="center"/>
    </xf>
    <xf numFmtId="3" fontId="49" fillId="0" borderId="55" xfId="0" applyNumberFormat="1" applyFont="1" applyBorder="1" applyAlignment="1">
      <alignment horizontal="center" vertical="center"/>
    </xf>
    <xf numFmtId="3" fontId="49" fillId="0" borderId="56" xfId="0" applyNumberFormat="1" applyFont="1" applyBorder="1" applyAlignment="1">
      <alignment horizontal="center" vertical="center"/>
    </xf>
    <xf numFmtId="3" fontId="49" fillId="0" borderId="59" xfId="0" applyNumberFormat="1" applyFont="1" applyBorder="1" applyAlignment="1">
      <alignment horizontal="center" vertical="center"/>
    </xf>
    <xf numFmtId="165" fontId="76" fillId="0" borderId="59" xfId="0" applyNumberFormat="1" applyFont="1" applyBorder="1" applyAlignment="1">
      <alignment horizontal="center" vertical="center"/>
    </xf>
    <xf numFmtId="165" fontId="76" fillId="0" borderId="60" xfId="0" applyNumberFormat="1" applyFont="1" applyBorder="1" applyAlignment="1">
      <alignment horizontal="center" vertical="center"/>
    </xf>
    <xf numFmtId="165" fontId="76" fillId="0" borderId="61" xfId="0" applyNumberFormat="1" applyFont="1" applyBorder="1" applyAlignment="1">
      <alignment horizontal="center" vertical="center"/>
    </xf>
    <xf numFmtId="0" fontId="49" fillId="0" borderId="62" xfId="0" applyFont="1" applyBorder="1" applyAlignment="1">
      <alignment horizontal="left" vertical="center" wrapText="1" indent="1"/>
    </xf>
    <xf numFmtId="3" fontId="49" fillId="0" borderId="20" xfId="0" applyNumberFormat="1" applyFont="1" applyBorder="1" applyAlignment="1">
      <alignment horizontal="center" vertical="center"/>
    </xf>
    <xf numFmtId="3" fontId="76" fillId="0" borderId="57" xfId="0" applyNumberFormat="1" applyFont="1" applyBorder="1" applyAlignment="1">
      <alignment horizontal="center" vertical="center"/>
    </xf>
    <xf numFmtId="9" fontId="52" fillId="33" borderId="21" xfId="0" applyNumberFormat="1" applyFont="1" applyFill="1" applyBorder="1" applyAlignment="1">
      <alignment horizontal="center" vertical="center"/>
    </xf>
    <xf numFmtId="0" fontId="50" fillId="0" borderId="0" xfId="0" applyFont="1"/>
    <xf numFmtId="165" fontId="60" fillId="0" borderId="21" xfId="0" applyNumberFormat="1" applyFont="1" applyBorder="1" applyAlignment="1">
      <alignment horizontal="center" vertical="center"/>
    </xf>
    <xf numFmtId="9" fontId="52" fillId="0" borderId="21" xfId="43" applyFont="1" applyBorder="1" applyAlignment="1">
      <alignment horizontal="center" vertical="center"/>
    </xf>
    <xf numFmtId="165" fontId="0" fillId="0" borderId="0" xfId="43" applyNumberFormat="1" applyFont="1"/>
    <xf numFmtId="165" fontId="52" fillId="0" borderId="21" xfId="43" applyNumberFormat="1" applyFont="1" applyBorder="1" applyAlignment="1">
      <alignment horizontal="center" vertical="center"/>
    </xf>
    <xf numFmtId="0" fontId="55" fillId="36" borderId="18" xfId="0" applyFont="1" applyFill="1" applyBorder="1" applyAlignment="1">
      <alignment vertical="center" wrapText="1"/>
    </xf>
    <xf numFmtId="0" fontId="63" fillId="0" borderId="22" xfId="0" applyFont="1" applyBorder="1" applyAlignment="1">
      <alignment horizontal="left" vertical="center" wrapText="1" indent="1"/>
    </xf>
    <xf numFmtId="3" fontId="52" fillId="0" borderId="18" xfId="0" applyNumberFormat="1" applyFont="1" applyFill="1" applyBorder="1" applyAlignment="1">
      <alignment horizontal="center" vertical="center" wrapText="1"/>
    </xf>
    <xf numFmtId="3" fontId="60" fillId="0" borderId="21" xfId="0" applyNumberFormat="1" applyFont="1" applyFill="1" applyBorder="1" applyAlignment="1">
      <alignment horizontal="center" vertical="center"/>
    </xf>
    <xf numFmtId="0" fontId="63" fillId="34" borderId="22" xfId="0" applyFont="1" applyFill="1" applyBorder="1" applyAlignment="1">
      <alignment vertical="center" wrapText="1"/>
    </xf>
    <xf numFmtId="0" fontId="55" fillId="36" borderId="1" xfId="0" applyFont="1" applyFill="1" applyBorder="1" applyAlignment="1">
      <alignment vertical="center" wrapText="1"/>
    </xf>
    <xf numFmtId="0" fontId="55" fillId="36" borderId="16" xfId="0" applyFont="1" applyFill="1" applyBorder="1" applyAlignment="1">
      <alignment horizontal="left" vertical="center" wrapText="1"/>
    </xf>
    <xf numFmtId="0" fontId="52" fillId="36" borderId="17" xfId="0" applyFont="1" applyFill="1" applyBorder="1" applyAlignment="1">
      <alignment vertical="center" wrapText="1"/>
    </xf>
    <xf numFmtId="165" fontId="84" fillId="33" borderId="21" xfId="0" applyNumberFormat="1" applyFont="1" applyFill="1" applyBorder="1" applyAlignment="1">
      <alignment horizontal="center" vertical="center"/>
    </xf>
    <xf numFmtId="3" fontId="84" fillId="33" borderId="18" xfId="0" applyNumberFormat="1" applyFont="1" applyFill="1" applyBorder="1" applyAlignment="1">
      <alignment horizontal="center" vertical="center" wrapText="1"/>
    </xf>
    <xf numFmtId="0" fontId="62" fillId="0" borderId="64" xfId="0" applyFont="1" applyBorder="1" applyAlignment="1">
      <alignment horizontal="left" vertical="center" wrapText="1" indent="1"/>
    </xf>
    <xf numFmtId="0" fontId="85" fillId="0" borderId="0" xfId="0" applyFont="1" applyAlignment="1">
      <alignment horizontal="center" wrapText="1"/>
    </xf>
    <xf numFmtId="0" fontId="54" fillId="33" borderId="18" xfId="0" applyFont="1" applyFill="1" applyBorder="1" applyAlignment="1">
      <alignment horizontal="center" vertical="center" wrapText="1"/>
    </xf>
    <xf numFmtId="3" fontId="54" fillId="33" borderId="18" xfId="0" applyNumberFormat="1" applyFont="1" applyFill="1" applyBorder="1" applyAlignment="1">
      <alignment horizontal="center" vertical="center" wrapText="1"/>
    </xf>
    <xf numFmtId="0" fontId="54" fillId="36" borderId="17" xfId="0" applyFont="1" applyFill="1" applyBorder="1" applyAlignment="1">
      <alignment horizontal="center" vertical="center" wrapText="1"/>
    </xf>
    <xf numFmtId="0" fontId="54" fillId="36" borderId="26" xfId="0" applyFont="1" applyFill="1" applyBorder="1" applyAlignment="1">
      <alignment horizontal="right" vertical="center"/>
    </xf>
    <xf numFmtId="0" fontId="52" fillId="33" borderId="17" xfId="0" applyFont="1" applyFill="1" applyBorder="1" applyAlignment="1">
      <alignment horizontal="center" vertical="center"/>
    </xf>
    <xf numFmtId="0" fontId="52" fillId="33" borderId="26" xfId="0" applyFont="1" applyFill="1" applyBorder="1" applyAlignment="1">
      <alignment horizontal="center" vertical="center"/>
    </xf>
    <xf numFmtId="0" fontId="52" fillId="33" borderId="19" xfId="0" applyFont="1" applyFill="1" applyBorder="1" applyAlignment="1">
      <alignment horizontal="center" vertical="center"/>
    </xf>
    <xf numFmtId="0" fontId="52" fillId="36" borderId="17" xfId="0" applyFont="1" applyFill="1" applyBorder="1" applyAlignment="1">
      <alignment vertical="center"/>
    </xf>
    <xf numFmtId="0" fontId="52" fillId="36" borderId="26" xfId="0" applyFont="1" applyFill="1" applyBorder="1" applyAlignment="1">
      <alignment vertical="center"/>
    </xf>
    <xf numFmtId="0" fontId="52" fillId="36" borderId="16" xfId="0" applyFont="1" applyFill="1" applyBorder="1" applyAlignment="1">
      <alignment vertical="center" wrapText="1"/>
    </xf>
    <xf numFmtId="0" fontId="52" fillId="41" borderId="26" xfId="0" applyFont="1" applyFill="1" applyBorder="1" applyAlignment="1">
      <alignment vertical="center"/>
    </xf>
    <xf numFmtId="0" fontId="52" fillId="41" borderId="19" xfId="0" applyFont="1" applyFill="1" applyBorder="1" applyAlignment="1">
      <alignment vertical="center"/>
    </xf>
    <xf numFmtId="3" fontId="0" fillId="0" borderId="0" xfId="0" applyNumberFormat="1" applyFill="1"/>
    <xf numFmtId="0" fontId="86" fillId="0" borderId="0" xfId="0" applyFont="1"/>
    <xf numFmtId="0" fontId="5" fillId="33" borderId="68" xfId="0" applyFont="1" applyFill="1" applyBorder="1"/>
    <xf numFmtId="0" fontId="5" fillId="33" borderId="0" xfId="0" applyFont="1" applyFill="1" applyBorder="1"/>
    <xf numFmtId="0" fontId="5" fillId="33" borderId="69" xfId="0" applyFont="1" applyFill="1" applyBorder="1"/>
    <xf numFmtId="0" fontId="4" fillId="33" borderId="70" xfId="0" applyFont="1" applyFill="1" applyBorder="1" applyAlignment="1">
      <alignment horizontal="left" vertical="center" wrapText="1"/>
    </xf>
    <xf numFmtId="0" fontId="4" fillId="33" borderId="72" xfId="0" applyFont="1" applyFill="1" applyBorder="1" applyAlignment="1">
      <alignment vertical="center"/>
    </xf>
    <xf numFmtId="0" fontId="4" fillId="33" borderId="73" xfId="0" applyFont="1" applyFill="1" applyBorder="1" applyAlignment="1">
      <alignment horizontal="center" vertical="center"/>
    </xf>
    <xf numFmtId="0" fontId="4" fillId="33" borderId="74" xfId="0" applyFont="1" applyFill="1" applyBorder="1" applyAlignment="1">
      <alignment horizontal="center" vertical="center"/>
    </xf>
    <xf numFmtId="0" fontId="4" fillId="33" borderId="81" xfId="0" applyFont="1" applyFill="1" applyBorder="1" applyAlignment="1">
      <alignment vertical="center" wrapText="1"/>
    </xf>
    <xf numFmtId="0" fontId="5" fillId="33" borderId="85" xfId="0" applyFont="1" applyFill="1" applyBorder="1" applyAlignment="1">
      <alignment horizontal="center" vertical="center" wrapText="1"/>
    </xf>
    <xf numFmtId="0" fontId="5" fillId="33" borderId="20" xfId="0" applyFont="1" applyFill="1" applyBorder="1" applyAlignment="1">
      <alignment horizontal="center" vertical="center" wrapText="1"/>
    </xf>
    <xf numFmtId="0" fontId="5" fillId="33" borderId="69" xfId="0" applyFont="1" applyFill="1" applyBorder="1" applyAlignment="1">
      <alignment horizontal="center" vertical="center" wrapText="1"/>
    </xf>
    <xf numFmtId="0" fontId="5" fillId="33" borderId="21" xfId="0" applyFont="1" applyFill="1" applyBorder="1" applyAlignment="1">
      <alignment horizontal="center" vertical="center" wrapText="1"/>
    </xf>
    <xf numFmtId="0" fontId="5" fillId="33" borderId="87" xfId="0" applyFont="1" applyFill="1" applyBorder="1" applyAlignment="1">
      <alignment horizontal="center" vertical="center" wrapText="1"/>
    </xf>
    <xf numFmtId="0" fontId="5" fillId="33" borderId="86" xfId="0" applyFont="1" applyFill="1" applyBorder="1" applyAlignment="1">
      <alignment vertical="center" wrapText="1"/>
    </xf>
    <xf numFmtId="3" fontId="5" fillId="33" borderId="21" xfId="0" applyNumberFormat="1" applyFont="1" applyFill="1" applyBorder="1" applyAlignment="1">
      <alignment horizontal="center" vertical="center"/>
    </xf>
    <xf numFmtId="3" fontId="5" fillId="33" borderId="87" xfId="0" applyNumberFormat="1" applyFont="1" applyFill="1" applyBorder="1" applyAlignment="1">
      <alignment horizontal="center" vertical="center"/>
    </xf>
    <xf numFmtId="0" fontId="4" fillId="33" borderId="88" xfId="0" applyFont="1" applyFill="1" applyBorder="1" applyAlignment="1">
      <alignment vertical="center" wrapText="1"/>
    </xf>
    <xf numFmtId="0" fontId="5" fillId="0" borderId="86" xfId="0" applyFont="1" applyFill="1" applyBorder="1" applyAlignment="1">
      <alignment horizontal="left" vertical="center" wrapText="1"/>
    </xf>
    <xf numFmtId="9" fontId="5" fillId="0" borderId="18" xfId="43" applyNumberFormat="1" applyFont="1" applyFill="1" applyBorder="1" applyAlignment="1">
      <alignment horizontal="center" vertical="center" wrapText="1"/>
    </xf>
    <xf numFmtId="9" fontId="5" fillId="0" borderId="91" xfId="43" applyNumberFormat="1" applyFont="1" applyFill="1" applyBorder="1" applyAlignment="1">
      <alignment horizontal="center" vertical="center" wrapText="1"/>
    </xf>
    <xf numFmtId="0" fontId="5" fillId="33" borderId="86" xfId="0" applyFont="1" applyFill="1" applyBorder="1" applyAlignment="1">
      <alignment horizontal="left" vertical="center" wrapText="1"/>
    </xf>
    <xf numFmtId="9" fontId="5" fillId="33" borderId="18" xfId="43" applyFont="1" applyFill="1" applyBorder="1" applyAlignment="1">
      <alignment horizontal="center" vertical="center" wrapText="1"/>
    </xf>
    <xf numFmtId="9" fontId="5" fillId="33" borderId="91" xfId="43" applyFont="1" applyFill="1" applyBorder="1" applyAlignment="1">
      <alignment horizontal="center" vertical="center" wrapText="1"/>
    </xf>
    <xf numFmtId="0" fontId="88" fillId="0" borderId="0" xfId="0" applyFont="1" applyFill="1"/>
    <xf numFmtId="0" fontId="4" fillId="42" borderId="92" xfId="0" applyFont="1" applyFill="1" applyBorder="1" applyAlignment="1">
      <alignment horizontal="left" vertical="center" wrapText="1"/>
    </xf>
    <xf numFmtId="0" fontId="5" fillId="42" borderId="92" xfId="0" applyFont="1" applyFill="1" applyBorder="1" applyAlignment="1">
      <alignment horizontal="left" vertical="center" wrapText="1"/>
    </xf>
    <xf numFmtId="0" fontId="5" fillId="42" borderId="93" xfId="0" applyFont="1" applyFill="1" applyBorder="1" applyAlignment="1">
      <alignment horizontal="left" vertical="center" wrapText="1"/>
    </xf>
    <xf numFmtId="0" fontId="4" fillId="42" borderId="20" xfId="0" applyFont="1" applyFill="1" applyBorder="1" applyAlignment="1">
      <alignment horizontal="center" vertical="center" wrapText="1"/>
    </xf>
    <xf numFmtId="0" fontId="4" fillId="42" borderId="69" xfId="0" applyFont="1" applyFill="1" applyBorder="1" applyAlignment="1">
      <alignment horizontal="center" vertical="center" wrapText="1"/>
    </xf>
    <xf numFmtId="0" fontId="4" fillId="42" borderId="21" xfId="0" applyFont="1" applyFill="1" applyBorder="1" applyAlignment="1">
      <alignment horizontal="center" vertical="center" wrapText="1"/>
    </xf>
    <xf numFmtId="0" fontId="4" fillId="42" borderId="87" xfId="0" applyFont="1" applyFill="1" applyBorder="1" applyAlignment="1">
      <alignment horizontal="center" vertical="center" wrapText="1"/>
    </xf>
    <xf numFmtId="0" fontId="5" fillId="42" borderId="86" xfId="0" applyFont="1" applyFill="1" applyBorder="1" applyAlignment="1">
      <alignment horizontal="left" vertical="center" wrapText="1"/>
    </xf>
    <xf numFmtId="3" fontId="5" fillId="42" borderId="18" xfId="0" applyNumberFormat="1" applyFont="1" applyFill="1" applyBorder="1" applyAlignment="1">
      <alignment horizontal="center" vertical="center" wrapText="1"/>
    </xf>
    <xf numFmtId="3" fontId="5" fillId="42" borderId="91" xfId="0" applyNumberFormat="1" applyFont="1" applyFill="1" applyBorder="1" applyAlignment="1">
      <alignment horizontal="center" vertical="center" wrapText="1"/>
    </xf>
    <xf numFmtId="3" fontId="4" fillId="42" borderId="18" xfId="0" applyNumberFormat="1" applyFont="1" applyFill="1" applyBorder="1" applyAlignment="1">
      <alignment horizontal="center" vertical="center" wrapText="1"/>
    </xf>
    <xf numFmtId="3" fontId="4" fillId="42" borderId="91" xfId="0" applyNumberFormat="1" applyFont="1" applyFill="1" applyBorder="1" applyAlignment="1">
      <alignment horizontal="center" vertical="center" wrapText="1"/>
    </xf>
    <xf numFmtId="0" fontId="5" fillId="42" borderId="18" xfId="0" applyFont="1" applyFill="1" applyBorder="1" applyAlignment="1">
      <alignment horizontal="center" vertical="center" wrapText="1"/>
    </xf>
    <xf numFmtId="165" fontId="5" fillId="42" borderId="21" xfId="0" applyNumberFormat="1" applyFont="1" applyFill="1" applyBorder="1" applyAlignment="1">
      <alignment horizontal="center" vertical="center"/>
    </xf>
    <xf numFmtId="165" fontId="5" fillId="42" borderId="87" xfId="0" applyNumberFormat="1" applyFont="1" applyFill="1" applyBorder="1" applyAlignment="1">
      <alignment horizontal="center" vertical="center"/>
    </xf>
    <xf numFmtId="0" fontId="5" fillId="42" borderId="86" xfId="0" applyFont="1" applyFill="1" applyBorder="1" applyAlignment="1">
      <alignment horizontal="left" vertical="center" wrapText="1" indent="1"/>
    </xf>
    <xf numFmtId="0" fontId="4" fillId="42" borderId="21" xfId="0" applyNumberFormat="1" applyFont="1" applyFill="1" applyBorder="1" applyAlignment="1">
      <alignment horizontal="center" vertical="center"/>
    </xf>
    <xf numFmtId="0" fontId="4" fillId="42" borderId="87" xfId="0" applyNumberFormat="1" applyFont="1" applyFill="1" applyBorder="1" applyAlignment="1">
      <alignment horizontal="center" vertical="center"/>
    </xf>
    <xf numFmtId="0" fontId="89" fillId="42" borderId="86" xfId="0" applyFont="1" applyFill="1" applyBorder="1" applyAlignment="1">
      <alignment horizontal="left" vertical="center" wrapText="1" indent="1"/>
    </xf>
    <xf numFmtId="0" fontId="5" fillId="42" borderId="21" xfId="43" applyNumberFormat="1" applyFont="1" applyFill="1" applyBorder="1" applyAlignment="1">
      <alignment horizontal="center" vertical="center"/>
    </xf>
    <xf numFmtId="0" fontId="5" fillId="42" borderId="87" xfId="43" applyNumberFormat="1" applyFont="1" applyFill="1" applyBorder="1" applyAlignment="1">
      <alignment horizontal="center" vertical="center"/>
    </xf>
    <xf numFmtId="0" fontId="88" fillId="42" borderId="96" xfId="0" applyFont="1" applyFill="1" applyBorder="1" applyAlignment="1">
      <alignment horizontal="left" vertical="center" wrapText="1" indent="1"/>
    </xf>
    <xf numFmtId="0" fontId="5" fillId="42" borderId="97" xfId="0" applyNumberFormat="1" applyFont="1" applyFill="1" applyBorder="1" applyAlignment="1">
      <alignment horizontal="center" vertical="center"/>
    </xf>
    <xf numFmtId="0" fontId="5" fillId="42" borderId="74" xfId="0" applyNumberFormat="1" applyFont="1" applyFill="1" applyBorder="1" applyAlignment="1">
      <alignment horizontal="center" vertical="center"/>
    </xf>
    <xf numFmtId="0" fontId="88" fillId="42" borderId="98" xfId="0" applyFont="1" applyFill="1" applyBorder="1" applyAlignment="1">
      <alignment horizontal="left" vertical="center" wrapText="1" indent="1"/>
    </xf>
    <xf numFmtId="172" fontId="4" fillId="42" borderId="99" xfId="47" applyNumberFormat="1" applyFont="1" applyFill="1" applyBorder="1" applyAlignment="1">
      <alignment horizontal="center" vertical="center"/>
    </xf>
    <xf numFmtId="172" fontId="4" fillId="42" borderId="80" xfId="47" applyNumberFormat="1" applyFont="1" applyFill="1" applyBorder="1" applyAlignment="1">
      <alignment horizontal="center" vertical="center"/>
    </xf>
    <xf numFmtId="172" fontId="5" fillId="42" borderId="21" xfId="47" applyNumberFormat="1" applyFont="1" applyFill="1" applyBorder="1" applyAlignment="1">
      <alignment horizontal="center" vertical="center"/>
    </xf>
    <xf numFmtId="0" fontId="5" fillId="42" borderId="21" xfId="0" applyNumberFormat="1" applyFont="1" applyFill="1" applyBorder="1" applyAlignment="1">
      <alignment horizontal="center" vertical="center"/>
    </xf>
    <xf numFmtId="0" fontId="5" fillId="42" borderId="87" xfId="0" applyNumberFormat="1" applyFont="1" applyFill="1" applyBorder="1" applyAlignment="1">
      <alignment horizontal="center" vertical="center"/>
    </xf>
    <xf numFmtId="0" fontId="88" fillId="42" borderId="90" xfId="0" applyFont="1" applyFill="1" applyBorder="1" applyAlignment="1">
      <alignment horizontal="left" vertical="center" wrapText="1" indent="1"/>
    </xf>
    <xf numFmtId="0" fontId="88" fillId="42" borderId="86" xfId="0" applyFont="1" applyFill="1" applyBorder="1" applyAlignment="1">
      <alignment horizontal="left" vertical="center" wrapText="1" indent="1"/>
    </xf>
    <xf numFmtId="0" fontId="7" fillId="42" borderId="100" xfId="0" applyFont="1" applyFill="1" applyBorder="1" applyAlignment="1">
      <alignment horizontal="left" vertical="center" wrapText="1" indent="1"/>
    </xf>
    <xf numFmtId="172" fontId="4" fillId="42" borderId="21" xfId="47" applyNumberFormat="1" applyFont="1" applyFill="1" applyBorder="1" applyAlignment="1">
      <alignment horizontal="center" vertical="center"/>
    </xf>
    <xf numFmtId="0" fontId="4" fillId="42" borderId="86" xfId="0" applyFont="1" applyFill="1" applyBorder="1" applyAlignment="1">
      <alignment vertical="center" wrapText="1"/>
    </xf>
    <xf numFmtId="3" fontId="4" fillId="42" borderId="21" xfId="0" applyNumberFormat="1" applyFont="1" applyFill="1" applyBorder="1" applyAlignment="1">
      <alignment horizontal="center" vertical="center"/>
    </xf>
    <xf numFmtId="3" fontId="4" fillId="42" borderId="87" xfId="0" applyNumberFormat="1" applyFont="1" applyFill="1" applyBorder="1" applyAlignment="1">
      <alignment horizontal="center" vertical="center"/>
    </xf>
    <xf numFmtId="0" fontId="4" fillId="33" borderId="86" xfId="0" applyFont="1" applyFill="1" applyBorder="1" applyAlignment="1">
      <alignment vertical="center" wrapText="1"/>
    </xf>
    <xf numFmtId="0" fontId="4" fillId="33" borderId="20" xfId="0" applyFont="1" applyFill="1" applyBorder="1" applyAlignment="1">
      <alignment horizontal="center" vertical="center" wrapText="1"/>
    </xf>
    <xf numFmtId="0" fontId="4" fillId="33" borderId="69" xfId="0" applyFont="1" applyFill="1" applyBorder="1" applyAlignment="1">
      <alignment horizontal="center" vertical="center" wrapText="1"/>
    </xf>
    <xf numFmtId="0" fontId="4" fillId="33" borderId="21" xfId="0" applyFont="1" applyFill="1" applyBorder="1" applyAlignment="1">
      <alignment horizontal="center" vertical="center" wrapText="1"/>
    </xf>
    <xf numFmtId="0" fontId="4" fillId="33" borderId="87" xfId="0" applyFont="1" applyFill="1" applyBorder="1" applyAlignment="1">
      <alignment horizontal="center" vertical="center" wrapText="1"/>
    </xf>
    <xf numFmtId="3" fontId="5" fillId="33" borderId="18" xfId="0" applyNumberFormat="1" applyFont="1" applyFill="1" applyBorder="1" applyAlignment="1">
      <alignment horizontal="center" vertical="center" wrapText="1"/>
    </xf>
    <xf numFmtId="3" fontId="5" fillId="33" borderId="91" xfId="0" applyNumberFormat="1" applyFont="1" applyFill="1" applyBorder="1" applyAlignment="1">
      <alignment horizontal="center" vertical="center" wrapText="1"/>
    </xf>
    <xf numFmtId="37" fontId="4" fillId="33" borderId="18" xfId="0" applyNumberFormat="1" applyFont="1" applyFill="1" applyBorder="1" applyAlignment="1">
      <alignment horizontal="center" vertical="center" wrapText="1"/>
    </xf>
    <xf numFmtId="37" fontId="4" fillId="33" borderId="91" xfId="0" applyNumberFormat="1" applyFont="1" applyFill="1" applyBorder="1" applyAlignment="1">
      <alignment horizontal="center" vertical="center" wrapText="1"/>
    </xf>
    <xf numFmtId="3" fontId="4" fillId="33" borderId="18" xfId="0" applyNumberFormat="1" applyFont="1" applyFill="1" applyBorder="1" applyAlignment="1">
      <alignment horizontal="center" vertical="center" wrapText="1"/>
    </xf>
    <xf numFmtId="3" fontId="4" fillId="33" borderId="91" xfId="0" applyNumberFormat="1" applyFont="1" applyFill="1" applyBorder="1" applyAlignment="1">
      <alignment horizontal="center" vertical="center" wrapText="1"/>
    </xf>
    <xf numFmtId="0" fontId="4" fillId="33" borderId="18" xfId="0" applyFont="1" applyFill="1" applyBorder="1" applyAlignment="1">
      <alignment horizontal="center" vertical="center" wrapText="1"/>
    </xf>
    <xf numFmtId="165" fontId="5" fillId="33" borderId="21" xfId="0" applyNumberFormat="1" applyFont="1" applyFill="1" applyBorder="1" applyAlignment="1">
      <alignment horizontal="center" vertical="center"/>
    </xf>
    <xf numFmtId="165" fontId="5" fillId="33" borderId="87" xfId="0" applyNumberFormat="1" applyFont="1" applyFill="1" applyBorder="1" applyAlignment="1">
      <alignment horizontal="center" vertical="center"/>
    </xf>
    <xf numFmtId="0" fontId="5" fillId="33" borderId="86" xfId="0" applyFont="1" applyFill="1" applyBorder="1" applyAlignment="1">
      <alignment horizontal="left" vertical="center" wrapText="1" indent="1"/>
    </xf>
    <xf numFmtId="0" fontId="4" fillId="33" borderId="21" xfId="47" applyNumberFormat="1" applyFont="1" applyFill="1" applyBorder="1" applyAlignment="1">
      <alignment horizontal="center" vertical="center"/>
    </xf>
    <xf numFmtId="0" fontId="4" fillId="33" borderId="87" xfId="47" applyNumberFormat="1" applyFont="1" applyFill="1" applyBorder="1" applyAlignment="1">
      <alignment horizontal="center" vertical="center"/>
    </xf>
    <xf numFmtId="0" fontId="89" fillId="33" borderId="86" xfId="0" applyFont="1" applyFill="1" applyBorder="1" applyAlignment="1">
      <alignment horizontal="left" vertical="center" wrapText="1" indent="1"/>
    </xf>
    <xf numFmtId="0" fontId="5" fillId="33" borderId="21" xfId="47" applyNumberFormat="1" applyFont="1" applyFill="1" applyBorder="1" applyAlignment="1">
      <alignment horizontal="center" vertical="center"/>
    </xf>
    <xf numFmtId="0" fontId="5" fillId="33" borderId="87" xfId="47" applyNumberFormat="1" applyFont="1" applyFill="1" applyBorder="1" applyAlignment="1">
      <alignment horizontal="center" vertical="center"/>
    </xf>
    <xf numFmtId="0" fontId="88" fillId="33" borderId="86" xfId="0" applyFont="1" applyFill="1" applyBorder="1" applyAlignment="1">
      <alignment horizontal="left" vertical="center" wrapText="1" indent="1"/>
    </xf>
    <xf numFmtId="1" fontId="4" fillId="33" borderId="21" xfId="47" applyNumberFormat="1" applyFont="1" applyFill="1" applyBorder="1" applyAlignment="1">
      <alignment horizontal="center" vertical="center"/>
    </xf>
    <xf numFmtId="1" fontId="4" fillId="33" borderId="87" xfId="47" applyNumberFormat="1" applyFont="1" applyFill="1" applyBorder="1" applyAlignment="1">
      <alignment horizontal="center" vertical="center"/>
    </xf>
    <xf numFmtId="1" fontId="5" fillId="33" borderId="21" xfId="47" applyNumberFormat="1" applyFont="1" applyFill="1" applyBorder="1" applyAlignment="1">
      <alignment horizontal="center" vertical="center"/>
    </xf>
    <xf numFmtId="1" fontId="5" fillId="33" borderId="87" xfId="47" applyNumberFormat="1" applyFont="1" applyFill="1" applyBorder="1" applyAlignment="1">
      <alignment horizontal="center" vertical="center"/>
    </xf>
    <xf numFmtId="0" fontId="86" fillId="0" borderId="0" xfId="0" applyFont="1" applyAlignment="1">
      <alignment horizontal="center" vertical="center"/>
    </xf>
    <xf numFmtId="0" fontId="4" fillId="33" borderId="100" xfId="0" applyFont="1" applyFill="1" applyBorder="1" applyAlignment="1">
      <alignment horizontal="left" vertical="center" wrapText="1" indent="1"/>
    </xf>
    <xf numFmtId="3" fontId="4" fillId="33" borderId="21" xfId="0" applyNumberFormat="1" applyFont="1" applyFill="1" applyBorder="1" applyAlignment="1">
      <alignment horizontal="center" vertical="center"/>
    </xf>
    <xf numFmtId="3" fontId="4" fillId="33" borderId="87" xfId="0" applyNumberFormat="1" applyFont="1" applyFill="1" applyBorder="1" applyAlignment="1">
      <alignment horizontal="center" vertical="center"/>
    </xf>
    <xf numFmtId="0" fontId="4" fillId="33" borderId="86" xfId="0" applyFont="1" applyFill="1" applyBorder="1" applyAlignment="1">
      <alignment horizontal="left" vertical="center" wrapText="1"/>
    </xf>
    <xf numFmtId="0" fontId="5" fillId="33" borderId="18" xfId="0" applyFont="1" applyFill="1" applyBorder="1" applyAlignment="1">
      <alignment horizontal="center" vertical="center" wrapText="1"/>
    </xf>
    <xf numFmtId="0" fontId="5" fillId="33" borderId="21" xfId="0" applyNumberFormat="1" applyFont="1" applyFill="1" applyBorder="1" applyAlignment="1">
      <alignment horizontal="center" vertical="center"/>
    </xf>
    <xf numFmtId="0" fontId="5" fillId="33" borderId="87" xfId="0" applyNumberFormat="1" applyFont="1" applyFill="1" applyBorder="1" applyAlignment="1">
      <alignment horizontal="center" vertical="center"/>
    </xf>
    <xf numFmtId="0" fontId="5" fillId="33" borderId="21" xfId="43" applyNumberFormat="1" applyFont="1" applyFill="1" applyBorder="1" applyAlignment="1">
      <alignment horizontal="center" vertical="center"/>
    </xf>
    <xf numFmtId="0" fontId="5" fillId="33" borderId="87" xfId="43" applyNumberFormat="1" applyFont="1" applyFill="1" applyBorder="1" applyAlignment="1">
      <alignment horizontal="center" vertical="center"/>
    </xf>
    <xf numFmtId="0" fontId="88" fillId="33" borderId="96" xfId="0" applyFont="1" applyFill="1" applyBorder="1" applyAlignment="1">
      <alignment horizontal="left" vertical="center" wrapText="1" indent="1"/>
    </xf>
    <xf numFmtId="0" fontId="88" fillId="33" borderId="98" xfId="0" applyFont="1" applyFill="1" applyBorder="1" applyAlignment="1">
      <alignment horizontal="left" vertical="center" wrapText="1" indent="1"/>
    </xf>
    <xf numFmtId="1" fontId="4" fillId="33" borderId="99" xfId="47" applyNumberFormat="1" applyFont="1" applyFill="1" applyBorder="1" applyAlignment="1">
      <alignment horizontal="center" vertical="center" wrapText="1"/>
    </xf>
    <xf numFmtId="0" fontId="4" fillId="33" borderId="99" xfId="47" applyNumberFormat="1" applyFont="1" applyFill="1" applyBorder="1" applyAlignment="1">
      <alignment horizontal="center" vertical="center" wrapText="1"/>
    </xf>
    <xf numFmtId="0" fontId="4" fillId="33" borderId="80" xfId="47" applyNumberFormat="1" applyFont="1" applyFill="1" applyBorder="1" applyAlignment="1">
      <alignment horizontal="center" vertical="center" wrapText="1"/>
    </xf>
    <xf numFmtId="1" fontId="5" fillId="33" borderId="21" xfId="47" applyNumberFormat="1" applyFont="1" applyFill="1" applyBorder="1" applyAlignment="1">
      <alignment horizontal="center" vertical="center" wrapText="1"/>
    </xf>
    <xf numFmtId="1" fontId="5" fillId="33" borderId="87" xfId="47" applyNumberFormat="1" applyFont="1" applyFill="1" applyBorder="1" applyAlignment="1">
      <alignment horizontal="center" vertical="center" wrapText="1"/>
    </xf>
    <xf numFmtId="0" fontId="88" fillId="33" borderId="102" xfId="0" applyFont="1" applyFill="1" applyBorder="1" applyAlignment="1">
      <alignment horizontal="left" vertical="center" wrapText="1" indent="1"/>
    </xf>
    <xf numFmtId="0" fontId="5" fillId="33" borderId="103" xfId="0" applyNumberFormat="1" applyFont="1" applyFill="1" applyBorder="1" applyAlignment="1">
      <alignment horizontal="center" vertical="center"/>
    </xf>
    <xf numFmtId="0" fontId="5" fillId="33" borderId="104" xfId="0" applyNumberFormat="1" applyFont="1" applyFill="1" applyBorder="1" applyAlignment="1">
      <alignment horizontal="center" vertical="center"/>
    </xf>
    <xf numFmtId="0" fontId="7" fillId="33" borderId="105" xfId="0" applyFont="1" applyFill="1" applyBorder="1" applyAlignment="1">
      <alignment horizontal="left" vertical="center" wrapText="1" indent="1"/>
    </xf>
    <xf numFmtId="0" fontId="7" fillId="33" borderId="100" xfId="0" applyFont="1" applyFill="1" applyBorder="1" applyAlignment="1">
      <alignment horizontal="left" vertical="center" wrapText="1" indent="1"/>
    </xf>
    <xf numFmtId="2" fontId="5" fillId="33" borderId="21" xfId="0" applyNumberFormat="1" applyFont="1" applyFill="1" applyBorder="1" applyAlignment="1">
      <alignment horizontal="center" vertical="center"/>
    </xf>
    <xf numFmtId="2" fontId="5" fillId="33" borderId="87" xfId="0" applyNumberFormat="1" applyFont="1" applyFill="1" applyBorder="1" applyAlignment="1">
      <alignment horizontal="center" vertical="center"/>
    </xf>
    <xf numFmtId="0" fontId="86" fillId="0" borderId="0" xfId="0" applyFont="1" applyFill="1"/>
    <xf numFmtId="0" fontId="92" fillId="33" borderId="100" xfId="0" applyFont="1" applyFill="1" applyBorder="1" applyAlignment="1">
      <alignment horizontal="left" vertical="center" wrapText="1" indent="1"/>
    </xf>
    <xf numFmtId="0" fontId="4" fillId="33" borderId="21" xfId="0" applyNumberFormat="1" applyFont="1" applyFill="1" applyBorder="1" applyAlignment="1">
      <alignment horizontal="center" vertical="center"/>
    </xf>
    <xf numFmtId="0" fontId="4" fillId="33" borderId="87" xfId="0" applyNumberFormat="1" applyFont="1" applyFill="1" applyBorder="1" applyAlignment="1">
      <alignment horizontal="center" vertical="center"/>
    </xf>
    <xf numFmtId="0" fontId="6" fillId="33" borderId="86" xfId="0" applyFont="1" applyFill="1" applyBorder="1" applyAlignment="1">
      <alignment horizontal="left" vertical="center" wrapText="1" indent="1"/>
    </xf>
    <xf numFmtId="3" fontId="5" fillId="0" borderId="87" xfId="0" applyNumberFormat="1" applyFont="1" applyFill="1" applyBorder="1" applyAlignment="1">
      <alignment horizontal="center" vertical="center"/>
    </xf>
    <xf numFmtId="0" fontId="4" fillId="0" borderId="55" xfId="0" applyFont="1" applyFill="1" applyBorder="1" applyAlignment="1">
      <alignment vertical="center" wrapText="1"/>
    </xf>
    <xf numFmtId="3" fontId="4" fillId="0" borderId="56" xfId="0" applyNumberFormat="1" applyFont="1" applyFill="1" applyBorder="1" applyAlignment="1">
      <alignment horizontal="center" vertical="center"/>
    </xf>
    <xf numFmtId="3" fontId="4" fillId="0" borderId="63" xfId="0" applyNumberFormat="1" applyFont="1" applyFill="1" applyBorder="1" applyAlignment="1">
      <alignment horizontal="center" vertical="center"/>
    </xf>
    <xf numFmtId="0" fontId="94" fillId="0" borderId="0" xfId="0" applyFont="1" applyFill="1"/>
    <xf numFmtId="0" fontId="95" fillId="0" borderId="0" xfId="0" applyFont="1" applyFill="1" applyAlignment="1">
      <alignment horizontal="center"/>
    </xf>
    <xf numFmtId="0" fontId="96" fillId="0" borderId="0" xfId="0" applyFont="1" applyFill="1"/>
    <xf numFmtId="0" fontId="71" fillId="0" borderId="16" xfId="0" applyFont="1" applyFill="1" applyBorder="1" applyAlignment="1">
      <alignment horizontal="left" vertical="center" wrapText="1"/>
    </xf>
    <xf numFmtId="0" fontId="71" fillId="0" borderId="16" xfId="0" applyFont="1" applyFill="1" applyBorder="1" applyAlignment="1">
      <alignment vertical="center" wrapText="1"/>
    </xf>
    <xf numFmtId="0" fontId="70" fillId="0" borderId="20" xfId="0" applyFont="1" applyFill="1" applyBorder="1" applyAlignment="1">
      <alignment horizontal="center" vertical="center" wrapText="1"/>
    </xf>
    <xf numFmtId="0" fontId="70" fillId="0" borderId="21" xfId="0" applyFont="1" applyFill="1" applyBorder="1" applyAlignment="1">
      <alignment horizontal="center" vertical="center" wrapText="1"/>
    </xf>
    <xf numFmtId="0" fontId="70" fillId="0" borderId="115" xfId="0" applyFont="1" applyFill="1" applyBorder="1" applyAlignment="1">
      <alignment horizontal="left" vertical="center"/>
    </xf>
    <xf numFmtId="0" fontId="70" fillId="33" borderId="21" xfId="0" applyNumberFormat="1" applyFont="1" applyFill="1" applyBorder="1" applyAlignment="1">
      <alignment horizontal="center" vertical="center"/>
    </xf>
    <xf numFmtId="0" fontId="70" fillId="0" borderId="1" xfId="0" applyFont="1" applyFill="1" applyBorder="1" applyAlignment="1">
      <alignment horizontal="left" vertical="center"/>
    </xf>
    <xf numFmtId="0" fontId="70" fillId="33" borderId="1" xfId="0" applyNumberFormat="1" applyFont="1" applyFill="1" applyBorder="1" applyAlignment="1">
      <alignment horizontal="left" vertical="center"/>
    </xf>
    <xf numFmtId="0" fontId="28" fillId="33" borderId="18" xfId="0" applyFont="1" applyFill="1" applyBorder="1" applyAlignment="1">
      <alignment horizontal="left" vertical="center" wrapText="1"/>
    </xf>
    <xf numFmtId="9" fontId="70" fillId="0" borderId="21" xfId="0" applyNumberFormat="1" applyFont="1" applyFill="1" applyBorder="1" applyAlignment="1">
      <alignment horizontal="center" vertical="center"/>
    </xf>
    <xf numFmtId="0" fontId="71" fillId="0" borderId="18" xfId="0" applyFont="1" applyFill="1" applyBorder="1" applyAlignment="1">
      <alignment horizontal="left" vertical="center" wrapText="1"/>
    </xf>
    <xf numFmtId="0" fontId="70" fillId="0" borderId="18" xfId="0" applyFont="1" applyFill="1" applyBorder="1" applyAlignment="1">
      <alignment horizontal="left" vertical="center" wrapText="1"/>
    </xf>
    <xf numFmtId="0" fontId="71" fillId="0" borderId="20" xfId="0" applyFont="1" applyFill="1" applyBorder="1" applyAlignment="1">
      <alignment horizontal="center" vertical="center" wrapText="1"/>
    </xf>
    <xf numFmtId="0" fontId="71" fillId="0" borderId="21" xfId="0" applyFont="1" applyFill="1" applyBorder="1" applyAlignment="1">
      <alignment horizontal="center" vertical="center" wrapText="1"/>
    </xf>
    <xf numFmtId="3" fontId="70" fillId="0" borderId="18" xfId="0" applyNumberFormat="1" applyFont="1" applyFill="1" applyBorder="1" applyAlignment="1">
      <alignment horizontal="center" vertical="center" wrapText="1"/>
    </xf>
    <xf numFmtId="0" fontId="70" fillId="0" borderId="18" xfId="0" applyFont="1" applyFill="1" applyBorder="1" applyAlignment="1">
      <alignment horizontal="center" vertical="center" wrapText="1"/>
    </xf>
    <xf numFmtId="165" fontId="70" fillId="0" borderId="21" xfId="0" applyNumberFormat="1" applyFont="1" applyFill="1" applyBorder="1" applyAlignment="1">
      <alignment horizontal="center" vertical="center"/>
    </xf>
    <xf numFmtId="0" fontId="70" fillId="0" borderId="18" xfId="0" applyFont="1" applyFill="1" applyBorder="1" applyAlignment="1">
      <alignment horizontal="left" vertical="center" wrapText="1" indent="1"/>
    </xf>
    <xf numFmtId="3" fontId="70" fillId="0" borderId="21" xfId="0" applyNumberFormat="1" applyFont="1" applyFill="1" applyBorder="1" applyAlignment="1">
      <alignment horizontal="center" vertical="center"/>
    </xf>
    <xf numFmtId="0" fontId="97" fillId="0" borderId="18" xfId="0" applyFont="1" applyBorder="1" applyAlignment="1">
      <alignment horizontal="left" vertical="center" wrapText="1" indent="1"/>
    </xf>
    <xf numFmtId="3" fontId="98" fillId="0" borderId="21" xfId="0" applyNumberFormat="1" applyFont="1" applyFill="1" applyBorder="1" applyAlignment="1">
      <alignment horizontal="center" vertical="center"/>
    </xf>
    <xf numFmtId="9" fontId="98" fillId="33" borderId="21" xfId="43" applyFont="1" applyFill="1" applyBorder="1" applyAlignment="1">
      <alignment horizontal="center" vertical="center"/>
    </xf>
    <xf numFmtId="165" fontId="98" fillId="33" borderId="21" xfId="0" applyNumberFormat="1" applyFont="1" applyFill="1" applyBorder="1" applyAlignment="1">
      <alignment horizontal="center" vertical="center"/>
    </xf>
    <xf numFmtId="0" fontId="99" fillId="0" borderId="22" xfId="0" applyFont="1" applyFill="1" applyBorder="1" applyAlignment="1">
      <alignment horizontal="left" vertical="center" wrapText="1" indent="1"/>
    </xf>
    <xf numFmtId="3" fontId="98" fillId="0" borderId="20" xfId="0" applyNumberFormat="1" applyFont="1" applyFill="1" applyBorder="1" applyAlignment="1">
      <alignment horizontal="center" vertical="center"/>
    </xf>
    <xf numFmtId="0" fontId="71" fillId="0" borderId="122" xfId="0" applyFont="1" applyFill="1" applyBorder="1" applyAlignment="1">
      <alignment horizontal="left" vertical="center" wrapText="1"/>
    </xf>
    <xf numFmtId="0" fontId="70" fillId="0" borderId="126" xfId="0" applyFont="1" applyFill="1" applyBorder="1" applyAlignment="1">
      <alignment horizontal="left" vertical="center" wrapText="1"/>
    </xf>
    <xf numFmtId="0" fontId="96" fillId="0" borderId="127" xfId="0" applyFont="1" applyFill="1" applyBorder="1"/>
    <xf numFmtId="0" fontId="70" fillId="0" borderId="129" xfId="0" applyFont="1" applyFill="1" applyBorder="1" applyAlignment="1">
      <alignment horizontal="left" vertical="center" wrapText="1"/>
    </xf>
    <xf numFmtId="0" fontId="101" fillId="0" borderId="22" xfId="0" applyFont="1" applyFill="1" applyBorder="1" applyAlignment="1">
      <alignment horizontal="left" vertical="center" wrapText="1" indent="1"/>
    </xf>
    <xf numFmtId="3" fontId="102" fillId="0" borderId="20" xfId="0" applyNumberFormat="1" applyFont="1" applyFill="1" applyBorder="1" applyAlignment="1">
      <alignment horizontal="center" vertical="center"/>
    </xf>
    <xf numFmtId="3" fontId="103" fillId="0" borderId="18" xfId="0" applyNumberFormat="1" applyFont="1" applyFill="1" applyBorder="1" applyAlignment="1">
      <alignment horizontal="center" vertical="center" wrapText="1"/>
    </xf>
    <xf numFmtId="0" fontId="71" fillId="0" borderId="18" xfId="0" applyFont="1" applyFill="1" applyBorder="1" applyAlignment="1">
      <alignment vertical="center" wrapText="1"/>
    </xf>
    <xf numFmtId="3" fontId="71" fillId="0" borderId="21" xfId="0" applyNumberFormat="1" applyFont="1" applyFill="1" applyBorder="1" applyAlignment="1">
      <alignment horizontal="center" vertical="center"/>
    </xf>
    <xf numFmtId="0" fontId="99" fillId="0" borderId="18" xfId="0" applyFont="1" applyFill="1" applyBorder="1" applyAlignment="1">
      <alignment vertical="center" wrapText="1"/>
    </xf>
    <xf numFmtId="165" fontId="99" fillId="0" borderId="21" xfId="0" applyNumberFormat="1" applyFont="1" applyFill="1" applyBorder="1" applyAlignment="1">
      <alignment horizontal="center" vertical="center"/>
    </xf>
    <xf numFmtId="165" fontId="98" fillId="0" borderId="21" xfId="0" applyNumberFormat="1" applyFont="1" applyFill="1" applyBorder="1" applyAlignment="1">
      <alignment horizontal="center" vertical="center"/>
    </xf>
    <xf numFmtId="0" fontId="52" fillId="35" borderId="134" xfId="0" applyFont="1" applyFill="1" applyBorder="1" applyAlignment="1">
      <alignment vertical="center" wrapText="1"/>
    </xf>
    <xf numFmtId="3" fontId="49" fillId="35" borderId="82" xfId="43" applyNumberFormat="1" applyFont="1" applyFill="1" applyBorder="1" applyAlignment="1">
      <alignment horizontal="center" vertical="center"/>
    </xf>
    <xf numFmtId="2" fontId="49" fillId="35" borderId="135" xfId="0" applyNumberFormat="1" applyFont="1" applyFill="1" applyBorder="1" applyAlignment="1">
      <alignment horizontal="center" vertical="center"/>
    </xf>
    <xf numFmtId="2" fontId="49" fillId="35" borderId="21" xfId="0" applyNumberFormat="1" applyFont="1" applyFill="1" applyBorder="1" applyAlignment="1">
      <alignment horizontal="center" vertical="center"/>
    </xf>
    <xf numFmtId="0" fontId="52" fillId="35" borderId="34" xfId="0" applyFont="1" applyFill="1" applyBorder="1" applyAlignment="1">
      <alignment vertical="center" wrapText="1"/>
    </xf>
    <xf numFmtId="4" fontId="49" fillId="35" borderId="136" xfId="43" applyNumberFormat="1" applyFont="1" applyFill="1" applyBorder="1" applyAlignment="1">
      <alignment horizontal="center" vertical="center"/>
    </xf>
    <xf numFmtId="4" fontId="49" fillId="35" borderId="21" xfId="0" applyNumberFormat="1" applyFont="1" applyFill="1" applyBorder="1" applyAlignment="1">
      <alignment horizontal="center" vertical="center"/>
    </xf>
    <xf numFmtId="4" fontId="72" fillId="0" borderId="0" xfId="0" applyNumberFormat="1" applyFont="1" applyFill="1" applyBorder="1" applyAlignment="1">
      <alignment horizontal="center" vertical="center"/>
    </xf>
    <xf numFmtId="9" fontId="49" fillId="35" borderId="135" xfId="43" applyFont="1" applyFill="1" applyBorder="1" applyAlignment="1">
      <alignment horizontal="center" vertical="center"/>
    </xf>
    <xf numFmtId="9" fontId="49" fillId="35" borderId="21" xfId="43" applyFont="1" applyFill="1" applyBorder="1" applyAlignment="1">
      <alignment horizontal="center" vertical="center"/>
    </xf>
    <xf numFmtId="2" fontId="49" fillId="0" borderId="0" xfId="43" applyNumberFormat="1" applyFont="1" applyFill="1" applyBorder="1" applyAlignment="1">
      <alignment horizontal="center" vertical="center"/>
    </xf>
    <xf numFmtId="3" fontId="54" fillId="0" borderId="0" xfId="0" applyNumberFormat="1" applyFont="1" applyFill="1" applyBorder="1" applyAlignment="1">
      <alignment horizontal="center" vertical="center"/>
    </xf>
    <xf numFmtId="0" fontId="0" fillId="0" borderId="0" xfId="0" applyBorder="1"/>
    <xf numFmtId="0" fontId="24" fillId="0" borderId="0" xfId="0" applyFont="1" applyAlignment="1"/>
    <xf numFmtId="0" fontId="28" fillId="33" borderId="20" xfId="0" applyFont="1" applyFill="1" applyBorder="1" applyAlignment="1">
      <alignment horizontal="center" vertical="center" wrapText="1"/>
    </xf>
    <xf numFmtId="0" fontId="28" fillId="33" borderId="21" xfId="0" applyFont="1" applyFill="1" applyBorder="1" applyAlignment="1">
      <alignment horizontal="center" vertical="center" wrapText="1"/>
    </xf>
    <xf numFmtId="0" fontId="28" fillId="0" borderId="18" xfId="0" applyFont="1" applyFill="1" applyBorder="1" applyAlignment="1">
      <alignment vertical="center" wrapText="1"/>
    </xf>
    <xf numFmtId="3" fontId="28" fillId="0" borderId="21" xfId="0" applyNumberFormat="1" applyFont="1" applyFill="1" applyBorder="1" applyAlignment="1">
      <alignment horizontal="center" vertical="center"/>
    </xf>
    <xf numFmtId="0" fontId="32" fillId="36" borderId="18" xfId="0" applyFont="1" applyFill="1" applyBorder="1" applyAlignment="1">
      <alignment vertical="center" wrapText="1"/>
    </xf>
    <xf numFmtId="0" fontId="28" fillId="0" borderId="18" xfId="0" applyFont="1" applyFill="1" applyBorder="1" applyAlignment="1">
      <alignment horizontal="left" vertical="center" wrapText="1"/>
    </xf>
    <xf numFmtId="0" fontId="74" fillId="0" borderId="18" xfId="0" applyFont="1" applyFill="1" applyBorder="1" applyAlignment="1">
      <alignment horizontal="left" vertical="center" wrapText="1"/>
    </xf>
    <xf numFmtId="0" fontId="32" fillId="33" borderId="20" xfId="0" applyFont="1" applyFill="1" applyBorder="1" applyAlignment="1">
      <alignment horizontal="center" vertical="center" wrapText="1"/>
    </xf>
    <xf numFmtId="0" fontId="32" fillId="33" borderId="21" xfId="0" applyFont="1" applyFill="1" applyBorder="1" applyAlignment="1">
      <alignment horizontal="center" vertical="center" wrapText="1"/>
    </xf>
    <xf numFmtId="3" fontId="97" fillId="0" borderId="21" xfId="0" applyNumberFormat="1" applyFont="1" applyBorder="1" applyAlignment="1">
      <alignment horizontal="center" vertical="center"/>
    </xf>
    <xf numFmtId="3" fontId="60" fillId="0" borderId="0" xfId="0" applyNumberFormat="1" applyFont="1" applyFill="1" applyBorder="1" applyAlignment="1">
      <alignment horizontal="center" vertical="center"/>
    </xf>
    <xf numFmtId="4" fontId="28" fillId="33" borderId="18" xfId="0" applyNumberFormat="1" applyFont="1" applyFill="1" applyBorder="1" applyAlignment="1">
      <alignment horizontal="center" vertical="center" wrapText="1"/>
    </xf>
    <xf numFmtId="3" fontId="52" fillId="33" borderId="0" xfId="0" applyNumberFormat="1" applyFont="1" applyFill="1" applyBorder="1" applyAlignment="1">
      <alignment horizontal="center" vertical="center" wrapText="1"/>
    </xf>
    <xf numFmtId="0" fontId="28" fillId="33" borderId="18" xfId="0" applyFont="1" applyFill="1" applyBorder="1" applyAlignment="1">
      <alignment horizontal="center" vertical="center" wrapText="1"/>
    </xf>
    <xf numFmtId="165" fontId="28" fillId="33" borderId="21" xfId="0" applyNumberFormat="1" applyFont="1" applyFill="1" applyBorder="1" applyAlignment="1">
      <alignment horizontal="center" vertical="center"/>
    </xf>
    <xf numFmtId="0" fontId="28" fillId="0" borderId="18" xfId="0" applyFont="1" applyBorder="1" applyAlignment="1">
      <alignment horizontal="left" vertical="center" wrapText="1" indent="1"/>
    </xf>
    <xf numFmtId="173" fontId="52" fillId="33" borderId="0" xfId="0" applyNumberFormat="1" applyFont="1" applyFill="1" applyBorder="1" applyAlignment="1">
      <alignment horizontal="center" vertical="center"/>
    </xf>
    <xf numFmtId="3" fontId="0" fillId="33" borderId="0" xfId="0" applyNumberFormat="1" applyFill="1" applyBorder="1"/>
    <xf numFmtId="3" fontId="97" fillId="33" borderId="21" xfId="0" applyNumberFormat="1" applyFont="1" applyFill="1" applyBorder="1" applyAlignment="1">
      <alignment horizontal="center" vertical="center"/>
    </xf>
    <xf numFmtId="9" fontId="97" fillId="0" borderId="21" xfId="43" applyFont="1" applyBorder="1" applyAlignment="1">
      <alignment horizontal="center" vertical="center"/>
    </xf>
    <xf numFmtId="0" fontId="0" fillId="33" borderId="0" xfId="0" applyFill="1"/>
    <xf numFmtId="165" fontId="97" fillId="0" borderId="21" xfId="0" applyNumberFormat="1" applyFont="1" applyBorder="1" applyAlignment="1">
      <alignment horizontal="center" vertical="center"/>
    </xf>
    <xf numFmtId="3" fontId="28" fillId="0" borderId="21" xfId="0" applyNumberFormat="1" applyFont="1" applyBorder="1" applyAlignment="1">
      <alignment horizontal="center" vertical="center"/>
    </xf>
    <xf numFmtId="3" fontId="0" fillId="33" borderId="0" xfId="0" applyNumberFormat="1" applyFill="1"/>
    <xf numFmtId="3" fontId="97" fillId="0" borderId="21" xfId="0" applyNumberFormat="1" applyFont="1" applyFill="1" applyBorder="1" applyAlignment="1">
      <alignment horizontal="center" vertical="center"/>
    </xf>
    <xf numFmtId="4" fontId="28" fillId="0" borderId="21" xfId="0" applyNumberFormat="1" applyFont="1" applyBorder="1" applyAlignment="1">
      <alignment horizontal="center" vertical="center"/>
    </xf>
    <xf numFmtId="173" fontId="0" fillId="0" borderId="0" xfId="0" applyNumberFormat="1"/>
    <xf numFmtId="0" fontId="107" fillId="0" borderId="22" xfId="0" applyFont="1" applyBorder="1" applyAlignment="1">
      <alignment horizontal="left" vertical="center" wrapText="1" indent="1"/>
    </xf>
    <xf numFmtId="3" fontId="108" fillId="0" borderId="21" xfId="0" applyNumberFormat="1" applyFont="1" applyBorder="1" applyAlignment="1">
      <alignment horizontal="center" vertical="center"/>
    </xf>
    <xf numFmtId="0" fontId="74" fillId="34" borderId="18" xfId="0" applyFont="1" applyFill="1" applyBorder="1" applyAlignment="1">
      <alignment vertical="center" wrapText="1"/>
    </xf>
    <xf numFmtId="3" fontId="32" fillId="34" borderId="21" xfId="0" applyNumberFormat="1" applyFont="1" applyFill="1" applyBorder="1" applyAlignment="1">
      <alignment horizontal="center" vertical="center"/>
    </xf>
    <xf numFmtId="0" fontId="104" fillId="0" borderId="18" xfId="0" applyFont="1" applyFill="1" applyBorder="1" applyAlignment="1">
      <alignment vertical="center" wrapText="1"/>
    </xf>
    <xf numFmtId="3" fontId="28" fillId="33" borderId="18" xfId="0" applyNumberFormat="1" applyFont="1" applyFill="1" applyBorder="1" applyAlignment="1">
      <alignment horizontal="center" vertical="center" wrapText="1"/>
    </xf>
    <xf numFmtId="0" fontId="74" fillId="0" borderId="22" xfId="0" applyFont="1" applyBorder="1" applyAlignment="1">
      <alignment horizontal="left" vertical="center" wrapText="1" indent="1"/>
    </xf>
    <xf numFmtId="0" fontId="0" fillId="33" borderId="0" xfId="0" applyFill="1" applyBorder="1"/>
    <xf numFmtId="3" fontId="28" fillId="0" borderId="18" xfId="0" applyNumberFormat="1" applyFont="1" applyFill="1" applyBorder="1" applyAlignment="1">
      <alignment horizontal="center" vertical="center" wrapText="1"/>
    </xf>
    <xf numFmtId="166" fontId="28" fillId="33" borderId="18" xfId="0" applyNumberFormat="1" applyFont="1" applyFill="1" applyBorder="1" applyAlignment="1">
      <alignment horizontal="center" vertical="center" wrapText="1"/>
    </xf>
    <xf numFmtId="0" fontId="32" fillId="0" borderId="20"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28" fillId="0" borderId="18" xfId="0" applyFont="1" applyFill="1" applyBorder="1" applyAlignment="1">
      <alignment horizontal="center" vertical="center" wrapText="1"/>
    </xf>
    <xf numFmtId="165" fontId="28" fillId="0" borderId="21" xfId="0" applyNumberFormat="1" applyFont="1" applyFill="1" applyBorder="1" applyAlignment="1">
      <alignment horizontal="center" vertical="center"/>
    </xf>
    <xf numFmtId="0" fontId="28" fillId="0" borderId="18" xfId="0" applyFont="1" applyFill="1" applyBorder="1" applyAlignment="1">
      <alignment horizontal="left" vertical="center" wrapText="1" indent="1"/>
    </xf>
    <xf numFmtId="0" fontId="107" fillId="0" borderId="22" xfId="0" applyFont="1" applyFill="1" applyBorder="1" applyAlignment="1">
      <alignment horizontal="left" vertical="center" wrapText="1" indent="1"/>
    </xf>
    <xf numFmtId="0" fontId="74" fillId="37" borderId="18" xfId="0" applyFont="1" applyFill="1" applyBorder="1" applyAlignment="1">
      <alignment vertical="center" wrapText="1"/>
    </xf>
    <xf numFmtId="3" fontId="32" fillId="37" borderId="21" xfId="0" applyNumberFormat="1" applyFont="1" applyFill="1" applyBorder="1" applyAlignment="1">
      <alignment horizontal="center" vertical="center"/>
    </xf>
    <xf numFmtId="3" fontId="32" fillId="36" borderId="21" xfId="0" applyNumberFormat="1" applyFont="1" applyFill="1" applyBorder="1" applyAlignment="1">
      <alignment horizontal="center" vertical="center"/>
    </xf>
    <xf numFmtId="0" fontId="97" fillId="33" borderId="18" xfId="0" applyFont="1" applyFill="1" applyBorder="1" applyAlignment="1">
      <alignment vertical="center" wrapText="1"/>
    </xf>
    <xf numFmtId="3" fontId="108" fillId="33" borderId="21" xfId="0" applyNumberFormat="1" applyFont="1" applyFill="1" applyBorder="1" applyAlignment="1">
      <alignment horizontal="center" vertical="center"/>
    </xf>
    <xf numFmtId="0" fontId="31" fillId="0" borderId="17" xfId="0" applyFont="1" applyFill="1" applyBorder="1" applyAlignment="1">
      <alignment horizontal="left" vertical="center" wrapText="1"/>
    </xf>
    <xf numFmtId="0" fontId="31" fillId="0" borderId="26" xfId="0" applyFont="1" applyFill="1" applyBorder="1" applyAlignment="1">
      <alignment horizontal="left" vertical="center" wrapText="1"/>
    </xf>
    <xf numFmtId="0" fontId="31" fillId="0" borderId="19" xfId="0" applyFont="1" applyFill="1" applyBorder="1" applyAlignment="1">
      <alignment horizontal="left" vertical="center" wrapText="1"/>
    </xf>
    <xf numFmtId="0" fontId="32" fillId="34" borderId="17" xfId="0" applyFont="1" applyFill="1" applyBorder="1" applyAlignment="1">
      <alignment horizontal="center" vertical="center"/>
    </xf>
    <xf numFmtId="0" fontId="32" fillId="34" borderId="26" xfId="0" applyFont="1" applyFill="1" applyBorder="1" applyAlignment="1">
      <alignment horizontal="center" vertical="center"/>
    </xf>
    <xf numFmtId="0" fontId="32" fillId="34" borderId="19" xfId="0" applyFont="1" applyFill="1" applyBorder="1" applyAlignment="1">
      <alignment horizontal="center" vertical="center"/>
    </xf>
    <xf numFmtId="0" fontId="26" fillId="34" borderId="27" xfId="0" applyFont="1" applyFill="1" applyBorder="1" applyAlignment="1">
      <alignment horizontal="center" vertical="center" wrapText="1"/>
    </xf>
    <xf numFmtId="0" fontId="26" fillId="34" borderId="21" xfId="0" applyFont="1" applyFill="1" applyBorder="1" applyAlignment="1">
      <alignment horizontal="center" vertical="center" wrapText="1"/>
    </xf>
    <xf numFmtId="49" fontId="32" fillId="33" borderId="28" xfId="0" applyNumberFormat="1" applyFont="1" applyFill="1" applyBorder="1" applyAlignment="1">
      <alignment horizontal="center" vertical="center"/>
    </xf>
    <xf numFmtId="49" fontId="32" fillId="33" borderId="29" xfId="0" applyNumberFormat="1" applyFont="1" applyFill="1" applyBorder="1" applyAlignment="1">
      <alignment horizontal="center" vertical="center"/>
    </xf>
    <xf numFmtId="49" fontId="32" fillId="33" borderId="30" xfId="0" applyNumberFormat="1" applyFont="1" applyFill="1" applyBorder="1" applyAlignment="1">
      <alignment horizontal="center" vertical="center"/>
    </xf>
    <xf numFmtId="0" fontId="31" fillId="0" borderId="5" xfId="0" applyFont="1" applyBorder="1" applyAlignment="1">
      <alignment horizontal="left" vertical="center" wrapText="1"/>
    </xf>
    <xf numFmtId="0" fontId="31" fillId="0" borderId="4" xfId="0" applyFont="1" applyBorder="1" applyAlignment="1">
      <alignment horizontal="left" vertical="center" wrapText="1"/>
    </xf>
    <xf numFmtId="0" fontId="31" fillId="0" borderId="6" xfId="0" applyFont="1" applyBorder="1" applyAlignment="1">
      <alignment horizontal="left" vertical="center" wrapText="1"/>
    </xf>
    <xf numFmtId="0" fontId="4" fillId="0" borderId="17"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9" xfId="0" applyFont="1" applyFill="1" applyBorder="1" applyAlignment="1">
      <alignment horizontal="center" vertical="center"/>
    </xf>
    <xf numFmtId="9" fontId="4" fillId="0" borderId="17" xfId="0" applyNumberFormat="1" applyFont="1" applyFill="1" applyBorder="1" applyAlignment="1">
      <alignment horizontal="center" vertical="center"/>
    </xf>
    <xf numFmtId="9" fontId="4" fillId="0" borderId="19" xfId="0" applyNumberFormat="1" applyFont="1" applyFill="1" applyBorder="1" applyAlignment="1">
      <alignment horizontal="center" vertical="center"/>
    </xf>
    <xf numFmtId="9" fontId="5" fillId="0" borderId="17" xfId="0" applyNumberFormat="1" applyFont="1" applyFill="1" applyBorder="1" applyAlignment="1">
      <alignment horizontal="center" vertical="center"/>
    </xf>
    <xf numFmtId="9" fontId="5" fillId="0" borderId="26" xfId="0" applyNumberFormat="1" applyFont="1" applyFill="1" applyBorder="1" applyAlignment="1">
      <alignment horizontal="center" vertical="center"/>
    </xf>
    <xf numFmtId="9" fontId="5" fillId="0" borderId="19" xfId="0" applyNumberFormat="1" applyFont="1" applyFill="1" applyBorder="1" applyAlignment="1">
      <alignment horizontal="center" vertical="center"/>
    </xf>
    <xf numFmtId="0" fontId="5" fillId="0" borderId="17"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33" borderId="17" xfId="0" applyFont="1" applyFill="1" applyBorder="1" applyAlignment="1">
      <alignment horizontal="center" vertical="center" wrapText="1"/>
    </xf>
    <xf numFmtId="0" fontId="5" fillId="33" borderId="26" xfId="0" applyFont="1" applyFill="1" applyBorder="1" applyAlignment="1">
      <alignment horizontal="center" vertical="center" wrapText="1"/>
    </xf>
    <xf numFmtId="0" fontId="5" fillId="33" borderId="1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33" xfId="0" applyFont="1" applyFill="1" applyBorder="1" applyAlignment="1">
      <alignment horizontal="left" vertical="center" wrapText="1"/>
    </xf>
    <xf numFmtId="9" fontId="4" fillId="0" borderId="28" xfId="0" applyNumberFormat="1" applyFont="1" applyFill="1" applyBorder="1" applyAlignment="1">
      <alignment horizontal="center" vertical="center"/>
    </xf>
    <xf numFmtId="9" fontId="4" fillId="0" borderId="29" xfId="0" applyNumberFormat="1" applyFont="1" applyFill="1" applyBorder="1" applyAlignment="1">
      <alignment horizontal="center" vertical="center"/>
    </xf>
    <xf numFmtId="9" fontId="4" fillId="0" borderId="30" xfId="0" applyNumberFormat="1" applyFont="1" applyFill="1" applyBorder="1" applyAlignment="1">
      <alignment horizontal="center" vertical="center"/>
    </xf>
    <xf numFmtId="0" fontId="30" fillId="0" borderId="17"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6" xfId="0" applyFont="1" applyFill="1" applyBorder="1" applyAlignment="1">
      <alignment horizontal="center" vertical="center"/>
    </xf>
    <xf numFmtId="9" fontId="4" fillId="0" borderId="26" xfId="0" applyNumberFormat="1" applyFont="1" applyFill="1" applyBorder="1" applyAlignment="1">
      <alignment horizontal="center" vertical="center"/>
    </xf>
    <xf numFmtId="0" fontId="4" fillId="0" borderId="0" xfId="0" applyFont="1" applyFill="1" applyAlignment="1">
      <alignment horizontal="center"/>
    </xf>
    <xf numFmtId="49" fontId="5" fillId="0" borderId="17" xfId="0" applyNumberFormat="1" applyFont="1" applyFill="1" applyBorder="1" applyAlignment="1">
      <alignment horizontal="center" vertical="center"/>
    </xf>
    <xf numFmtId="49" fontId="5" fillId="0" borderId="26"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0" fontId="4" fillId="0" borderId="17" xfId="0" applyFont="1" applyFill="1" applyBorder="1" applyAlignment="1">
      <alignment horizontal="center"/>
    </xf>
    <xf numFmtId="0" fontId="4" fillId="0" borderId="26" xfId="0" applyFont="1" applyFill="1" applyBorder="1" applyAlignment="1">
      <alignment horizontal="center"/>
    </xf>
    <xf numFmtId="0" fontId="4" fillId="0" borderId="19" xfId="0" applyFont="1" applyFill="1" applyBorder="1" applyAlignment="1">
      <alignment horizontal="center"/>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41" fillId="0" borderId="31" xfId="0" applyFont="1" applyFill="1" applyBorder="1" applyAlignment="1">
      <alignment vertical="center" wrapText="1"/>
    </xf>
    <xf numFmtId="0" fontId="41" fillId="0" borderId="22" xfId="0" applyFont="1" applyFill="1" applyBorder="1" applyAlignment="1">
      <alignment vertical="center" wrapText="1"/>
    </xf>
    <xf numFmtId="0" fontId="41" fillId="0" borderId="18" xfId="0" applyFont="1" applyFill="1" applyBorder="1" applyAlignment="1">
      <alignment vertical="center" wrapText="1"/>
    </xf>
    <xf numFmtId="0" fontId="41" fillId="0" borderId="28" xfId="0" applyFont="1" applyFill="1" applyBorder="1" applyAlignment="1">
      <alignment horizontal="center" vertical="center"/>
    </xf>
    <xf numFmtId="0" fontId="41" fillId="0" borderId="29" xfId="0" applyFont="1" applyFill="1" applyBorder="1" applyAlignment="1">
      <alignment horizontal="center" vertical="center"/>
    </xf>
    <xf numFmtId="0" fontId="41" fillId="0" borderId="30" xfId="0" applyFont="1" applyFill="1" applyBorder="1" applyAlignment="1">
      <alignment horizontal="center" vertical="center"/>
    </xf>
    <xf numFmtId="0" fontId="41" fillId="0" borderId="32"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34" xfId="0" applyFont="1" applyFill="1" applyBorder="1" applyAlignment="1">
      <alignment horizontal="center" vertical="center"/>
    </xf>
    <xf numFmtId="0" fontId="41" fillId="0" borderId="27" xfId="0" applyFont="1" applyFill="1" applyBorder="1" applyAlignment="1">
      <alignment horizontal="center" vertical="center"/>
    </xf>
    <xf numFmtId="0" fontId="41" fillId="0" borderId="21" xfId="0" applyFont="1" applyFill="1" applyBorder="1" applyAlignment="1">
      <alignment horizontal="center" vertical="center"/>
    </xf>
    <xf numFmtId="0" fontId="41" fillId="0" borderId="17" xfId="0" applyFont="1" applyFill="1" applyBorder="1" applyAlignment="1">
      <alignment horizontal="center" vertical="center"/>
    </xf>
    <xf numFmtId="0" fontId="41" fillId="0" borderId="26"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31"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0" fillId="0" borderId="17" xfId="0" applyFont="1" applyFill="1" applyBorder="1" applyAlignment="1">
      <alignment horizontal="center" vertical="center" wrapText="1"/>
    </xf>
    <xf numFmtId="0" fontId="40" fillId="0" borderId="26" xfId="0" applyFont="1" applyFill="1" applyBorder="1" applyAlignment="1">
      <alignment horizontal="center" vertical="center" wrapText="1"/>
    </xf>
    <xf numFmtId="0" fontId="40" fillId="0" borderId="19" xfId="0" applyFont="1" applyFill="1" applyBorder="1" applyAlignment="1">
      <alignment horizontal="center" vertical="center" wrapText="1"/>
    </xf>
    <xf numFmtId="0" fontId="41" fillId="0" borderId="28" xfId="0" applyFont="1" applyFill="1" applyBorder="1" applyAlignment="1">
      <alignment horizontal="left" vertical="center" wrapText="1"/>
    </xf>
    <xf numFmtId="0" fontId="41" fillId="0" borderId="29" xfId="0" applyFont="1" applyFill="1" applyBorder="1" applyAlignment="1">
      <alignment horizontal="left" vertical="center" wrapText="1"/>
    </xf>
    <xf numFmtId="0" fontId="41" fillId="0" borderId="30" xfId="0" applyFont="1" applyFill="1" applyBorder="1" applyAlignment="1">
      <alignment horizontal="left" vertical="center" wrapText="1"/>
    </xf>
    <xf numFmtId="0" fontId="41" fillId="0" borderId="32"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20" xfId="0" applyFont="1" applyFill="1" applyBorder="1" applyAlignment="1">
      <alignment horizontal="left" vertical="center" wrapText="1"/>
    </xf>
    <xf numFmtId="0" fontId="41" fillId="0" borderId="34" xfId="0" applyFont="1" applyFill="1" applyBorder="1" applyAlignment="1">
      <alignment horizontal="left" vertical="center" wrapText="1"/>
    </xf>
    <xf numFmtId="0" fontId="41" fillId="0" borderId="27" xfId="0" applyFont="1" applyFill="1" applyBorder="1" applyAlignment="1">
      <alignment horizontal="left" vertical="center" wrapText="1"/>
    </xf>
    <xf numFmtId="0" fontId="41" fillId="0" borderId="21" xfId="0" applyFont="1" applyFill="1" applyBorder="1" applyAlignment="1">
      <alignment horizontal="left" vertical="center" wrapText="1"/>
    </xf>
    <xf numFmtId="9" fontId="46" fillId="36" borderId="17" xfId="0" applyNumberFormat="1" applyFont="1" applyFill="1" applyBorder="1" applyAlignment="1">
      <alignment horizontal="center" vertical="center"/>
    </xf>
    <xf numFmtId="9" fontId="46" fillId="36" borderId="26" xfId="0" applyNumberFormat="1" applyFont="1" applyFill="1" applyBorder="1" applyAlignment="1">
      <alignment horizontal="center" vertical="center"/>
    </xf>
    <xf numFmtId="9" fontId="46" fillId="36" borderId="19" xfId="0" applyNumberFormat="1" applyFont="1" applyFill="1" applyBorder="1" applyAlignment="1">
      <alignment horizontal="center" vertical="center"/>
    </xf>
    <xf numFmtId="0" fontId="41" fillId="0" borderId="17"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17" xfId="0" applyFont="1" applyFill="1" applyBorder="1" applyAlignment="1">
      <alignment horizontal="left" vertical="center" wrapText="1"/>
    </xf>
    <xf numFmtId="0" fontId="41" fillId="0" borderId="26"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26" xfId="0" applyFont="1" applyFill="1" applyBorder="1" applyAlignment="1">
      <alignment horizontal="center" vertical="center" wrapText="1"/>
    </xf>
    <xf numFmtId="0" fontId="40" fillId="0" borderId="17" xfId="0" applyFont="1" applyFill="1" applyBorder="1" applyAlignment="1">
      <alignment horizontal="center" vertical="center"/>
    </xf>
    <xf numFmtId="0" fontId="40" fillId="0" borderId="26" xfId="0" applyFont="1" applyFill="1" applyBorder="1" applyAlignment="1">
      <alignment horizontal="center" vertical="center"/>
    </xf>
    <xf numFmtId="0" fontId="40" fillId="0" borderId="19" xfId="0" applyFont="1" applyFill="1" applyBorder="1" applyAlignment="1">
      <alignment horizontal="center" vertical="center"/>
    </xf>
    <xf numFmtId="0" fontId="41" fillId="0" borderId="26" xfId="0" applyFont="1" applyFill="1" applyBorder="1" applyAlignment="1">
      <alignment horizontal="left" vertical="center"/>
    </xf>
    <xf numFmtId="0" fontId="41" fillId="0" borderId="19" xfId="0" applyFont="1" applyFill="1" applyBorder="1" applyAlignment="1">
      <alignment horizontal="left" vertical="center"/>
    </xf>
    <xf numFmtId="0" fontId="40" fillId="0" borderId="17" xfId="0" applyFont="1" applyFill="1" applyBorder="1" applyAlignment="1">
      <alignment horizontal="center"/>
    </xf>
    <xf numFmtId="0" fontId="40" fillId="0" borderId="26" xfId="0" applyFont="1" applyFill="1" applyBorder="1" applyAlignment="1">
      <alignment horizontal="center"/>
    </xf>
    <xf numFmtId="0" fontId="40" fillId="0" borderId="19" xfId="0" applyFont="1" applyFill="1" applyBorder="1" applyAlignment="1">
      <alignment horizontal="center"/>
    </xf>
    <xf numFmtId="0" fontId="39" fillId="0" borderId="0" xfId="0" applyFont="1" applyFill="1" applyAlignment="1">
      <alignment horizontal="center"/>
    </xf>
    <xf numFmtId="0" fontId="41" fillId="0" borderId="16" xfId="0" applyFont="1" applyFill="1" applyBorder="1" applyAlignment="1">
      <alignment horizontal="center" vertical="center"/>
    </xf>
    <xf numFmtId="49" fontId="41" fillId="0" borderId="17" xfId="0" quotePrefix="1" applyNumberFormat="1" applyFont="1" applyFill="1" applyBorder="1" applyAlignment="1">
      <alignment horizontal="center" vertical="center"/>
    </xf>
    <xf numFmtId="49" fontId="41" fillId="0" borderId="26" xfId="0" applyNumberFormat="1" applyFont="1" applyFill="1" applyBorder="1" applyAlignment="1">
      <alignment horizontal="center" vertical="center"/>
    </xf>
    <xf numFmtId="49" fontId="41" fillId="0" borderId="19" xfId="0" applyNumberFormat="1" applyFont="1" applyFill="1" applyBorder="1" applyAlignment="1">
      <alignment horizontal="center" vertical="center"/>
    </xf>
    <xf numFmtId="0" fontId="52" fillId="33" borderId="31" xfId="0" applyFont="1" applyFill="1" applyBorder="1" applyAlignment="1">
      <alignment horizontal="center" vertical="center" wrapText="1"/>
    </xf>
    <xf numFmtId="0" fontId="52" fillId="33" borderId="18" xfId="0" applyFont="1" applyFill="1" applyBorder="1" applyAlignment="1">
      <alignment horizontal="center" vertical="center" wrapText="1"/>
    </xf>
    <xf numFmtId="0" fontId="54" fillId="33" borderId="17" xfId="0" applyFont="1" applyFill="1" applyBorder="1" applyAlignment="1">
      <alignment horizontal="center" vertical="center" wrapText="1"/>
    </xf>
    <xf numFmtId="0" fontId="54" fillId="33" borderId="26" xfId="0" applyFont="1" applyFill="1" applyBorder="1" applyAlignment="1">
      <alignment horizontal="center" vertical="center" wrapText="1"/>
    </xf>
    <xf numFmtId="0" fontId="54" fillId="33" borderId="19" xfId="0" applyFont="1" applyFill="1" applyBorder="1" applyAlignment="1">
      <alignment horizontal="center" vertical="center" wrapText="1"/>
    </xf>
    <xf numFmtId="0" fontId="52" fillId="33" borderId="17" xfId="0" applyFont="1" applyFill="1" applyBorder="1" applyAlignment="1">
      <alignment horizontal="center" vertical="center"/>
    </xf>
    <xf numFmtId="0" fontId="52" fillId="33" borderId="26" xfId="0" applyFont="1" applyFill="1" applyBorder="1" applyAlignment="1">
      <alignment horizontal="center" vertical="center"/>
    </xf>
    <xf numFmtId="0" fontId="52" fillId="33" borderId="19" xfId="0" applyFont="1" applyFill="1" applyBorder="1" applyAlignment="1">
      <alignment horizontal="center" vertical="center"/>
    </xf>
    <xf numFmtId="0" fontId="54" fillId="36" borderId="17" xfId="0" applyFont="1" applyFill="1" applyBorder="1" applyAlignment="1">
      <alignment horizontal="center" vertical="center" wrapText="1"/>
    </xf>
    <xf numFmtId="0" fontId="54" fillId="36" borderId="26" xfId="0" applyFont="1" applyFill="1" applyBorder="1" applyAlignment="1">
      <alignment horizontal="center" vertical="center" wrapText="1"/>
    </xf>
    <xf numFmtId="0" fontId="54" fillId="36" borderId="19" xfId="0" applyFont="1" applyFill="1" applyBorder="1" applyAlignment="1">
      <alignment horizontal="center" vertical="center" wrapText="1"/>
    </xf>
    <xf numFmtId="9" fontId="26" fillId="36" borderId="17" xfId="0" applyNumberFormat="1" applyFont="1" applyFill="1" applyBorder="1" applyAlignment="1">
      <alignment horizontal="center" vertical="center"/>
    </xf>
    <xf numFmtId="9" fontId="26" fillId="36" borderId="26" xfId="0" applyNumberFormat="1" applyFont="1" applyFill="1" applyBorder="1" applyAlignment="1">
      <alignment horizontal="center" vertical="center"/>
    </xf>
    <xf numFmtId="9" fontId="26" fillId="36" borderId="19" xfId="0" applyNumberFormat="1" applyFont="1" applyFill="1" applyBorder="1" applyAlignment="1">
      <alignment horizontal="center" vertical="center"/>
    </xf>
    <xf numFmtId="0" fontId="52" fillId="33" borderId="17" xfId="0" applyFont="1" applyFill="1" applyBorder="1" applyAlignment="1">
      <alignment horizontal="center" vertical="center" wrapText="1"/>
    </xf>
    <xf numFmtId="0" fontId="52" fillId="33" borderId="26" xfId="0" applyFont="1" applyFill="1" applyBorder="1" applyAlignment="1">
      <alignment horizontal="center" vertical="center" wrapText="1"/>
    </xf>
    <xf numFmtId="0" fontId="52" fillId="33" borderId="19" xfId="0" applyFont="1" applyFill="1" applyBorder="1" applyAlignment="1">
      <alignment horizontal="center" vertical="center" wrapText="1"/>
    </xf>
    <xf numFmtId="9" fontId="52" fillId="41" borderId="26" xfId="0" applyNumberFormat="1" applyFont="1" applyFill="1" applyBorder="1" applyAlignment="1">
      <alignment horizontal="center" vertical="center"/>
    </xf>
    <xf numFmtId="9" fontId="52" fillId="41" borderId="19" xfId="0" applyNumberFormat="1" applyFont="1" applyFill="1" applyBorder="1" applyAlignment="1">
      <alignment horizontal="center" vertical="center"/>
    </xf>
    <xf numFmtId="0" fontId="32" fillId="33" borderId="17" xfId="0" applyFont="1" applyFill="1" applyBorder="1" applyAlignment="1">
      <alignment horizontal="center" vertical="center" wrapText="1"/>
    </xf>
    <xf numFmtId="0" fontId="32" fillId="33" borderId="26" xfId="0" applyFont="1" applyFill="1" applyBorder="1" applyAlignment="1">
      <alignment horizontal="center" vertical="center" wrapText="1"/>
    </xf>
    <xf numFmtId="0" fontId="32" fillId="33" borderId="19" xfId="0" applyFont="1" applyFill="1" applyBorder="1" applyAlignment="1">
      <alignment horizontal="center" vertical="center" wrapText="1"/>
    </xf>
    <xf numFmtId="0" fontId="52" fillId="36" borderId="17" xfId="0" applyFont="1" applyFill="1" applyBorder="1" applyAlignment="1">
      <alignment horizontal="center" vertical="center"/>
    </xf>
    <xf numFmtId="0" fontId="52" fillId="36" borderId="19" xfId="0" applyFont="1" applyFill="1" applyBorder="1" applyAlignment="1">
      <alignment horizontal="center" vertical="center"/>
    </xf>
    <xf numFmtId="0" fontId="26" fillId="33" borderId="17" xfId="0" applyFont="1" applyFill="1" applyBorder="1" applyAlignment="1">
      <alignment horizontal="center" vertical="center" wrapText="1"/>
    </xf>
    <xf numFmtId="0" fontId="26" fillId="33" borderId="26" xfId="0" applyFont="1" applyFill="1" applyBorder="1" applyAlignment="1">
      <alignment horizontal="center" vertical="center" wrapText="1"/>
    </xf>
    <xf numFmtId="0" fontId="26" fillId="33" borderId="19" xfId="0" applyFont="1" applyFill="1" applyBorder="1" applyAlignment="1">
      <alignment horizontal="center" vertical="center" wrapText="1"/>
    </xf>
    <xf numFmtId="0" fontId="27" fillId="33" borderId="17" xfId="0" applyFont="1" applyFill="1" applyBorder="1" applyAlignment="1">
      <alignment horizontal="center" vertical="center" wrapText="1"/>
    </xf>
    <xf numFmtId="0" fontId="27" fillId="33" borderId="26" xfId="0" applyFont="1" applyFill="1" applyBorder="1" applyAlignment="1">
      <alignment horizontal="center" vertical="center" wrapText="1"/>
    </xf>
    <xf numFmtId="0" fontId="27" fillId="33" borderId="19" xfId="0" applyFont="1" applyFill="1" applyBorder="1" applyAlignment="1">
      <alignment horizontal="center" vertical="center" wrapText="1"/>
    </xf>
    <xf numFmtId="0" fontId="31" fillId="33" borderId="17" xfId="0" applyFont="1" applyFill="1" applyBorder="1" applyAlignment="1">
      <alignment horizontal="center" vertical="center"/>
    </xf>
    <xf numFmtId="0" fontId="31" fillId="33" borderId="26" xfId="0" applyFont="1" applyFill="1" applyBorder="1" applyAlignment="1">
      <alignment horizontal="center" vertical="center"/>
    </xf>
    <xf numFmtId="0" fontId="31" fillId="33" borderId="19" xfId="0" applyFont="1" applyFill="1" applyBorder="1" applyAlignment="1">
      <alignment horizontal="center" vertical="center"/>
    </xf>
    <xf numFmtId="0" fontId="32" fillId="36" borderId="17" xfId="0" applyFont="1" applyFill="1" applyBorder="1" applyAlignment="1">
      <alignment horizontal="center" vertical="center"/>
    </xf>
    <xf numFmtId="0" fontId="32" fillId="36" borderId="26" xfId="0" applyFont="1" applyFill="1" applyBorder="1" applyAlignment="1">
      <alignment horizontal="center" vertical="center"/>
    </xf>
    <xf numFmtId="0" fontId="32" fillId="36" borderId="19" xfId="0" applyFont="1" applyFill="1" applyBorder="1" applyAlignment="1">
      <alignment horizontal="center" vertical="center"/>
    </xf>
    <xf numFmtId="9" fontId="54" fillId="36" borderId="17" xfId="0" applyNumberFormat="1" applyFont="1" applyFill="1" applyBorder="1" applyAlignment="1">
      <alignment horizontal="center" vertical="center"/>
    </xf>
    <xf numFmtId="9" fontId="54" fillId="36" borderId="26" xfId="0" applyNumberFormat="1" applyFont="1" applyFill="1" applyBorder="1" applyAlignment="1">
      <alignment horizontal="center" vertical="center"/>
    </xf>
    <xf numFmtId="9" fontId="54" fillId="36" borderId="19" xfId="0" applyNumberFormat="1" applyFont="1" applyFill="1" applyBorder="1" applyAlignment="1">
      <alignment horizontal="center" vertical="center"/>
    </xf>
    <xf numFmtId="0" fontId="26" fillId="0" borderId="17"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19" xfId="0" applyFont="1" applyFill="1" applyBorder="1" applyAlignment="1">
      <alignment horizontal="center" vertical="center"/>
    </xf>
    <xf numFmtId="0" fontId="54" fillId="33" borderId="17" xfId="0" applyFont="1" applyFill="1" applyBorder="1" applyAlignment="1">
      <alignment horizontal="center" vertical="center"/>
    </xf>
    <xf numFmtId="0" fontId="54" fillId="33" borderId="26" xfId="0" applyFont="1" applyFill="1" applyBorder="1" applyAlignment="1">
      <alignment horizontal="center" vertical="center"/>
    </xf>
    <xf numFmtId="0" fontId="54" fillId="33" borderId="19" xfId="0" applyFont="1" applyFill="1" applyBorder="1" applyAlignment="1">
      <alignment horizontal="center" vertical="center"/>
    </xf>
    <xf numFmtId="0" fontId="54" fillId="36" borderId="17" xfId="0" applyFont="1" applyFill="1" applyBorder="1" applyAlignment="1">
      <alignment horizontal="center" vertical="center"/>
    </xf>
    <xf numFmtId="0" fontId="54" fillId="36" borderId="26" xfId="0" applyFont="1" applyFill="1" applyBorder="1" applyAlignment="1">
      <alignment horizontal="center" vertical="center"/>
    </xf>
    <xf numFmtId="0" fontId="54" fillId="36" borderId="19" xfId="0" applyFont="1" applyFill="1" applyBorder="1" applyAlignment="1">
      <alignment horizontal="center" vertical="center"/>
    </xf>
    <xf numFmtId="0" fontId="73" fillId="0" borderId="17"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19" xfId="0" applyFont="1" applyBorder="1" applyAlignment="1">
      <alignment horizontal="center" vertical="center" wrapText="1"/>
    </xf>
    <xf numFmtId="0" fontId="51" fillId="36" borderId="26" xfId="0" applyFont="1" applyFill="1" applyBorder="1" applyAlignment="1">
      <alignment horizontal="center" vertical="center" wrapText="1"/>
    </xf>
    <xf numFmtId="0" fontId="51" fillId="36" borderId="26" xfId="0" applyFont="1" applyFill="1" applyBorder="1" applyAlignment="1">
      <alignment horizontal="center" vertical="center"/>
    </xf>
    <xf numFmtId="0" fontId="51" fillId="36" borderId="19" xfId="0" applyFont="1" applyFill="1" applyBorder="1" applyAlignment="1">
      <alignment horizontal="center" vertical="center"/>
    </xf>
    <xf numFmtId="0" fontId="51" fillId="36" borderId="17" xfId="0" applyFont="1" applyFill="1" applyBorder="1" applyAlignment="1">
      <alignment horizontal="center" vertical="center" wrapText="1"/>
    </xf>
    <xf numFmtId="0" fontId="51" fillId="36" borderId="19" xfId="0" applyFont="1" applyFill="1" applyBorder="1" applyAlignment="1">
      <alignment horizontal="center" vertical="center" wrapText="1"/>
    </xf>
    <xf numFmtId="0" fontId="50" fillId="34" borderId="0" xfId="0" applyFont="1" applyFill="1" applyAlignment="1">
      <alignment horizontal="center"/>
    </xf>
    <xf numFmtId="0" fontId="28" fillId="33" borderId="16" xfId="0" applyFont="1" applyFill="1" applyBorder="1" applyAlignment="1">
      <alignment horizontal="center" vertical="center"/>
    </xf>
    <xf numFmtId="49" fontId="28" fillId="33" borderId="17" xfId="0" applyNumberFormat="1" applyFont="1" applyFill="1" applyBorder="1" applyAlignment="1">
      <alignment horizontal="center" vertical="center"/>
    </xf>
    <xf numFmtId="49" fontId="28" fillId="33" borderId="26" xfId="0" applyNumberFormat="1" applyFont="1" applyFill="1" applyBorder="1" applyAlignment="1">
      <alignment horizontal="center" vertical="center"/>
    </xf>
    <xf numFmtId="49" fontId="28" fillId="33" borderId="19" xfId="0" applyNumberFormat="1" applyFont="1" applyFill="1" applyBorder="1" applyAlignment="1">
      <alignment horizontal="center" vertical="center"/>
    </xf>
    <xf numFmtId="0" fontId="28" fillId="33" borderId="17" xfId="0" applyFont="1" applyFill="1" applyBorder="1" applyAlignment="1">
      <alignment horizontal="center" vertical="center" wrapText="1"/>
    </xf>
    <xf numFmtId="0" fontId="28" fillId="33" borderId="26" xfId="0" applyFont="1" applyFill="1" applyBorder="1" applyAlignment="1">
      <alignment horizontal="center" vertical="center" wrapText="1"/>
    </xf>
    <xf numFmtId="0" fontId="28" fillId="33" borderId="19" xfId="0" applyFont="1" applyFill="1" applyBorder="1" applyAlignment="1">
      <alignment horizontal="center" vertical="center" wrapText="1"/>
    </xf>
    <xf numFmtId="0" fontId="32" fillId="0" borderId="17" xfId="0" applyFont="1" applyBorder="1" applyAlignment="1">
      <alignment horizontal="center"/>
    </xf>
    <xf numFmtId="0" fontId="32" fillId="0" borderId="26" xfId="0" applyFont="1" applyBorder="1" applyAlignment="1">
      <alignment horizontal="center"/>
    </xf>
    <xf numFmtId="0" fontId="32" fillId="0" borderId="19" xfId="0" applyFont="1" applyBorder="1" applyAlignment="1">
      <alignment horizontal="center"/>
    </xf>
    <xf numFmtId="9" fontId="52" fillId="36" borderId="17" xfId="0" applyNumberFormat="1" applyFont="1" applyFill="1" applyBorder="1" applyAlignment="1">
      <alignment horizontal="center" vertical="center"/>
    </xf>
    <xf numFmtId="9" fontId="52" fillId="36" borderId="26" xfId="0" applyNumberFormat="1" applyFont="1" applyFill="1" applyBorder="1" applyAlignment="1">
      <alignment horizontal="center" vertical="center"/>
    </xf>
    <xf numFmtId="9" fontId="52" fillId="36" borderId="19" xfId="0" applyNumberFormat="1" applyFont="1" applyFill="1" applyBorder="1" applyAlignment="1">
      <alignment horizontal="center" vertical="center"/>
    </xf>
    <xf numFmtId="0" fontId="52" fillId="36" borderId="26" xfId="0" applyFont="1" applyFill="1" applyBorder="1" applyAlignment="1">
      <alignment horizontal="center" vertical="center"/>
    </xf>
    <xf numFmtId="9" fontId="52" fillId="36" borderId="27" xfId="0" applyNumberFormat="1" applyFont="1" applyFill="1" applyBorder="1" applyAlignment="1">
      <alignment horizontal="center" vertical="center"/>
    </xf>
    <xf numFmtId="9" fontId="52" fillId="36" borderId="29" xfId="0" applyNumberFormat="1" applyFont="1" applyFill="1" applyBorder="1" applyAlignment="1">
      <alignment horizontal="center" vertical="center"/>
    </xf>
    <xf numFmtId="0" fontId="52" fillId="36" borderId="17" xfId="0" applyFont="1" applyFill="1" applyBorder="1" applyAlignment="1">
      <alignment horizontal="center" vertical="center" wrapText="1"/>
    </xf>
    <xf numFmtId="0" fontId="49" fillId="33" borderId="17" xfId="0" applyFont="1" applyFill="1" applyBorder="1" applyAlignment="1">
      <alignment horizontal="center" vertical="center" wrapText="1"/>
    </xf>
    <xf numFmtId="0" fontId="49" fillId="33" borderId="26" xfId="0" applyFont="1" applyFill="1" applyBorder="1" applyAlignment="1">
      <alignment horizontal="center" vertical="center" wrapText="1"/>
    </xf>
    <xf numFmtId="0" fontId="49" fillId="33" borderId="19" xfId="0" applyFont="1" applyFill="1" applyBorder="1" applyAlignment="1">
      <alignment horizontal="center" vertical="center" wrapText="1"/>
    </xf>
    <xf numFmtId="0" fontId="51" fillId="0" borderId="28" xfId="0" applyFont="1" applyBorder="1" applyAlignment="1">
      <alignment horizontal="left" vertical="center" wrapText="1"/>
    </xf>
    <xf numFmtId="0" fontId="51" fillId="0" borderId="29" xfId="0" applyFont="1" applyBorder="1" applyAlignment="1">
      <alignment horizontal="left" vertical="center" wrapText="1"/>
    </xf>
    <xf numFmtId="0" fontId="51" fillId="0" borderId="30" xfId="0" applyFont="1" applyBorder="1" applyAlignment="1">
      <alignment horizontal="left" vertical="center" wrapText="1"/>
    </xf>
    <xf numFmtId="0" fontId="51" fillId="0" borderId="32" xfId="0" applyFont="1" applyBorder="1" applyAlignment="1">
      <alignment horizontal="left" vertical="center" wrapText="1"/>
    </xf>
    <xf numFmtId="0" fontId="51" fillId="0" borderId="0" xfId="0" applyFont="1" applyBorder="1" applyAlignment="1">
      <alignment horizontal="left" vertical="center" wrapText="1"/>
    </xf>
    <xf numFmtId="0" fontId="51" fillId="0" borderId="20" xfId="0" applyFont="1" applyBorder="1" applyAlignment="1">
      <alignment horizontal="left" vertical="center" wrapText="1"/>
    </xf>
    <xf numFmtId="0" fontId="51" fillId="0" borderId="34" xfId="0" applyFont="1" applyBorder="1" applyAlignment="1">
      <alignment horizontal="left" vertical="center" wrapText="1"/>
    </xf>
    <xf numFmtId="0" fontId="51" fillId="0" borderId="27" xfId="0" applyFont="1" applyBorder="1" applyAlignment="1">
      <alignment horizontal="left" vertical="center" wrapText="1"/>
    </xf>
    <xf numFmtId="0" fontId="51" fillId="0" borderId="21" xfId="0" applyFont="1" applyBorder="1" applyAlignment="1">
      <alignment horizontal="left" vertical="center" wrapText="1"/>
    </xf>
    <xf numFmtId="0" fontId="28" fillId="36" borderId="17" xfId="0" applyFont="1" applyFill="1" applyBorder="1" applyAlignment="1">
      <alignment horizontal="left" vertical="center" wrapText="1"/>
    </xf>
    <xf numFmtId="0" fontId="28" fillId="36" borderId="26" xfId="0" applyFont="1" applyFill="1" applyBorder="1" applyAlignment="1">
      <alignment horizontal="left" vertical="center"/>
    </xf>
    <xf numFmtId="0" fontId="28" fillId="36" borderId="19" xfId="0" applyFont="1" applyFill="1" applyBorder="1" applyAlignment="1">
      <alignment horizontal="left" vertical="center"/>
    </xf>
    <xf numFmtId="0" fontId="64" fillId="40" borderId="17" xfId="0" applyFont="1" applyFill="1" applyBorder="1" applyAlignment="1">
      <alignment horizontal="center" vertical="center" wrapText="1"/>
    </xf>
    <xf numFmtId="0" fontId="64" fillId="40" borderId="26" xfId="0" applyFont="1" applyFill="1" applyBorder="1" applyAlignment="1">
      <alignment horizontal="center" vertical="center" wrapText="1"/>
    </xf>
    <xf numFmtId="0" fontId="64" fillId="40" borderId="19" xfId="0" applyFont="1" applyFill="1" applyBorder="1" applyAlignment="1">
      <alignment horizontal="center" vertical="center" wrapText="1"/>
    </xf>
    <xf numFmtId="0" fontId="49" fillId="33" borderId="31" xfId="0" applyFont="1" applyFill="1" applyBorder="1" applyAlignment="1">
      <alignment horizontal="center" vertical="center" wrapText="1"/>
    </xf>
    <xf numFmtId="0" fontId="49" fillId="33" borderId="18" xfId="0" applyFont="1" applyFill="1" applyBorder="1" applyAlignment="1">
      <alignment horizontal="center" vertical="center" wrapText="1"/>
    </xf>
    <xf numFmtId="0" fontId="64" fillId="36" borderId="17" xfId="0" applyFont="1" applyFill="1" applyBorder="1" applyAlignment="1">
      <alignment horizontal="center" vertical="center" wrapText="1"/>
    </xf>
    <xf numFmtId="0" fontId="64" fillId="36" borderId="26" xfId="0" applyFont="1" applyFill="1" applyBorder="1" applyAlignment="1">
      <alignment horizontal="center" vertical="center" wrapText="1"/>
    </xf>
    <xf numFmtId="0" fontId="64" fillId="36" borderId="19" xfId="0" applyFont="1" applyFill="1" applyBorder="1" applyAlignment="1">
      <alignment horizontal="center" vertical="center" wrapText="1"/>
    </xf>
    <xf numFmtId="0" fontId="49" fillId="33" borderId="26" xfId="0" applyFont="1" applyFill="1" applyBorder="1" applyAlignment="1">
      <alignment horizontal="center" vertical="center"/>
    </xf>
    <xf numFmtId="0" fontId="49" fillId="33" borderId="19" xfId="0" applyFont="1" applyFill="1" applyBorder="1" applyAlignment="1">
      <alignment horizontal="center" vertical="center"/>
    </xf>
    <xf numFmtId="0" fontId="49" fillId="33" borderId="17" xfId="0" applyFont="1" applyFill="1" applyBorder="1" applyAlignment="1">
      <alignment horizontal="center" vertical="center"/>
    </xf>
    <xf numFmtId="0" fontId="64" fillId="38" borderId="17" xfId="0" applyFont="1" applyFill="1" applyBorder="1" applyAlignment="1">
      <alignment horizontal="center" vertical="center"/>
    </xf>
    <xf numFmtId="0" fontId="64" fillId="38" borderId="27" xfId="0" applyFont="1" applyFill="1" applyBorder="1" applyAlignment="1">
      <alignment horizontal="center" vertical="center"/>
    </xf>
    <xf numFmtId="0" fontId="64" fillId="38" borderId="26" xfId="0" applyFont="1" applyFill="1" applyBorder="1" applyAlignment="1">
      <alignment horizontal="center" vertical="center"/>
    </xf>
    <xf numFmtId="0" fontId="64" fillId="38" borderId="19" xfId="0" applyFont="1" applyFill="1" applyBorder="1" applyAlignment="1">
      <alignment horizontal="center" vertical="center"/>
    </xf>
    <xf numFmtId="0" fontId="71" fillId="36" borderId="17" xfId="0" applyFont="1" applyFill="1" applyBorder="1" applyAlignment="1">
      <alignment horizontal="center" vertical="center"/>
    </xf>
    <xf numFmtId="0" fontId="71" fillId="36" borderId="26" xfId="0" applyFont="1" applyFill="1" applyBorder="1" applyAlignment="1">
      <alignment horizontal="center" vertical="center"/>
    </xf>
    <xf numFmtId="0" fontId="71" fillId="36" borderId="19" xfId="0" applyFont="1" applyFill="1" applyBorder="1" applyAlignment="1">
      <alignment horizontal="center" vertical="center"/>
    </xf>
    <xf numFmtId="0" fontId="49" fillId="33" borderId="39" xfId="0" applyFont="1" applyFill="1" applyBorder="1" applyAlignment="1">
      <alignment horizontal="center" vertical="center" wrapText="1"/>
    </xf>
    <xf numFmtId="0" fontId="49" fillId="33" borderId="40" xfId="0" applyFont="1" applyFill="1" applyBorder="1" applyAlignment="1">
      <alignment horizontal="center" vertical="center" wrapText="1"/>
    </xf>
    <xf numFmtId="0" fontId="49" fillId="33" borderId="3" xfId="0" applyFont="1" applyFill="1" applyBorder="1" applyAlignment="1">
      <alignment horizontal="center" vertical="center" wrapText="1"/>
    </xf>
    <xf numFmtId="0" fontId="49" fillId="33" borderId="32" xfId="0" applyFont="1" applyFill="1" applyBorder="1" applyAlignment="1">
      <alignment horizontal="center" vertical="center" wrapText="1"/>
    </xf>
    <xf numFmtId="0" fontId="49" fillId="33" borderId="27" xfId="0" applyFont="1" applyFill="1" applyBorder="1" applyAlignment="1">
      <alignment horizontal="center" vertical="center" wrapText="1"/>
    </xf>
    <xf numFmtId="0" fontId="49" fillId="33" borderId="21" xfId="0" applyFont="1" applyFill="1" applyBorder="1" applyAlignment="1">
      <alignment horizontal="center" vertical="center" wrapText="1"/>
    </xf>
    <xf numFmtId="0" fontId="64" fillId="33" borderId="17" xfId="0" applyFont="1" applyFill="1" applyBorder="1" applyAlignment="1">
      <alignment horizontal="center" vertical="center" wrapText="1"/>
    </xf>
    <xf numFmtId="0" fontId="64" fillId="33" borderId="26" xfId="0" applyFont="1" applyFill="1" applyBorder="1" applyAlignment="1">
      <alignment horizontal="center" vertical="center" wrapText="1"/>
    </xf>
    <xf numFmtId="0" fontId="64" fillId="33" borderId="19" xfId="0" applyFont="1" applyFill="1" applyBorder="1" applyAlignment="1">
      <alignment horizontal="center" vertical="center" wrapText="1"/>
    </xf>
    <xf numFmtId="0" fontId="49" fillId="36" borderId="44" xfId="0" applyFont="1" applyFill="1" applyBorder="1" applyAlignment="1">
      <alignment horizontal="center" vertical="center"/>
    </xf>
    <xf numFmtId="0" fontId="49" fillId="36" borderId="19" xfId="0" applyFont="1" applyFill="1" applyBorder="1" applyAlignment="1">
      <alignment horizontal="center" vertical="center"/>
    </xf>
    <xf numFmtId="0" fontId="49" fillId="36" borderId="17" xfId="0" applyFont="1" applyFill="1" applyBorder="1" applyAlignment="1">
      <alignment horizontal="center" vertical="center" wrapText="1"/>
    </xf>
    <xf numFmtId="0" fontId="49" fillId="36" borderId="26" xfId="0" applyFont="1" applyFill="1" applyBorder="1" applyAlignment="1">
      <alignment horizontal="center" vertical="center" wrapText="1"/>
    </xf>
    <xf numFmtId="0" fontId="49" fillId="36" borderId="19" xfId="0" applyFont="1" applyFill="1" applyBorder="1" applyAlignment="1">
      <alignment horizontal="center" vertical="center" wrapText="1"/>
    </xf>
    <xf numFmtId="0" fontId="82" fillId="33" borderId="17" xfId="0" applyFont="1" applyFill="1" applyBorder="1" applyAlignment="1">
      <alignment horizontal="center" vertical="center" wrapText="1"/>
    </xf>
    <xf numFmtId="0" fontId="82" fillId="33" borderId="26" xfId="0" applyFont="1" applyFill="1" applyBorder="1" applyAlignment="1">
      <alignment horizontal="center" vertical="center" wrapText="1"/>
    </xf>
    <xf numFmtId="0" fontId="82" fillId="33" borderId="19" xfId="0" applyFont="1" applyFill="1" applyBorder="1" applyAlignment="1">
      <alignment horizontal="center" vertical="center" wrapText="1"/>
    </xf>
    <xf numFmtId="0" fontId="49" fillId="33" borderId="48" xfId="0" applyFont="1" applyFill="1" applyBorder="1" applyAlignment="1">
      <alignment horizontal="center" vertical="center"/>
    </xf>
    <xf numFmtId="0" fontId="49" fillId="33" borderId="49" xfId="0" applyFont="1" applyFill="1" applyBorder="1" applyAlignment="1">
      <alignment horizontal="center" vertical="center"/>
    </xf>
    <xf numFmtId="0" fontId="49" fillId="33" borderId="44" xfId="0" applyFont="1" applyFill="1" applyBorder="1" applyAlignment="1">
      <alignment horizontal="center" vertical="center"/>
    </xf>
    <xf numFmtId="0" fontId="49" fillId="33" borderId="34" xfId="0" applyFont="1" applyFill="1" applyBorder="1" applyAlignment="1">
      <alignment horizontal="center" vertical="center" wrapText="1"/>
    </xf>
    <xf numFmtId="9" fontId="49" fillId="33" borderId="17" xfId="0" applyNumberFormat="1" applyFont="1" applyFill="1" applyBorder="1" applyAlignment="1">
      <alignment horizontal="center" vertical="center"/>
    </xf>
    <xf numFmtId="9" fontId="49" fillId="33" borderId="26" xfId="0" applyNumberFormat="1" applyFont="1" applyFill="1" applyBorder="1" applyAlignment="1">
      <alignment horizontal="center" vertical="center"/>
    </xf>
    <xf numFmtId="9" fontId="49" fillId="33" borderId="19" xfId="0" applyNumberFormat="1" applyFont="1" applyFill="1" applyBorder="1" applyAlignment="1">
      <alignment horizontal="center" vertical="center"/>
    </xf>
    <xf numFmtId="9" fontId="49" fillId="33" borderId="17" xfId="0" applyNumberFormat="1" applyFont="1" applyFill="1" applyBorder="1" applyAlignment="1">
      <alignment horizontal="center" vertical="center" wrapText="1"/>
    </xf>
    <xf numFmtId="9" fontId="49" fillId="33" borderId="26" xfId="0" applyNumberFormat="1" applyFont="1" applyFill="1" applyBorder="1" applyAlignment="1">
      <alignment horizontal="center" vertical="center" wrapText="1"/>
    </xf>
    <xf numFmtId="9" fontId="49" fillId="33" borderId="19" xfId="0" applyNumberFormat="1" applyFont="1" applyFill="1" applyBorder="1" applyAlignment="1">
      <alignment horizontal="center" vertical="center" wrapText="1"/>
    </xf>
    <xf numFmtId="0" fontId="71" fillId="33" borderId="17" xfId="0" applyFont="1" applyFill="1" applyBorder="1" applyAlignment="1">
      <alignment horizontal="center" vertical="center"/>
    </xf>
    <xf numFmtId="0" fontId="71" fillId="33" borderId="26" xfId="0" applyFont="1" applyFill="1" applyBorder="1" applyAlignment="1">
      <alignment horizontal="center" vertical="center"/>
    </xf>
    <xf numFmtId="0" fontId="71" fillId="33" borderId="19" xfId="0" applyFont="1" applyFill="1" applyBorder="1" applyAlignment="1">
      <alignment horizontal="center" vertical="center"/>
    </xf>
    <xf numFmtId="9" fontId="49" fillId="33" borderId="29" xfId="0" applyNumberFormat="1" applyFont="1" applyFill="1" applyBorder="1" applyAlignment="1">
      <alignment horizontal="center" vertical="center"/>
    </xf>
    <xf numFmtId="0" fontId="49" fillId="36" borderId="31" xfId="0" applyFont="1" applyFill="1" applyBorder="1" applyAlignment="1">
      <alignment horizontal="center" vertical="center" wrapText="1"/>
    </xf>
    <xf numFmtId="0" fontId="49" fillId="36" borderId="18" xfId="0" applyFont="1" applyFill="1" applyBorder="1" applyAlignment="1">
      <alignment horizontal="center" vertical="center" wrapText="1"/>
    </xf>
    <xf numFmtId="9" fontId="73" fillId="33" borderId="17" xfId="0" applyNumberFormat="1" applyFont="1" applyFill="1" applyBorder="1" applyAlignment="1">
      <alignment horizontal="center" vertical="center"/>
    </xf>
    <xf numFmtId="9" fontId="73" fillId="33" borderId="29" xfId="0" applyNumberFormat="1" applyFont="1" applyFill="1" applyBorder="1" applyAlignment="1">
      <alignment horizontal="center" vertical="center"/>
    </xf>
    <xf numFmtId="9" fontId="73" fillId="33" borderId="26" xfId="0" applyNumberFormat="1" applyFont="1" applyFill="1" applyBorder="1" applyAlignment="1">
      <alignment horizontal="center" vertical="center"/>
    </xf>
    <xf numFmtId="9" fontId="73" fillId="33" borderId="19" xfId="0" applyNumberFormat="1" applyFont="1" applyFill="1" applyBorder="1" applyAlignment="1">
      <alignment horizontal="center" vertical="center"/>
    </xf>
    <xf numFmtId="9" fontId="49" fillId="36" borderId="17" xfId="0" applyNumberFormat="1" applyFont="1" applyFill="1" applyBorder="1" applyAlignment="1">
      <alignment horizontal="center" vertical="center" wrapText="1"/>
    </xf>
    <xf numFmtId="9" fontId="49" fillId="36" borderId="26" xfId="0" applyNumberFormat="1" applyFont="1" applyFill="1" applyBorder="1" applyAlignment="1">
      <alignment horizontal="center" vertical="center" wrapText="1"/>
    </xf>
    <xf numFmtId="9" fontId="49" fillId="36" borderId="19" xfId="0" applyNumberFormat="1" applyFont="1" applyFill="1" applyBorder="1" applyAlignment="1">
      <alignment horizontal="center" vertical="center" wrapText="1"/>
    </xf>
    <xf numFmtId="0" fontId="49" fillId="36" borderId="17" xfId="0" applyFont="1" applyFill="1" applyBorder="1" applyAlignment="1">
      <alignment horizontal="center" vertical="center"/>
    </xf>
    <xf numFmtId="0" fontId="49" fillId="36" borderId="26" xfId="0" applyFont="1" applyFill="1" applyBorder="1" applyAlignment="1">
      <alignment horizontal="center" vertical="center"/>
    </xf>
    <xf numFmtId="0" fontId="81" fillId="38" borderId="17" xfId="0" applyFont="1" applyFill="1" applyBorder="1" applyAlignment="1">
      <alignment horizontal="center" vertical="center" wrapText="1"/>
    </xf>
    <xf numFmtId="0" fontId="81" fillId="38" borderId="26" xfId="0" applyFont="1" applyFill="1" applyBorder="1" applyAlignment="1">
      <alignment horizontal="center" vertical="center" wrapText="1"/>
    </xf>
    <xf numFmtId="0" fontId="69" fillId="38" borderId="17" xfId="0" applyFont="1" applyFill="1" applyBorder="1" applyAlignment="1">
      <alignment horizontal="center" vertical="center" wrapText="1"/>
    </xf>
    <xf numFmtId="0" fontId="64" fillId="39" borderId="17" xfId="0" applyFont="1" applyFill="1" applyBorder="1" applyAlignment="1">
      <alignment horizontal="center" vertical="center" wrapText="1"/>
    </xf>
    <xf numFmtId="0" fontId="64" fillId="39" borderId="26" xfId="0" applyFont="1" applyFill="1" applyBorder="1" applyAlignment="1">
      <alignment horizontal="center" vertical="center" wrapText="1"/>
    </xf>
    <xf numFmtId="0" fontId="64" fillId="39" borderId="19" xfId="0" applyFont="1" applyFill="1" applyBorder="1" applyAlignment="1">
      <alignment horizontal="center" vertical="center" wrapText="1"/>
    </xf>
    <xf numFmtId="0" fontId="49" fillId="38" borderId="17" xfId="0" applyFont="1" applyFill="1" applyBorder="1" applyAlignment="1">
      <alignment horizontal="center" vertical="center" wrapText="1"/>
    </xf>
    <xf numFmtId="0" fontId="49" fillId="38" borderId="26" xfId="0" applyFont="1" applyFill="1" applyBorder="1" applyAlignment="1">
      <alignment horizontal="center" vertical="center" wrapText="1"/>
    </xf>
    <xf numFmtId="0" fontId="49" fillId="38" borderId="19" xfId="0" applyFont="1" applyFill="1" applyBorder="1" applyAlignment="1">
      <alignment horizontal="center" vertical="center" wrapText="1"/>
    </xf>
    <xf numFmtId="0" fontId="78" fillId="36" borderId="17" xfId="0" applyFont="1" applyFill="1" applyBorder="1" applyAlignment="1">
      <alignment horizontal="center" vertical="center" wrapText="1"/>
    </xf>
    <xf numFmtId="0" fontId="78" fillId="36" borderId="26" xfId="0" applyFont="1" applyFill="1" applyBorder="1" applyAlignment="1">
      <alignment horizontal="center" vertical="center" wrapText="1"/>
    </xf>
    <xf numFmtId="0" fontId="78" fillId="36" borderId="19" xfId="0" applyFont="1" applyFill="1" applyBorder="1" applyAlignment="1">
      <alignment horizontal="center" vertical="center" wrapText="1"/>
    </xf>
    <xf numFmtId="0" fontId="49" fillId="39" borderId="17" xfId="0" applyFont="1" applyFill="1" applyBorder="1" applyAlignment="1">
      <alignment horizontal="center" vertical="center" wrapText="1"/>
    </xf>
    <xf numFmtId="0" fontId="49" fillId="39" borderId="26" xfId="0" applyFont="1" applyFill="1" applyBorder="1" applyAlignment="1">
      <alignment horizontal="center" vertical="center"/>
    </xf>
    <xf numFmtId="0" fontId="49" fillId="39" borderId="19" xfId="0" applyFont="1" applyFill="1" applyBorder="1" applyAlignment="1">
      <alignment horizontal="center" vertical="center"/>
    </xf>
    <xf numFmtId="0" fontId="71" fillId="0" borderId="28" xfId="0" applyFont="1" applyBorder="1" applyAlignment="1">
      <alignment horizontal="center"/>
    </xf>
    <xf numFmtId="0" fontId="71" fillId="0" borderId="29" xfId="0" applyFont="1" applyBorder="1" applyAlignment="1">
      <alignment horizontal="center"/>
    </xf>
    <xf numFmtId="0" fontId="71" fillId="0" borderId="30" xfId="0" applyFont="1" applyBorder="1" applyAlignment="1">
      <alignment horizontal="center"/>
    </xf>
    <xf numFmtId="0" fontId="70" fillId="33" borderId="39" xfId="0" applyFont="1" applyFill="1" applyBorder="1" applyAlignment="1">
      <alignment horizontal="center" vertical="center" wrapText="1"/>
    </xf>
    <xf numFmtId="0" fontId="70" fillId="33" borderId="40" xfId="0" applyFont="1" applyFill="1" applyBorder="1" applyAlignment="1">
      <alignment horizontal="center" vertical="center" wrapText="1"/>
    </xf>
    <xf numFmtId="0" fontId="70" fillId="33" borderId="3" xfId="0" applyFont="1" applyFill="1" applyBorder="1" applyAlignment="1">
      <alignment horizontal="center" vertical="center" wrapText="1"/>
    </xf>
    <xf numFmtId="0" fontId="70" fillId="0" borderId="36" xfId="0" applyFont="1" applyBorder="1" applyAlignment="1">
      <alignment horizontal="center" vertical="center" wrapText="1"/>
    </xf>
    <xf numFmtId="0" fontId="70" fillId="0" borderId="41" xfId="0" applyFont="1" applyBorder="1" applyAlignment="1">
      <alignment horizontal="center" vertical="center" wrapText="1"/>
    </xf>
    <xf numFmtId="0" fontId="70" fillId="0" borderId="42" xfId="0" applyFont="1" applyBorder="1" applyAlignment="1">
      <alignment horizontal="center" vertical="center" wrapText="1"/>
    </xf>
    <xf numFmtId="0" fontId="67" fillId="0" borderId="0" xfId="0" applyFont="1" applyAlignment="1">
      <alignment horizontal="center" wrapText="1"/>
    </xf>
    <xf numFmtId="0" fontId="68" fillId="34" borderId="0" xfId="0" applyFont="1" applyFill="1" applyAlignment="1">
      <alignment horizontal="center" wrapText="1"/>
    </xf>
    <xf numFmtId="0" fontId="70" fillId="33" borderId="16" xfId="0" applyFont="1" applyFill="1" applyBorder="1" applyAlignment="1">
      <alignment horizontal="center" vertical="center"/>
    </xf>
    <xf numFmtId="49" fontId="70" fillId="33" borderId="17" xfId="0" applyNumberFormat="1" applyFont="1" applyFill="1" applyBorder="1" applyAlignment="1">
      <alignment horizontal="center" vertical="center"/>
    </xf>
    <xf numFmtId="49" fontId="70" fillId="33" borderId="26" xfId="0" applyNumberFormat="1" applyFont="1" applyFill="1" applyBorder="1" applyAlignment="1">
      <alignment horizontal="center" vertical="center"/>
    </xf>
    <xf numFmtId="49" fontId="70" fillId="33" borderId="19" xfId="0" applyNumberFormat="1" applyFont="1" applyFill="1" applyBorder="1" applyAlignment="1">
      <alignment horizontal="center" vertical="center"/>
    </xf>
    <xf numFmtId="0" fontId="70" fillId="33" borderId="17" xfId="0" applyFont="1" applyFill="1" applyBorder="1" applyAlignment="1">
      <alignment horizontal="center" vertical="center" wrapText="1"/>
    </xf>
    <xf numFmtId="0" fontId="70" fillId="33" borderId="26" xfId="0" applyFont="1" applyFill="1" applyBorder="1" applyAlignment="1">
      <alignment horizontal="center" vertical="center" wrapText="1"/>
    </xf>
    <xf numFmtId="0" fontId="70" fillId="33" borderId="19" xfId="0" applyFont="1" applyFill="1" applyBorder="1" applyAlignment="1">
      <alignment horizontal="center" vertical="center" wrapText="1"/>
    </xf>
    <xf numFmtId="0" fontId="73" fillId="38" borderId="17" xfId="0" applyFont="1" applyFill="1" applyBorder="1" applyAlignment="1">
      <alignment horizontal="center" vertical="center" wrapText="1"/>
    </xf>
    <xf numFmtId="0" fontId="73" fillId="38" borderId="26" xfId="0" applyFont="1" applyFill="1" applyBorder="1" applyAlignment="1">
      <alignment horizontal="center" vertical="center" wrapText="1"/>
    </xf>
    <xf numFmtId="0" fontId="73" fillId="38" borderId="19" xfId="0" applyFont="1" applyFill="1" applyBorder="1" applyAlignment="1">
      <alignment horizontal="center" vertical="center" wrapText="1"/>
    </xf>
    <xf numFmtId="0" fontId="51" fillId="0" borderId="17" xfId="0" applyFont="1" applyBorder="1" applyAlignment="1">
      <alignment horizontal="center" vertical="center" wrapText="1"/>
    </xf>
    <xf numFmtId="0" fontId="51" fillId="0" borderId="26" xfId="0" applyFont="1" applyBorder="1" applyAlignment="1">
      <alignment horizontal="center" vertical="center" wrapText="1"/>
    </xf>
    <xf numFmtId="0" fontId="51" fillId="0" borderId="19" xfId="0" applyFont="1" applyBorder="1" applyAlignment="1">
      <alignment horizontal="center" vertical="center" wrapText="1"/>
    </xf>
    <xf numFmtId="0" fontId="28" fillId="36" borderId="26" xfId="0" applyFont="1" applyFill="1" applyBorder="1" applyAlignment="1">
      <alignment horizontal="center" vertical="center" wrapText="1"/>
    </xf>
    <xf numFmtId="0" fontId="28" fillId="36" borderId="26" xfId="0" applyFont="1" applyFill="1" applyBorder="1" applyAlignment="1">
      <alignment horizontal="center" vertical="center"/>
    </xf>
    <xf numFmtId="0" fontId="28" fillId="36" borderId="19" xfId="0" applyFont="1" applyFill="1" applyBorder="1" applyAlignment="1">
      <alignment horizontal="center" vertical="center"/>
    </xf>
    <xf numFmtId="0" fontId="66" fillId="33" borderId="0" xfId="0" applyFont="1" applyFill="1" applyBorder="1" applyAlignment="1">
      <alignment horizontal="left" vertical="top" wrapText="1"/>
    </xf>
    <xf numFmtId="0" fontId="28" fillId="0" borderId="31" xfId="0" applyFont="1" applyBorder="1" applyAlignment="1">
      <alignment vertical="center" wrapText="1"/>
    </xf>
    <xf numFmtId="0" fontId="28" fillId="0" borderId="22" xfId="0" applyFont="1" applyBorder="1" applyAlignment="1">
      <alignment vertical="center" wrapText="1"/>
    </xf>
    <xf numFmtId="0" fontId="28" fillId="0" borderId="18" xfId="0" applyFont="1" applyBorder="1" applyAlignment="1">
      <alignment vertical="center" wrapText="1"/>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8" fillId="0" borderId="32" xfId="0" applyFont="1" applyBorder="1" applyAlignment="1">
      <alignment horizontal="center" vertical="center"/>
    </xf>
    <xf numFmtId="0" fontId="28" fillId="0" borderId="0" xfId="0" applyFont="1" applyBorder="1" applyAlignment="1">
      <alignment horizontal="center" vertical="center"/>
    </xf>
    <xf numFmtId="0" fontId="28" fillId="0" borderId="20" xfId="0" applyFont="1" applyBorder="1" applyAlignment="1">
      <alignment horizontal="center" vertical="center"/>
    </xf>
    <xf numFmtId="0" fontId="28" fillId="0" borderId="34" xfId="0" applyFont="1" applyBorder="1" applyAlignment="1">
      <alignment horizontal="center" vertical="center"/>
    </xf>
    <xf numFmtId="0" fontId="28" fillId="0" borderId="27" xfId="0" applyFont="1" applyBorder="1" applyAlignment="1">
      <alignment horizontal="center" vertical="center"/>
    </xf>
    <xf numFmtId="0" fontId="28" fillId="0" borderId="21" xfId="0" applyFont="1" applyBorder="1" applyAlignment="1">
      <alignment horizontal="center" vertical="center"/>
    </xf>
    <xf numFmtId="0" fontId="109" fillId="0" borderId="17" xfId="0" applyFont="1" applyFill="1" applyBorder="1" applyAlignment="1">
      <alignment horizontal="center" vertical="center" wrapText="1"/>
    </xf>
    <xf numFmtId="0" fontId="109" fillId="0" borderId="26" xfId="0" applyFont="1" applyFill="1" applyBorder="1" applyAlignment="1">
      <alignment horizontal="center" vertical="center" wrapText="1"/>
    </xf>
    <xf numFmtId="0" fontId="109" fillId="0" borderId="19" xfId="0" applyFont="1" applyFill="1" applyBorder="1" applyAlignment="1">
      <alignment horizontal="center" vertical="center" wrapText="1"/>
    </xf>
    <xf numFmtId="0" fontId="28" fillId="0" borderId="17"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31"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26"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28" fillId="0" borderId="31" xfId="0" applyFont="1" applyFill="1" applyBorder="1" applyAlignment="1">
      <alignment vertical="center" wrapText="1"/>
    </xf>
    <xf numFmtId="0" fontId="28" fillId="0" borderId="22" xfId="0" applyFont="1" applyFill="1" applyBorder="1" applyAlignment="1">
      <alignment vertical="center" wrapText="1"/>
    </xf>
    <xf numFmtId="0" fontId="28" fillId="0" borderId="18" xfId="0" applyFont="1" applyFill="1" applyBorder="1" applyAlignment="1">
      <alignment vertical="center" wrapText="1"/>
    </xf>
    <xf numFmtId="0" fontId="28" fillId="0" borderId="28"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34" xfId="0" applyFont="1" applyFill="1" applyBorder="1" applyAlignment="1">
      <alignment horizontal="left" vertical="center" wrapText="1"/>
    </xf>
    <xf numFmtId="0" fontId="28" fillId="0" borderId="27"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33" borderId="31" xfId="0" applyFont="1" applyFill="1" applyBorder="1" applyAlignment="1">
      <alignment horizontal="center" vertical="center" wrapText="1"/>
    </xf>
    <xf numFmtId="0" fontId="28" fillId="33" borderId="18" xfId="0" applyFont="1" applyFill="1" applyBorder="1" applyAlignment="1">
      <alignment horizontal="center" vertical="center" wrapText="1"/>
    </xf>
    <xf numFmtId="0" fontId="32" fillId="36" borderId="17" xfId="0" applyFont="1" applyFill="1" applyBorder="1" applyAlignment="1">
      <alignment horizontal="center" vertical="center" wrapText="1"/>
    </xf>
    <xf numFmtId="0" fontId="32" fillId="36" borderId="26" xfId="0" applyFont="1" applyFill="1" applyBorder="1" applyAlignment="1">
      <alignment horizontal="center" vertical="center" wrapText="1"/>
    </xf>
    <xf numFmtId="0" fontId="32" fillId="36" borderId="19" xfId="0" applyFont="1" applyFill="1" applyBorder="1" applyAlignment="1">
      <alignment horizontal="center" vertical="center" wrapText="1"/>
    </xf>
    <xf numFmtId="0" fontId="28" fillId="33" borderId="31" xfId="0" applyFont="1" applyFill="1" applyBorder="1" applyAlignment="1">
      <alignment vertical="center" wrapText="1"/>
    </xf>
    <xf numFmtId="0" fontId="28" fillId="33" borderId="22" xfId="0" applyFont="1" applyFill="1" applyBorder="1" applyAlignment="1">
      <alignment vertical="center" wrapText="1"/>
    </xf>
    <xf numFmtId="0" fontId="28" fillId="33" borderId="18" xfId="0" applyFont="1" applyFill="1" applyBorder="1" applyAlignment="1">
      <alignment vertical="center" wrapText="1"/>
    </xf>
    <xf numFmtId="0" fontId="28" fillId="33" borderId="28" xfId="0" applyFont="1" applyFill="1" applyBorder="1" applyAlignment="1">
      <alignment horizontal="center" vertical="center" wrapText="1"/>
    </xf>
    <xf numFmtId="0" fontId="28" fillId="33" borderId="29" xfId="0" applyFont="1" applyFill="1" applyBorder="1" applyAlignment="1">
      <alignment horizontal="center" vertical="center" wrapText="1"/>
    </xf>
    <xf numFmtId="0" fontId="28" fillId="33" borderId="30" xfId="0" applyFont="1" applyFill="1" applyBorder="1" applyAlignment="1">
      <alignment horizontal="center" vertical="center" wrapText="1"/>
    </xf>
    <xf numFmtId="0" fontId="28" fillId="33" borderId="32" xfId="0" applyFont="1" applyFill="1" applyBorder="1" applyAlignment="1">
      <alignment horizontal="center" vertical="center" wrapText="1"/>
    </xf>
    <xf numFmtId="0" fontId="28" fillId="33" borderId="0" xfId="0" applyFont="1" applyFill="1" applyBorder="1" applyAlignment="1">
      <alignment horizontal="center" vertical="center" wrapText="1"/>
    </xf>
    <xf numFmtId="0" fontId="28" fillId="33" borderId="20" xfId="0" applyFont="1" applyFill="1" applyBorder="1" applyAlignment="1">
      <alignment horizontal="center" vertical="center" wrapText="1"/>
    </xf>
    <xf numFmtId="0" fontId="28" fillId="33" borderId="34" xfId="0" applyFont="1" applyFill="1" applyBorder="1" applyAlignment="1">
      <alignment horizontal="center" vertical="center" wrapText="1"/>
    </xf>
    <xf numFmtId="0" fontId="28" fillId="33" borderId="27" xfId="0" applyFont="1" applyFill="1" applyBorder="1" applyAlignment="1">
      <alignment horizontal="center" vertical="center" wrapText="1"/>
    </xf>
    <xf numFmtId="0" fontId="28" fillId="33" borderId="21" xfId="0" applyFont="1" applyFill="1" applyBorder="1" applyAlignment="1">
      <alignment horizontal="center" vertical="center" wrapText="1"/>
    </xf>
    <xf numFmtId="9" fontId="28" fillId="0" borderId="17" xfId="0" applyNumberFormat="1" applyFont="1" applyFill="1" applyBorder="1" applyAlignment="1">
      <alignment horizontal="center" vertical="center"/>
    </xf>
    <xf numFmtId="9" fontId="28" fillId="0" borderId="26" xfId="0" applyNumberFormat="1" applyFont="1" applyFill="1" applyBorder="1" applyAlignment="1">
      <alignment horizontal="center" vertical="center"/>
    </xf>
    <xf numFmtId="9" fontId="28" fillId="0" borderId="19" xfId="0" applyNumberFormat="1" applyFont="1" applyFill="1" applyBorder="1" applyAlignment="1">
      <alignment horizontal="center" vertical="center"/>
    </xf>
    <xf numFmtId="0" fontId="52" fillId="33" borderId="0" xfId="0" applyFont="1" applyFill="1" applyBorder="1" applyAlignment="1">
      <alignment horizontal="center" vertical="center"/>
    </xf>
    <xf numFmtId="0" fontId="28" fillId="0" borderId="17"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33" borderId="17" xfId="0" applyFont="1" applyFill="1" applyBorder="1" applyAlignment="1">
      <alignment horizontal="center" vertical="center"/>
    </xf>
    <xf numFmtId="0" fontId="28" fillId="33" borderId="26" xfId="0" applyFont="1" applyFill="1" applyBorder="1" applyAlignment="1">
      <alignment horizontal="center" vertical="center"/>
    </xf>
    <xf numFmtId="0" fontId="28" fillId="33" borderId="19" xfId="0" applyFont="1" applyFill="1" applyBorder="1" applyAlignment="1">
      <alignment horizontal="center" vertical="center"/>
    </xf>
    <xf numFmtId="0" fontId="28" fillId="36" borderId="17" xfId="0" applyFont="1" applyFill="1" applyBorder="1" applyAlignment="1">
      <alignment horizontal="center" vertical="center" wrapText="1"/>
    </xf>
    <xf numFmtId="0" fontId="28" fillId="36" borderId="19" xfId="0" applyFont="1" applyFill="1" applyBorder="1" applyAlignment="1">
      <alignment horizontal="center" vertical="center" wrapText="1"/>
    </xf>
    <xf numFmtId="0" fontId="28" fillId="33" borderId="31" xfId="0" applyFont="1" applyFill="1" applyBorder="1" applyAlignment="1">
      <alignment horizontal="left" vertical="center" wrapText="1"/>
    </xf>
    <xf numFmtId="0" fontId="28" fillId="33" borderId="18" xfId="0" applyFont="1" applyFill="1" applyBorder="1" applyAlignment="1">
      <alignment horizontal="left" vertical="center" wrapText="1"/>
    </xf>
    <xf numFmtId="0" fontId="28" fillId="0" borderId="17"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1" xfId="0" applyFont="1" applyBorder="1" applyAlignment="1">
      <alignment horizontal="center" vertical="center" wrapText="1"/>
    </xf>
    <xf numFmtId="0" fontId="5" fillId="33" borderId="82" xfId="0" applyFont="1" applyFill="1" applyBorder="1" applyAlignment="1">
      <alignment horizontal="center" vertical="center" wrapText="1"/>
    </xf>
    <xf numFmtId="0" fontId="5" fillId="33" borderId="83" xfId="0" applyFont="1" applyFill="1" applyBorder="1" applyAlignment="1">
      <alignment horizontal="center" vertical="center" wrapText="1"/>
    </xf>
    <xf numFmtId="0" fontId="5" fillId="33" borderId="84" xfId="0" applyFont="1" applyFill="1" applyBorder="1" applyAlignment="1">
      <alignment horizontal="center" vertical="center" wrapText="1"/>
    </xf>
    <xf numFmtId="0" fontId="5" fillId="33" borderId="107" xfId="0" applyFont="1" applyFill="1" applyBorder="1" applyAlignment="1">
      <alignment horizontal="center" vertical="center"/>
    </xf>
    <xf numFmtId="0" fontId="5" fillId="33" borderId="108" xfId="0" applyFont="1" applyFill="1" applyBorder="1" applyAlignment="1">
      <alignment horizontal="center" vertical="center"/>
    </xf>
    <xf numFmtId="0" fontId="5" fillId="33" borderId="109" xfId="0" applyFont="1" applyFill="1" applyBorder="1" applyAlignment="1">
      <alignment horizontal="center" vertical="center"/>
    </xf>
    <xf numFmtId="0" fontId="5" fillId="33" borderId="95" xfId="0" applyFont="1" applyFill="1" applyBorder="1" applyAlignment="1">
      <alignment horizontal="center" vertical="center" wrapText="1"/>
    </xf>
    <xf numFmtId="0" fontId="5" fillId="33" borderId="86" xfId="0" applyFont="1" applyFill="1" applyBorder="1" applyAlignment="1">
      <alignment horizontal="center" vertical="center" wrapText="1"/>
    </xf>
    <xf numFmtId="0" fontId="4" fillId="33" borderId="33" xfId="0" applyFont="1" applyFill="1" applyBorder="1" applyAlignment="1">
      <alignment horizontal="center" vertical="center" wrapText="1"/>
    </xf>
    <xf numFmtId="0" fontId="4" fillId="33" borderId="26" xfId="0" applyFont="1" applyFill="1" applyBorder="1" applyAlignment="1">
      <alignment horizontal="center" vertical="center" wrapText="1"/>
    </xf>
    <xf numFmtId="0" fontId="4" fillId="33" borderId="71" xfId="0" applyFont="1" applyFill="1" applyBorder="1" applyAlignment="1">
      <alignment horizontal="center" vertical="center" wrapText="1"/>
    </xf>
    <xf numFmtId="0" fontId="5" fillId="33" borderId="95" xfId="0" applyFont="1" applyFill="1" applyBorder="1" applyAlignment="1">
      <alignment vertical="center" wrapText="1"/>
    </xf>
    <xf numFmtId="0" fontId="5" fillId="33" borderId="100" xfId="0" applyFont="1" applyFill="1" applyBorder="1" applyAlignment="1">
      <alignment vertical="center" wrapText="1"/>
    </xf>
    <xf numFmtId="0" fontId="5" fillId="33" borderId="86" xfId="0" applyFont="1" applyFill="1" applyBorder="1" applyAlignment="1">
      <alignment vertical="center" wrapText="1"/>
    </xf>
    <xf numFmtId="0" fontId="5" fillId="33" borderId="28" xfId="0" applyFont="1" applyFill="1" applyBorder="1" applyAlignment="1">
      <alignment horizontal="center" vertical="center"/>
    </xf>
    <xf numFmtId="0" fontId="5" fillId="33" borderId="29" xfId="0" applyFont="1" applyFill="1" applyBorder="1" applyAlignment="1">
      <alignment horizontal="center" vertical="center"/>
    </xf>
    <xf numFmtId="0" fontId="5" fillId="33" borderId="101" xfId="0" applyFont="1" applyFill="1" applyBorder="1" applyAlignment="1">
      <alignment horizontal="center" vertical="center"/>
    </xf>
    <xf numFmtId="0" fontId="5" fillId="33" borderId="32" xfId="0" applyFont="1" applyFill="1" applyBorder="1" applyAlignment="1">
      <alignment horizontal="center" vertical="center"/>
    </xf>
    <xf numFmtId="0" fontId="5" fillId="33" borderId="0" xfId="0" applyFont="1" applyFill="1" applyBorder="1" applyAlignment="1">
      <alignment horizontal="center" vertical="center"/>
    </xf>
    <xf numFmtId="0" fontId="5" fillId="33" borderId="69" xfId="0" applyFont="1" applyFill="1" applyBorder="1" applyAlignment="1">
      <alignment horizontal="center" vertical="center"/>
    </xf>
    <xf numFmtId="0" fontId="5" fillId="33" borderId="34" xfId="0" applyFont="1" applyFill="1" applyBorder="1" applyAlignment="1">
      <alignment horizontal="center" vertical="center"/>
    </xf>
    <xf numFmtId="0" fontId="5" fillId="33" borderId="27" xfId="0" applyFont="1" applyFill="1" applyBorder="1" applyAlignment="1">
      <alignment horizontal="center" vertical="center"/>
    </xf>
    <xf numFmtId="0" fontId="5" fillId="33" borderId="87" xfId="0" applyFont="1" applyFill="1" applyBorder="1" applyAlignment="1">
      <alignment horizontal="center" vertical="center"/>
    </xf>
    <xf numFmtId="0" fontId="4" fillId="33" borderId="106" xfId="0" applyFont="1" applyFill="1" applyBorder="1" applyAlignment="1">
      <alignment horizontal="center" vertical="center"/>
    </xf>
    <xf numFmtId="0" fontId="4" fillId="33" borderId="73" xfId="0" applyFont="1" applyFill="1" applyBorder="1" applyAlignment="1">
      <alignment horizontal="center" vertical="center"/>
    </xf>
    <xf numFmtId="0" fontId="4" fillId="33" borderId="74"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26" xfId="0" applyFont="1" applyFill="1" applyBorder="1" applyAlignment="1">
      <alignment horizontal="center" vertical="center"/>
    </xf>
    <xf numFmtId="0" fontId="4" fillId="33" borderId="71" xfId="0" applyFont="1" applyFill="1" applyBorder="1" applyAlignment="1">
      <alignment horizontal="center" vertical="center"/>
    </xf>
    <xf numFmtId="0" fontId="4" fillId="33" borderId="17" xfId="0" applyFont="1" applyFill="1" applyBorder="1" applyAlignment="1">
      <alignment horizontal="center" vertical="center"/>
    </xf>
    <xf numFmtId="0" fontId="5" fillId="33" borderId="71" xfId="0" applyFont="1" applyFill="1" applyBorder="1" applyAlignment="1">
      <alignment horizontal="center" vertical="center" wrapText="1"/>
    </xf>
    <xf numFmtId="0" fontId="5" fillId="33" borderId="17" xfId="0" applyFont="1" applyFill="1" applyBorder="1" applyAlignment="1">
      <alignment horizontal="center" vertical="center"/>
    </xf>
    <xf numFmtId="0" fontId="5" fillId="33" borderId="26" xfId="0" applyFont="1" applyFill="1" applyBorder="1" applyAlignment="1">
      <alignment horizontal="center" vertical="center"/>
    </xf>
    <xf numFmtId="0" fontId="5" fillId="33" borderId="71" xfId="0" applyFont="1" applyFill="1" applyBorder="1" applyAlignment="1">
      <alignment horizontal="center" vertical="center"/>
    </xf>
    <xf numFmtId="0" fontId="88" fillId="33" borderId="95" xfId="0" applyFont="1" applyFill="1" applyBorder="1" applyAlignment="1">
      <alignment vertical="center" wrapText="1"/>
    </xf>
    <xf numFmtId="0" fontId="88" fillId="33" borderId="100" xfId="0" applyFont="1" applyFill="1" applyBorder="1" applyAlignment="1">
      <alignment vertical="center" wrapText="1"/>
    </xf>
    <xf numFmtId="0" fontId="88" fillId="33" borderId="86" xfId="0" applyFont="1" applyFill="1" applyBorder="1" applyAlignment="1">
      <alignment vertical="center" wrapText="1"/>
    </xf>
    <xf numFmtId="0" fontId="5" fillId="33" borderId="29" xfId="0" applyFont="1" applyFill="1" applyBorder="1" applyAlignment="1">
      <alignment horizontal="center" vertical="center" wrapText="1"/>
    </xf>
    <xf numFmtId="0" fontId="5" fillId="33" borderId="101" xfId="0" applyFont="1" applyFill="1" applyBorder="1" applyAlignment="1">
      <alignment horizontal="center" vertical="center" wrapText="1"/>
    </xf>
    <xf numFmtId="0" fontId="5" fillId="33" borderId="0" xfId="0" applyFont="1" applyFill="1" applyBorder="1" applyAlignment="1">
      <alignment horizontal="center" vertical="center" wrapText="1"/>
    </xf>
    <xf numFmtId="0" fontId="5" fillId="33" borderId="69" xfId="0" applyFont="1" applyFill="1" applyBorder="1" applyAlignment="1">
      <alignment horizontal="center" vertical="center" wrapText="1"/>
    </xf>
    <xf numFmtId="0" fontId="5" fillId="33" borderId="27" xfId="0" applyFont="1" applyFill="1" applyBorder="1" applyAlignment="1">
      <alignment horizontal="center" vertical="center" wrapText="1"/>
    </xf>
    <xf numFmtId="0" fontId="5" fillId="33" borderId="87" xfId="0" applyFont="1" applyFill="1" applyBorder="1" applyAlignment="1">
      <alignment horizontal="center" vertical="center" wrapText="1"/>
    </xf>
    <xf numFmtId="0" fontId="91" fillId="33" borderId="28" xfId="0" applyFont="1" applyFill="1" applyBorder="1" applyAlignment="1">
      <alignment horizontal="center" vertical="center" wrapText="1"/>
    </xf>
    <xf numFmtId="0" fontId="91" fillId="33" borderId="29" xfId="0" applyFont="1" applyFill="1" applyBorder="1" applyAlignment="1">
      <alignment horizontal="center" vertical="center" wrapText="1"/>
    </xf>
    <xf numFmtId="0" fontId="91" fillId="33" borderId="101" xfId="0" applyFont="1" applyFill="1" applyBorder="1" applyAlignment="1">
      <alignment horizontal="center" vertical="center" wrapText="1"/>
    </xf>
    <xf numFmtId="0" fontId="91" fillId="33" borderId="32" xfId="0" applyFont="1" applyFill="1" applyBorder="1" applyAlignment="1">
      <alignment horizontal="center" vertical="center" wrapText="1"/>
    </xf>
    <xf numFmtId="0" fontId="91" fillId="33" borderId="0" xfId="0" applyFont="1" applyFill="1" applyBorder="1" applyAlignment="1">
      <alignment horizontal="center" vertical="center" wrapText="1"/>
    </xf>
    <xf numFmtId="0" fontId="91" fillId="33" borderId="69" xfId="0" applyFont="1" applyFill="1" applyBorder="1" applyAlignment="1">
      <alignment horizontal="center" vertical="center" wrapText="1"/>
    </xf>
    <xf numFmtId="0" fontId="91" fillId="33" borderId="34" xfId="0" applyFont="1" applyFill="1" applyBorder="1" applyAlignment="1">
      <alignment horizontal="center" vertical="center" wrapText="1"/>
    </xf>
    <xf numFmtId="0" fontId="91" fillId="33" borderId="27" xfId="0" applyFont="1" applyFill="1" applyBorder="1" applyAlignment="1">
      <alignment horizontal="center" vertical="center" wrapText="1"/>
    </xf>
    <xf numFmtId="0" fontId="91" fillId="33" borderId="87" xfId="0" applyFont="1" applyFill="1" applyBorder="1" applyAlignment="1">
      <alignment horizontal="center" vertical="center" wrapText="1"/>
    </xf>
    <xf numFmtId="0" fontId="5" fillId="33" borderId="17" xfId="0" applyNumberFormat="1" applyFont="1" applyFill="1" applyBorder="1" applyAlignment="1">
      <alignment horizontal="center" vertical="center"/>
    </xf>
    <xf numFmtId="0" fontId="5" fillId="33" borderId="26" xfId="0" applyNumberFormat="1" applyFont="1" applyFill="1" applyBorder="1" applyAlignment="1">
      <alignment horizontal="center" vertical="center"/>
    </xf>
    <xf numFmtId="0" fontId="5" fillId="33" borderId="71" xfId="0" applyNumberFormat="1" applyFont="1" applyFill="1" applyBorder="1" applyAlignment="1">
      <alignment horizontal="center" vertical="center"/>
    </xf>
    <xf numFmtId="0" fontId="88" fillId="33" borderId="29" xfId="0" applyFont="1" applyFill="1" applyBorder="1" applyAlignment="1">
      <alignment horizontal="center" vertical="center" wrapText="1"/>
    </xf>
    <xf numFmtId="0" fontId="88" fillId="33" borderId="101" xfId="0" applyFont="1" applyFill="1" applyBorder="1" applyAlignment="1">
      <alignment horizontal="center" vertical="center" wrapText="1"/>
    </xf>
    <xf numFmtId="0" fontId="88" fillId="33" borderId="0" xfId="0" applyFont="1" applyFill="1" applyBorder="1" applyAlignment="1">
      <alignment horizontal="center" vertical="center" wrapText="1"/>
    </xf>
    <xf numFmtId="0" fontId="88" fillId="33" borderId="69" xfId="0" applyFont="1" applyFill="1" applyBorder="1" applyAlignment="1">
      <alignment horizontal="center" vertical="center" wrapText="1"/>
    </xf>
    <xf numFmtId="0" fontId="88" fillId="33" borderId="27" xfId="0" applyFont="1" applyFill="1" applyBorder="1" applyAlignment="1">
      <alignment horizontal="center" vertical="center" wrapText="1"/>
    </xf>
    <xf numFmtId="0" fontId="88" fillId="33" borderId="87" xfId="0" applyFont="1" applyFill="1" applyBorder="1" applyAlignment="1">
      <alignment horizontal="center" vertical="center" wrapText="1"/>
    </xf>
    <xf numFmtId="0" fontId="90" fillId="33" borderId="17" xfId="0" applyFont="1" applyFill="1" applyBorder="1" applyAlignment="1">
      <alignment horizontal="center" vertical="center"/>
    </xf>
    <xf numFmtId="0" fontId="90" fillId="33" borderId="26" xfId="0" applyFont="1" applyFill="1" applyBorder="1" applyAlignment="1">
      <alignment horizontal="center" vertical="center"/>
    </xf>
    <xf numFmtId="0" fontId="90" fillId="33" borderId="71" xfId="0" applyFont="1" applyFill="1" applyBorder="1" applyAlignment="1">
      <alignment horizontal="center" vertical="center"/>
    </xf>
    <xf numFmtId="0" fontId="5" fillId="33" borderId="17" xfId="0" applyFont="1" applyFill="1" applyBorder="1" applyAlignment="1">
      <alignment horizontal="left" vertical="center" wrapText="1"/>
    </xf>
    <xf numFmtId="0" fontId="5" fillId="33" borderId="26" xfId="0" applyFont="1" applyFill="1" applyBorder="1" applyAlignment="1">
      <alignment horizontal="left" vertical="center" wrapText="1"/>
    </xf>
    <xf numFmtId="0" fontId="5" fillId="33" borderId="71" xfId="0" applyFont="1" applyFill="1" applyBorder="1" applyAlignment="1">
      <alignment horizontal="left" vertical="center" wrapText="1"/>
    </xf>
    <xf numFmtId="0" fontId="5" fillId="42" borderId="82" xfId="0" applyFont="1" applyFill="1" applyBorder="1" applyAlignment="1">
      <alignment horizontal="center" vertical="center" wrapText="1"/>
    </xf>
    <xf numFmtId="0" fontId="5" fillId="42" borderId="83" xfId="0" applyFont="1" applyFill="1" applyBorder="1" applyAlignment="1">
      <alignment horizontal="center" vertical="center" wrapText="1"/>
    </xf>
    <xf numFmtId="0" fontId="5" fillId="42" borderId="84" xfId="0" applyFont="1" applyFill="1" applyBorder="1" applyAlignment="1">
      <alignment horizontal="center" vertical="center" wrapText="1"/>
    </xf>
    <xf numFmtId="0" fontId="4" fillId="42" borderId="94" xfId="0" applyFont="1" applyFill="1" applyBorder="1" applyAlignment="1">
      <alignment horizontal="center" vertical="center"/>
    </xf>
    <xf numFmtId="0" fontId="4" fillId="42" borderId="27" xfId="0" applyFont="1" applyFill="1" applyBorder="1" applyAlignment="1">
      <alignment horizontal="center" vertical="center"/>
    </xf>
    <xf numFmtId="0" fontId="4" fillId="42" borderId="87" xfId="0" applyFont="1" applyFill="1" applyBorder="1" applyAlignment="1">
      <alignment horizontal="center" vertical="center"/>
    </xf>
    <xf numFmtId="0" fontId="5" fillId="42" borderId="95" xfId="0" applyFont="1" applyFill="1" applyBorder="1" applyAlignment="1">
      <alignment horizontal="center" vertical="center" wrapText="1"/>
    </xf>
    <xf numFmtId="0" fontId="5" fillId="42" borderId="86" xfId="0" applyFont="1" applyFill="1" applyBorder="1" applyAlignment="1">
      <alignment horizontal="center" vertical="center" wrapText="1"/>
    </xf>
    <xf numFmtId="0" fontId="4" fillId="42" borderId="33" xfId="0" applyFont="1" applyFill="1" applyBorder="1" applyAlignment="1">
      <alignment horizontal="center" vertical="center" wrapText="1"/>
    </xf>
    <xf numFmtId="0" fontId="4" fillId="42" borderId="26" xfId="0" applyFont="1" applyFill="1" applyBorder="1" applyAlignment="1">
      <alignment horizontal="center" vertical="center" wrapText="1"/>
    </xf>
    <xf numFmtId="0" fontId="4" fillId="42" borderId="71" xfId="0" applyFont="1" applyFill="1" applyBorder="1" applyAlignment="1">
      <alignment horizontal="center" vertical="center" wrapText="1"/>
    </xf>
    <xf numFmtId="0" fontId="5" fillId="42" borderId="95" xfId="0" applyFont="1" applyFill="1" applyBorder="1" applyAlignment="1">
      <alignment vertical="center" wrapText="1"/>
    </xf>
    <xf numFmtId="0" fontId="5" fillId="42" borderId="100" xfId="0" applyFont="1" applyFill="1" applyBorder="1" applyAlignment="1">
      <alignment vertical="center" wrapText="1"/>
    </xf>
    <xf numFmtId="0" fontId="5" fillId="42" borderId="86" xfId="0" applyFont="1" applyFill="1" applyBorder="1" applyAlignment="1">
      <alignment vertical="center" wrapText="1"/>
    </xf>
    <xf numFmtId="0" fontId="5" fillId="42" borderId="28" xfId="0" applyFont="1" applyFill="1" applyBorder="1" applyAlignment="1">
      <alignment horizontal="center" vertical="center" wrapText="1"/>
    </xf>
    <xf numFmtId="0" fontId="5" fillId="42" borderId="29" xfId="0" applyFont="1" applyFill="1" applyBorder="1" applyAlignment="1">
      <alignment horizontal="center" vertical="center" wrapText="1"/>
    </xf>
    <xf numFmtId="0" fontId="5" fillId="42" borderId="101" xfId="0" applyFont="1" applyFill="1" applyBorder="1" applyAlignment="1">
      <alignment horizontal="center" vertical="center" wrapText="1"/>
    </xf>
    <xf numFmtId="0" fontId="5" fillId="42" borderId="32" xfId="0" applyFont="1" applyFill="1" applyBorder="1" applyAlignment="1">
      <alignment horizontal="center" vertical="center" wrapText="1"/>
    </xf>
    <xf numFmtId="0" fontId="5" fillId="42" borderId="0" xfId="0" applyFont="1" applyFill="1" applyBorder="1" applyAlignment="1">
      <alignment horizontal="center" vertical="center" wrapText="1"/>
    </xf>
    <xf numFmtId="0" fontId="5" fillId="42" borderId="69" xfId="0" applyFont="1" applyFill="1" applyBorder="1" applyAlignment="1">
      <alignment horizontal="center" vertical="center" wrapText="1"/>
    </xf>
    <xf numFmtId="0" fontId="5" fillId="42" borderId="34" xfId="0" applyFont="1" applyFill="1" applyBorder="1" applyAlignment="1">
      <alignment horizontal="center" vertical="center" wrapText="1"/>
    </xf>
    <xf numFmtId="0" fontId="5" fillId="42" borderId="27" xfId="0" applyFont="1" applyFill="1" applyBorder="1" applyAlignment="1">
      <alignment horizontal="center" vertical="center" wrapText="1"/>
    </xf>
    <xf numFmtId="0" fontId="5" fillId="42" borderId="87" xfId="0" applyFont="1" applyFill="1" applyBorder="1" applyAlignment="1">
      <alignment horizontal="center" vertical="center" wrapText="1"/>
    </xf>
    <xf numFmtId="0" fontId="90" fillId="33" borderId="34" xfId="0" applyFont="1" applyFill="1" applyBorder="1" applyAlignment="1">
      <alignment horizontal="center" vertical="center"/>
    </xf>
    <xf numFmtId="0" fontId="4" fillId="33" borderId="72" xfId="0" applyFont="1" applyFill="1" applyBorder="1" applyAlignment="1">
      <alignment horizontal="center" vertical="center"/>
    </xf>
    <xf numFmtId="0" fontId="87" fillId="0" borderId="0" xfId="0" applyFont="1" applyFill="1" applyBorder="1" applyAlignment="1">
      <alignment horizontal="center" vertical="center"/>
    </xf>
    <xf numFmtId="0" fontId="4" fillId="33" borderId="65" xfId="0" applyFont="1" applyFill="1" applyBorder="1" applyAlignment="1">
      <alignment horizontal="center"/>
    </xf>
    <xf numFmtId="0" fontId="4" fillId="33" borderId="66" xfId="0" applyFont="1" applyFill="1" applyBorder="1" applyAlignment="1">
      <alignment horizontal="center"/>
    </xf>
    <xf numFmtId="0" fontId="4" fillId="33" borderId="67" xfId="0" applyFont="1" applyFill="1" applyBorder="1" applyAlignment="1">
      <alignment horizontal="center"/>
    </xf>
    <xf numFmtId="49" fontId="5" fillId="33" borderId="17" xfId="0" applyNumberFormat="1" applyFont="1" applyFill="1" applyBorder="1" applyAlignment="1">
      <alignment horizontal="center" vertical="center"/>
    </xf>
    <xf numFmtId="49" fontId="5" fillId="33" borderId="26" xfId="0" applyNumberFormat="1" applyFont="1" applyFill="1" applyBorder="1" applyAlignment="1">
      <alignment horizontal="center" vertical="center"/>
    </xf>
    <xf numFmtId="49" fontId="5" fillId="33" borderId="71" xfId="0" applyNumberFormat="1" applyFont="1" applyFill="1" applyBorder="1" applyAlignment="1">
      <alignment horizontal="center" vertical="center"/>
    </xf>
    <xf numFmtId="0" fontId="4" fillId="33" borderId="75" xfId="0" applyFont="1" applyFill="1" applyBorder="1" applyAlignment="1">
      <alignment horizontal="center" vertical="center" wrapText="1"/>
    </xf>
    <xf numFmtId="0" fontId="4" fillId="33" borderId="76" xfId="0" applyFont="1" applyFill="1" applyBorder="1" applyAlignment="1">
      <alignment horizontal="center" vertical="center" wrapText="1"/>
    </xf>
    <xf numFmtId="0" fontId="4" fillId="33" borderId="77" xfId="0" applyFont="1" applyFill="1" applyBorder="1" applyAlignment="1">
      <alignment horizontal="center" vertical="center" wrapText="1"/>
    </xf>
    <xf numFmtId="0" fontId="4" fillId="33" borderId="68" xfId="0" applyFont="1" applyFill="1" applyBorder="1" applyAlignment="1">
      <alignment horizontal="center" vertical="center" wrapText="1"/>
    </xf>
    <xf numFmtId="0" fontId="4" fillId="33" borderId="0" xfId="0" applyFont="1" applyFill="1" applyBorder="1" applyAlignment="1">
      <alignment horizontal="center" vertical="center" wrapText="1"/>
    </xf>
    <xf numFmtId="0" fontId="4" fillId="33" borderId="69" xfId="0" applyFont="1" applyFill="1" applyBorder="1" applyAlignment="1">
      <alignment horizontal="center" vertical="center" wrapText="1"/>
    </xf>
    <xf numFmtId="0" fontId="4" fillId="33" borderId="78" xfId="0" applyFont="1" applyFill="1" applyBorder="1" applyAlignment="1">
      <alignment horizontal="center" vertical="center" wrapText="1"/>
    </xf>
    <xf numFmtId="0" fontId="4" fillId="33" borderId="79" xfId="0" applyFont="1" applyFill="1" applyBorder="1" applyAlignment="1">
      <alignment horizontal="center" vertical="center" wrapText="1"/>
    </xf>
    <xf numFmtId="0" fontId="4" fillId="33" borderId="80" xfId="0" applyFont="1" applyFill="1" applyBorder="1" applyAlignment="1">
      <alignment horizontal="center" vertical="center" wrapText="1"/>
    </xf>
    <xf numFmtId="0" fontId="5" fillId="33" borderId="68" xfId="0" applyFont="1" applyFill="1" applyBorder="1" applyAlignment="1">
      <alignment horizontal="center" vertical="center" wrapText="1"/>
    </xf>
    <xf numFmtId="0" fontId="5" fillId="33" borderId="89" xfId="0" applyFont="1" applyFill="1" applyBorder="1" applyAlignment="1">
      <alignment horizontal="center" vertical="center" wrapText="1"/>
    </xf>
    <xf numFmtId="0" fontId="5" fillId="33" borderId="66" xfId="0" applyFont="1" applyFill="1" applyBorder="1" applyAlignment="1">
      <alignment horizontal="center" vertical="center" wrapText="1"/>
    </xf>
    <xf numFmtId="0" fontId="5" fillId="33" borderId="67" xfId="0" applyFont="1" applyFill="1" applyBorder="1" applyAlignment="1">
      <alignment horizontal="center" vertical="center" wrapText="1"/>
    </xf>
    <xf numFmtId="0" fontId="5" fillId="33" borderId="90" xfId="0" applyFont="1" applyFill="1" applyBorder="1" applyAlignment="1">
      <alignment horizontal="center" vertical="center" wrapText="1"/>
    </xf>
    <xf numFmtId="9" fontId="28" fillId="0" borderId="17" xfId="0" applyNumberFormat="1" applyFont="1" applyFill="1" applyBorder="1" applyAlignment="1">
      <alignment horizontal="center" vertical="center" wrapText="1"/>
    </xf>
    <xf numFmtId="9" fontId="28" fillId="0" borderId="26" xfId="0" applyNumberFormat="1" applyFont="1" applyFill="1" applyBorder="1" applyAlignment="1">
      <alignment horizontal="center" vertical="center" wrapText="1"/>
    </xf>
    <xf numFmtId="9" fontId="28" fillId="0" borderId="110" xfId="0" applyNumberFormat="1" applyFont="1" applyFill="1" applyBorder="1" applyAlignment="1">
      <alignment horizontal="center" vertical="center" wrapText="1"/>
    </xf>
    <xf numFmtId="0" fontId="70" fillId="0" borderId="17" xfId="0" applyFont="1" applyFill="1" applyBorder="1" applyAlignment="1">
      <alignment horizontal="center" vertical="center"/>
    </xf>
    <xf numFmtId="0" fontId="70" fillId="0" borderId="26" xfId="0" applyFont="1" applyFill="1" applyBorder="1" applyAlignment="1">
      <alignment horizontal="center" vertical="center"/>
    </xf>
    <xf numFmtId="0" fontId="70" fillId="0" borderId="19" xfId="0" applyFont="1" applyFill="1" applyBorder="1" applyAlignment="1">
      <alignment horizontal="center" vertical="center"/>
    </xf>
    <xf numFmtId="0" fontId="70" fillId="0" borderId="31" xfId="0" applyFont="1" applyFill="1" applyBorder="1" applyAlignment="1">
      <alignment horizontal="center" vertical="center" wrapText="1"/>
    </xf>
    <xf numFmtId="0" fontId="70" fillId="0" borderId="18" xfId="0" applyFont="1" applyFill="1" applyBorder="1" applyAlignment="1">
      <alignment horizontal="center" vertical="center" wrapText="1"/>
    </xf>
    <xf numFmtId="0" fontId="71" fillId="0" borderId="17" xfId="0" applyFont="1" applyFill="1" applyBorder="1" applyAlignment="1">
      <alignment horizontal="center" vertical="center" wrapText="1"/>
    </xf>
    <xf numFmtId="0" fontId="71" fillId="0" borderId="26" xfId="0" applyFont="1" applyFill="1" applyBorder="1" applyAlignment="1">
      <alignment horizontal="center" vertical="center" wrapText="1"/>
    </xf>
    <xf numFmtId="0" fontId="71" fillId="0" borderId="19" xfId="0" applyFont="1" applyFill="1" applyBorder="1" applyAlignment="1">
      <alignment horizontal="center" vertical="center" wrapText="1"/>
    </xf>
    <xf numFmtId="0" fontId="70" fillId="0" borderId="31" xfId="0" applyFont="1" applyFill="1" applyBorder="1" applyAlignment="1">
      <alignment vertical="center" wrapText="1"/>
    </xf>
    <xf numFmtId="0" fontId="70" fillId="0" borderId="22" xfId="0" applyFont="1" applyFill="1" applyBorder="1" applyAlignment="1">
      <alignment vertical="center" wrapText="1"/>
    </xf>
    <xf numFmtId="0" fontId="70" fillId="0" borderId="18" xfId="0" applyFont="1" applyFill="1" applyBorder="1" applyAlignment="1">
      <alignment vertical="center" wrapText="1"/>
    </xf>
    <xf numFmtId="0" fontId="70" fillId="0" borderId="28" xfId="0" applyFont="1" applyFill="1" applyBorder="1" applyAlignment="1">
      <alignment horizontal="left" vertical="center" wrapText="1"/>
    </xf>
    <xf numFmtId="0" fontId="70" fillId="0" borderId="29" xfId="0" applyFont="1" applyFill="1" applyBorder="1" applyAlignment="1">
      <alignment horizontal="left" vertical="center" wrapText="1"/>
    </xf>
    <xf numFmtId="0" fontId="70" fillId="0" borderId="30" xfId="0" applyFont="1" applyFill="1" applyBorder="1" applyAlignment="1">
      <alignment horizontal="left" vertical="center" wrapText="1"/>
    </xf>
    <xf numFmtId="0" fontId="70" fillId="0" borderId="32" xfId="0" applyFont="1" applyFill="1" applyBorder="1" applyAlignment="1">
      <alignment horizontal="left" vertical="center" wrapText="1"/>
    </xf>
    <xf numFmtId="0" fontId="70" fillId="0" borderId="0" xfId="0" applyFont="1" applyFill="1" applyBorder="1" applyAlignment="1">
      <alignment horizontal="left" vertical="center" wrapText="1"/>
    </xf>
    <xf numFmtId="0" fontId="70" fillId="0" borderId="20" xfId="0" applyFont="1" applyFill="1" applyBorder="1" applyAlignment="1">
      <alignment horizontal="left" vertical="center" wrapText="1"/>
    </xf>
    <xf numFmtId="0" fontId="70" fillId="0" borderId="34" xfId="0" applyFont="1" applyFill="1" applyBorder="1" applyAlignment="1">
      <alignment horizontal="left" vertical="center" wrapText="1"/>
    </xf>
    <xf numFmtId="0" fontId="70" fillId="0" borderId="27" xfId="0" applyFont="1" applyFill="1" applyBorder="1" applyAlignment="1">
      <alignment horizontal="left" vertical="center" wrapText="1"/>
    </xf>
    <xf numFmtId="0" fontId="70" fillId="0" borderId="21" xfId="0" applyFont="1" applyFill="1" applyBorder="1" applyAlignment="1">
      <alignment horizontal="left" vertical="center" wrapText="1"/>
    </xf>
    <xf numFmtId="0" fontId="70" fillId="0" borderId="28" xfId="0" applyFont="1" applyFill="1" applyBorder="1" applyAlignment="1">
      <alignment horizontal="center" vertical="center"/>
    </xf>
    <xf numFmtId="0" fontId="70" fillId="0" borderId="29" xfId="0" applyFont="1" applyFill="1" applyBorder="1" applyAlignment="1">
      <alignment horizontal="center" vertical="center"/>
    </xf>
    <xf numFmtId="0" fontId="70" fillId="0" borderId="30" xfId="0" applyFont="1" applyFill="1" applyBorder="1" applyAlignment="1">
      <alignment horizontal="center" vertical="center"/>
    </xf>
    <xf numFmtId="0" fontId="70" fillId="0" borderId="32"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20" xfId="0" applyFont="1" applyFill="1" applyBorder="1" applyAlignment="1">
      <alignment horizontal="center" vertical="center"/>
    </xf>
    <xf numFmtId="0" fontId="70" fillId="0" borderId="34" xfId="0" applyFont="1" applyFill="1" applyBorder="1" applyAlignment="1">
      <alignment horizontal="center" vertical="center"/>
    </xf>
    <xf numFmtId="0" fontId="70" fillId="0" borderId="27" xfId="0" applyFont="1" applyFill="1" applyBorder="1" applyAlignment="1">
      <alignment horizontal="center" vertical="center"/>
    </xf>
    <xf numFmtId="0" fontId="70" fillId="0" borderId="21" xfId="0" applyFont="1" applyFill="1" applyBorder="1" applyAlignment="1">
      <alignment horizontal="center" vertical="center"/>
    </xf>
    <xf numFmtId="9" fontId="28" fillId="0" borderId="110" xfId="0" applyNumberFormat="1" applyFont="1" applyFill="1" applyBorder="1" applyAlignment="1">
      <alignment horizontal="center" vertical="center"/>
    </xf>
    <xf numFmtId="0" fontId="71" fillId="0" borderId="17" xfId="0" applyFont="1" applyFill="1" applyBorder="1" applyAlignment="1">
      <alignment horizontal="center" vertical="center"/>
    </xf>
    <xf numFmtId="0" fontId="71" fillId="0" borderId="26" xfId="0" applyFont="1" applyFill="1" applyBorder="1" applyAlignment="1">
      <alignment horizontal="center" vertical="center"/>
    </xf>
    <xf numFmtId="0" fontId="71" fillId="0" borderId="19" xfId="0" applyFont="1" applyFill="1" applyBorder="1" applyAlignment="1">
      <alignment horizontal="center" vertical="center"/>
    </xf>
    <xf numFmtId="9" fontId="28" fillId="41" borderId="17" xfId="0" applyNumberFormat="1" applyFont="1" applyFill="1" applyBorder="1" applyAlignment="1">
      <alignment horizontal="center" vertical="center"/>
    </xf>
    <xf numFmtId="9" fontId="28" fillId="41" borderId="26" xfId="0" applyNumberFormat="1" applyFont="1" applyFill="1" applyBorder="1" applyAlignment="1">
      <alignment horizontal="center" vertical="center"/>
    </xf>
    <xf numFmtId="9" fontId="28" fillId="41" borderId="110" xfId="0" applyNumberFormat="1" applyFont="1" applyFill="1" applyBorder="1" applyAlignment="1">
      <alignment horizontal="center" vertical="center"/>
    </xf>
    <xf numFmtId="0" fontId="28" fillId="33" borderId="130" xfId="0" applyFont="1" applyFill="1" applyBorder="1" applyAlignment="1">
      <alignment horizontal="center" vertical="center" wrapText="1"/>
    </xf>
    <xf numFmtId="0" fontId="28" fillId="33" borderId="131" xfId="0" applyFont="1" applyFill="1" applyBorder="1" applyAlignment="1">
      <alignment horizontal="center" vertical="center" wrapText="1"/>
    </xf>
    <xf numFmtId="0" fontId="28" fillId="33" borderId="132" xfId="0" applyFont="1" applyFill="1" applyBorder="1" applyAlignment="1">
      <alignment horizontal="center" vertical="center" wrapText="1"/>
    </xf>
    <xf numFmtId="0" fontId="71" fillId="43" borderId="17" xfId="0" applyFont="1" applyFill="1" applyBorder="1" applyAlignment="1">
      <alignment horizontal="center" vertical="center"/>
    </xf>
    <xf numFmtId="0" fontId="71" fillId="43" borderId="26" xfId="0" applyFont="1" applyFill="1" applyBorder="1" applyAlignment="1">
      <alignment horizontal="center" vertical="center"/>
    </xf>
    <xf numFmtId="0" fontId="71" fillId="43" borderId="19"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26" xfId="0" applyFont="1" applyFill="1" applyBorder="1" applyAlignment="1">
      <alignment horizontal="center" vertical="center"/>
    </xf>
    <xf numFmtId="0" fontId="28" fillId="33" borderId="133" xfId="0" applyFont="1" applyFill="1" applyBorder="1" applyAlignment="1">
      <alignment horizontal="center" vertical="center" wrapText="1"/>
    </xf>
    <xf numFmtId="0" fontId="28" fillId="33" borderId="119" xfId="0" applyFont="1" applyFill="1" applyBorder="1" applyAlignment="1">
      <alignment horizontal="center" vertical="center"/>
    </xf>
    <xf numFmtId="0" fontId="28" fillId="33" borderId="120" xfId="0" applyFont="1" applyFill="1" applyBorder="1" applyAlignment="1">
      <alignment horizontal="center" vertical="center"/>
    </xf>
    <xf numFmtId="0" fontId="32" fillId="0" borderId="123" xfId="0" applyFont="1" applyFill="1" applyBorder="1" applyAlignment="1">
      <alignment horizontal="center" vertical="center"/>
    </xf>
    <xf numFmtId="0" fontId="32" fillId="0" borderId="124" xfId="0" applyFont="1" applyFill="1" applyBorder="1" applyAlignment="1">
      <alignment horizontal="center" vertical="center"/>
    </xf>
    <xf numFmtId="0" fontId="32" fillId="0" borderId="128" xfId="0" applyFont="1" applyFill="1" applyBorder="1" applyAlignment="1">
      <alignment horizontal="center" vertical="center"/>
    </xf>
    <xf numFmtId="0" fontId="71" fillId="38" borderId="17" xfId="0" applyFont="1" applyFill="1" applyBorder="1" applyAlignment="1">
      <alignment horizontal="center" vertical="center"/>
    </xf>
    <xf numFmtId="0" fontId="71" fillId="38" borderId="26" xfId="0" applyFont="1" applyFill="1" applyBorder="1" applyAlignment="1">
      <alignment horizontal="center" vertical="center"/>
    </xf>
    <xf numFmtId="0" fontId="71" fillId="38" borderId="19" xfId="0" applyFont="1" applyFill="1" applyBorder="1" applyAlignment="1">
      <alignment horizontal="center" vertical="center"/>
    </xf>
    <xf numFmtId="0" fontId="32" fillId="0" borderId="125" xfId="0" applyFont="1" applyFill="1" applyBorder="1" applyAlignment="1">
      <alignment horizontal="center" vertical="center"/>
    </xf>
    <xf numFmtId="0" fontId="100" fillId="0" borderId="116" xfId="0" applyFont="1" applyFill="1" applyBorder="1" applyAlignment="1">
      <alignment horizontal="center" vertical="center" wrapText="1"/>
    </xf>
    <xf numFmtId="0" fontId="100" fillId="0" borderId="117" xfId="0" applyFont="1" applyFill="1" applyBorder="1" applyAlignment="1">
      <alignment horizontal="center" vertical="center" wrapText="1"/>
    </xf>
    <xf numFmtId="0" fontId="100" fillId="0" borderId="118" xfId="0" applyFont="1" applyFill="1" applyBorder="1" applyAlignment="1">
      <alignment horizontal="center" vertical="center" wrapText="1"/>
    </xf>
    <xf numFmtId="0" fontId="71" fillId="43" borderId="17" xfId="0" applyFont="1" applyFill="1" applyBorder="1" applyAlignment="1">
      <alignment horizontal="center" vertical="center" wrapText="1"/>
    </xf>
    <xf numFmtId="0" fontId="71" fillId="43" borderId="26" xfId="0" applyFont="1" applyFill="1" applyBorder="1" applyAlignment="1">
      <alignment horizontal="center" vertical="center" wrapText="1"/>
    </xf>
    <xf numFmtId="0" fontId="71" fillId="43" borderId="19" xfId="0" applyFont="1" applyFill="1" applyBorder="1" applyAlignment="1">
      <alignment horizontal="center" vertical="center" wrapText="1"/>
    </xf>
    <xf numFmtId="0" fontId="28" fillId="0" borderId="111" xfId="0" applyFont="1" applyBorder="1" applyAlignment="1">
      <alignment horizontal="center" vertical="center" wrapText="1"/>
    </xf>
    <xf numFmtId="0" fontId="28" fillId="0" borderId="112" xfId="0" applyFont="1" applyBorder="1" applyAlignment="1">
      <alignment horizontal="center" vertical="center" wrapText="1"/>
    </xf>
    <xf numFmtId="0" fontId="28" fillId="0" borderId="113" xfId="0" applyFont="1" applyBorder="1" applyAlignment="1">
      <alignment horizontal="center" vertical="center" wrapText="1"/>
    </xf>
    <xf numFmtId="0" fontId="28" fillId="36" borderId="110" xfId="0" applyFont="1" applyFill="1" applyBorder="1" applyAlignment="1">
      <alignment horizontal="center" vertical="center"/>
    </xf>
    <xf numFmtId="0" fontId="70" fillId="0" borderId="31" xfId="0" applyFont="1" applyFill="1" applyBorder="1" applyAlignment="1">
      <alignment horizontal="left" vertical="center" wrapText="1"/>
    </xf>
    <xf numFmtId="0" fontId="70" fillId="0" borderId="114" xfId="0" applyFont="1" applyFill="1" applyBorder="1" applyAlignment="1">
      <alignment horizontal="left" vertical="center" wrapText="1"/>
    </xf>
    <xf numFmtId="0" fontId="70" fillId="0" borderId="34" xfId="0" applyFont="1" applyFill="1" applyBorder="1" applyAlignment="1">
      <alignment horizontal="center" vertical="center" wrapText="1"/>
    </xf>
    <xf numFmtId="0" fontId="70" fillId="0" borderId="26" xfId="0" applyFont="1" applyFill="1" applyBorder="1" applyAlignment="1">
      <alignment horizontal="center" vertical="center" wrapText="1"/>
    </xf>
    <xf numFmtId="0" fontId="70" fillId="0" borderId="19" xfId="0" applyFont="1" applyFill="1" applyBorder="1" applyAlignment="1">
      <alignment horizontal="center" vertical="center" wrapText="1"/>
    </xf>
    <xf numFmtId="0" fontId="32" fillId="0" borderId="110" xfId="0" applyFont="1" applyFill="1" applyBorder="1" applyAlignment="1">
      <alignment horizontal="center" vertical="center"/>
    </xf>
    <xf numFmtId="0" fontId="28" fillId="33" borderId="116" xfId="0" applyFont="1" applyFill="1" applyBorder="1" applyAlignment="1">
      <alignment horizontal="center" vertical="center" wrapText="1"/>
    </xf>
    <xf numFmtId="0" fontId="28" fillId="33" borderId="117" xfId="0" applyFont="1" applyFill="1" applyBorder="1" applyAlignment="1">
      <alignment horizontal="center" vertical="center" wrapText="1"/>
    </xf>
    <xf numFmtId="0" fontId="28" fillId="33" borderId="118" xfId="0" applyFont="1" applyFill="1" applyBorder="1" applyAlignment="1">
      <alignment horizontal="center" vertical="center" wrapText="1"/>
    </xf>
    <xf numFmtId="0" fontId="28" fillId="33" borderId="121" xfId="0" applyFont="1" applyFill="1" applyBorder="1" applyAlignment="1">
      <alignment horizontal="center" vertical="center"/>
    </xf>
    <xf numFmtId="0" fontId="71" fillId="0" borderId="17" xfId="0" applyFont="1" applyFill="1" applyBorder="1" applyAlignment="1">
      <alignment horizontal="center"/>
    </xf>
    <xf numFmtId="0" fontId="71" fillId="0" borderId="26" xfId="0" applyFont="1" applyFill="1" applyBorder="1" applyAlignment="1">
      <alignment horizontal="center"/>
    </xf>
    <xf numFmtId="0" fontId="71" fillId="0" borderId="19" xfId="0" applyFont="1" applyFill="1" applyBorder="1" applyAlignment="1">
      <alignment horizontal="center"/>
    </xf>
    <xf numFmtId="0" fontId="95" fillId="0" borderId="0" xfId="0" applyFont="1" applyFill="1" applyAlignment="1">
      <alignment horizontal="center"/>
    </xf>
    <xf numFmtId="0" fontId="32" fillId="33" borderId="17" xfId="0" applyFont="1" applyFill="1" applyBorder="1" applyAlignment="1">
      <alignment horizontal="center" vertical="center"/>
    </xf>
    <xf numFmtId="0" fontId="32" fillId="33" borderId="26" xfId="0" applyFont="1" applyFill="1" applyBorder="1" applyAlignment="1">
      <alignment horizontal="center" vertical="center"/>
    </xf>
    <xf numFmtId="0" fontId="32" fillId="33" borderId="110" xfId="0" applyFont="1" applyFill="1" applyBorder="1" applyAlignment="1">
      <alignment horizontal="center" vertical="center"/>
    </xf>
    <xf numFmtId="49" fontId="70" fillId="0" borderId="17" xfId="0" quotePrefix="1" applyNumberFormat="1" applyFont="1" applyFill="1" applyBorder="1" applyAlignment="1">
      <alignment horizontal="center" vertical="center"/>
    </xf>
    <xf numFmtId="49" fontId="70" fillId="0" borderId="26" xfId="0" applyNumberFormat="1" applyFont="1" applyFill="1" applyBorder="1" applyAlignment="1">
      <alignment horizontal="center" vertical="center"/>
    </xf>
    <xf numFmtId="49" fontId="70" fillId="0" borderId="19" xfId="0" applyNumberFormat="1" applyFont="1" applyFill="1" applyBorder="1" applyAlignment="1">
      <alignment horizontal="center" vertical="center"/>
    </xf>
    <xf numFmtId="0" fontId="70" fillId="0" borderId="17" xfId="0" applyFont="1" applyFill="1" applyBorder="1" applyAlignment="1">
      <alignment horizontal="center" vertical="center" wrapText="1"/>
    </xf>
    <xf numFmtId="0" fontId="30" fillId="0" borderId="0" xfId="0" applyFont="1" applyFill="1" applyAlignment="1">
      <alignment horizontal="center"/>
    </xf>
    <xf numFmtId="0" fontId="24" fillId="0" borderId="0" xfId="0" applyFont="1" applyAlignment="1">
      <alignment horizontal="center"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7" builtinId="3"/>
    <cellStyle name="Comma 2" xfId="48"/>
    <cellStyle name="Comma 3" xfId="2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3" xfId="39"/>
    <cellStyle name="Normal 5" xfId="40"/>
    <cellStyle name="Note" xfId="41" builtinId="10" customBuiltin="1"/>
    <cellStyle name="Output" xfId="42" builtinId="21" customBuiltin="1"/>
    <cellStyle name="Percent" xfId="43" builtinId="5"/>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0"/>
  <sheetViews>
    <sheetView tabSelected="1" zoomScaleNormal="100" workbookViewId="0">
      <selection activeCell="L7" sqref="L7"/>
    </sheetView>
  </sheetViews>
  <sheetFormatPr defaultRowHeight="15" x14ac:dyDescent="0.25"/>
  <cols>
    <col min="1" max="1" width="44.140625" customWidth="1"/>
    <col min="2" max="2" width="20" customWidth="1"/>
    <col min="3" max="3" width="11.42578125" customWidth="1"/>
    <col min="5" max="5" width="36.5703125" customWidth="1"/>
    <col min="6" max="6" width="12.5703125" customWidth="1"/>
    <col min="7" max="7" width="15.5703125" customWidth="1"/>
  </cols>
  <sheetData>
    <row r="2" spans="1:7" x14ac:dyDescent="0.25">
      <c r="A2" s="2" t="s">
        <v>37</v>
      </c>
      <c r="B2" s="3"/>
      <c r="C2" s="3"/>
      <c r="D2" s="3"/>
    </row>
    <row r="3" spans="1:7" x14ac:dyDescent="0.25">
      <c r="A3" s="8"/>
    </row>
    <row r="4" spans="1:7" ht="15.75" thickBot="1" x14ac:dyDescent="0.3"/>
    <row r="5" spans="1:7" ht="45" customHeight="1" thickBot="1" x14ac:dyDescent="0.3">
      <c r="A5" s="4" t="s">
        <v>35</v>
      </c>
      <c r="B5" s="570" t="s">
        <v>50</v>
      </c>
      <c r="C5" s="571"/>
      <c r="D5" s="571"/>
      <c r="E5" s="571"/>
      <c r="F5" s="571"/>
      <c r="G5" s="572"/>
    </row>
    <row r="6" spans="1:7" ht="38.25" customHeight="1" thickBot="1" x14ac:dyDescent="0.3">
      <c r="A6" s="1" t="s">
        <v>36</v>
      </c>
      <c r="B6" s="575" t="s">
        <v>51</v>
      </c>
      <c r="C6" s="576"/>
      <c r="D6" s="576"/>
      <c r="E6" s="576"/>
      <c r="F6" s="576"/>
      <c r="G6" s="577"/>
    </row>
    <row r="7" spans="1:7" ht="186" customHeight="1" thickBot="1" x14ac:dyDescent="0.3">
      <c r="A7" s="5" t="s">
        <v>52</v>
      </c>
      <c r="B7" s="578" t="s">
        <v>53</v>
      </c>
      <c r="C7" s="579"/>
      <c r="D7" s="579"/>
      <c r="E7" s="579"/>
      <c r="F7" s="579"/>
      <c r="G7" s="580"/>
    </row>
    <row r="8" spans="1:7" ht="25.5" customHeight="1" thickBot="1" x14ac:dyDescent="0.3">
      <c r="A8" s="1" t="s">
        <v>34</v>
      </c>
      <c r="B8" s="6" t="s">
        <v>4</v>
      </c>
      <c r="C8" s="573" t="s">
        <v>7</v>
      </c>
      <c r="D8" s="573"/>
      <c r="E8" s="573"/>
      <c r="F8" s="573"/>
      <c r="G8" s="574"/>
    </row>
    <row r="9" spans="1:7" ht="63.75" customHeight="1" thickBot="1" x14ac:dyDescent="0.3">
      <c r="A9" s="1" t="s">
        <v>54</v>
      </c>
      <c r="B9" s="7" t="s">
        <v>49</v>
      </c>
      <c r="C9" s="567" t="s">
        <v>55</v>
      </c>
      <c r="D9" s="568"/>
      <c r="E9" s="568"/>
      <c r="F9" s="568"/>
      <c r="G9" s="569"/>
    </row>
    <row r="10" spans="1:7" ht="63.75" customHeight="1" thickBot="1" x14ac:dyDescent="0.3">
      <c r="A10" s="1" t="s">
        <v>110</v>
      </c>
      <c r="B10" s="9" t="s">
        <v>111</v>
      </c>
      <c r="C10" s="567" t="s">
        <v>115</v>
      </c>
      <c r="D10" s="568"/>
      <c r="E10" s="568"/>
      <c r="F10" s="568"/>
      <c r="G10" s="569"/>
    </row>
    <row r="11" spans="1:7" ht="44.25" customHeight="1" thickBot="1" x14ac:dyDescent="0.3">
      <c r="A11" s="1" t="s">
        <v>56</v>
      </c>
      <c r="B11" s="7" t="s">
        <v>57</v>
      </c>
      <c r="C11" s="567" t="s">
        <v>58</v>
      </c>
      <c r="D11" s="568"/>
      <c r="E11" s="568"/>
      <c r="F11" s="568"/>
      <c r="G11" s="569"/>
    </row>
    <row r="12" spans="1:7" ht="88.5" customHeight="1" thickBot="1" x14ac:dyDescent="0.3">
      <c r="A12" s="1" t="s">
        <v>59</v>
      </c>
      <c r="B12" s="7" t="s">
        <v>60</v>
      </c>
      <c r="C12" s="567" t="s">
        <v>61</v>
      </c>
      <c r="D12" s="568"/>
      <c r="E12" s="568"/>
      <c r="F12" s="568"/>
      <c r="G12" s="569"/>
    </row>
    <row r="13" spans="1:7" ht="157.5" customHeight="1" thickBot="1" x14ac:dyDescent="0.3">
      <c r="A13" s="1" t="s">
        <v>62</v>
      </c>
      <c r="B13" s="7" t="s">
        <v>63</v>
      </c>
      <c r="C13" s="567" t="s">
        <v>64</v>
      </c>
      <c r="D13" s="568"/>
      <c r="E13" s="568"/>
      <c r="F13" s="568"/>
      <c r="G13" s="569"/>
    </row>
    <row r="14" spans="1:7" ht="80.25" customHeight="1" thickBot="1" x14ac:dyDescent="0.3">
      <c r="A14" s="10" t="s">
        <v>65</v>
      </c>
      <c r="B14" s="7" t="s">
        <v>66</v>
      </c>
      <c r="C14" s="567" t="s">
        <v>152</v>
      </c>
      <c r="D14" s="568"/>
      <c r="E14" s="568"/>
      <c r="F14" s="568"/>
      <c r="G14" s="569"/>
    </row>
    <row r="15" spans="1:7" ht="48" customHeight="1" thickBot="1" x14ac:dyDescent="0.3">
      <c r="A15" s="1" t="s">
        <v>67</v>
      </c>
      <c r="B15" s="7" t="s">
        <v>68</v>
      </c>
      <c r="C15" s="567" t="s">
        <v>114</v>
      </c>
      <c r="D15" s="568"/>
      <c r="E15" s="568"/>
      <c r="F15" s="568"/>
      <c r="G15" s="569"/>
    </row>
    <row r="16" spans="1:7" ht="54" customHeight="1" thickBot="1" x14ac:dyDescent="0.3">
      <c r="A16" s="1" t="s">
        <v>69</v>
      </c>
      <c r="B16" s="7" t="s">
        <v>70</v>
      </c>
      <c r="C16" s="567" t="s">
        <v>112</v>
      </c>
      <c r="D16" s="568"/>
      <c r="E16" s="568"/>
      <c r="F16" s="568"/>
      <c r="G16" s="569"/>
    </row>
    <row r="17" spans="1:7" ht="67.5" customHeight="1" thickBot="1" x14ac:dyDescent="0.3">
      <c r="A17" s="1" t="s">
        <v>71</v>
      </c>
      <c r="B17" s="7" t="s">
        <v>72</v>
      </c>
      <c r="C17" s="567" t="s">
        <v>113</v>
      </c>
      <c r="D17" s="568"/>
      <c r="E17" s="568"/>
      <c r="F17" s="568"/>
      <c r="G17" s="569"/>
    </row>
    <row r="20" spans="1:7" ht="15" customHeight="1" x14ac:dyDescent="0.25"/>
    <row r="24" spans="1:7" ht="15" customHeight="1" x14ac:dyDescent="0.25">
      <c r="B24" t="s">
        <v>202</v>
      </c>
    </row>
    <row r="28" spans="1:7" ht="15" customHeight="1" x14ac:dyDescent="0.25"/>
    <row r="32" spans="1:7" ht="15" customHeight="1" x14ac:dyDescent="0.25"/>
    <row r="36" ht="15" customHeight="1" x14ac:dyDescent="0.25"/>
    <row r="40" ht="15" customHeight="1" x14ac:dyDescent="0.25"/>
  </sheetData>
  <mergeCells count="13">
    <mergeCell ref="C12:G12"/>
    <mergeCell ref="B5:G5"/>
    <mergeCell ref="C8:G8"/>
    <mergeCell ref="C9:G9"/>
    <mergeCell ref="C11:G11"/>
    <mergeCell ref="B6:G6"/>
    <mergeCell ref="B7:G7"/>
    <mergeCell ref="C10:G10"/>
    <mergeCell ref="C13:G13"/>
    <mergeCell ref="C14:G14"/>
    <mergeCell ref="C15:G15"/>
    <mergeCell ref="C16:G16"/>
    <mergeCell ref="C17:G17"/>
  </mergeCells>
  <pageMargins left="0.7" right="0.7" top="0.75" bottom="0.75" header="0.3" footer="0.3"/>
  <pageSetup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8"/>
  <sheetViews>
    <sheetView zoomScale="140" zoomScaleNormal="140" workbookViewId="0">
      <selection activeCell="I16" sqref="I16"/>
    </sheetView>
  </sheetViews>
  <sheetFormatPr defaultRowHeight="15" x14ac:dyDescent="0.25"/>
  <cols>
    <col min="1" max="1" width="42.140625" customWidth="1"/>
    <col min="2" max="2" width="15" customWidth="1"/>
    <col min="3" max="3" width="13.7109375" customWidth="1"/>
    <col min="4" max="4" width="25.5703125" customWidth="1"/>
    <col min="5" max="5" width="14" customWidth="1"/>
    <col min="256" max="256" width="11.85546875" customWidth="1"/>
    <col min="257" max="257" width="42.140625" customWidth="1"/>
    <col min="258" max="258" width="15" customWidth="1"/>
    <col min="259" max="259" width="13.7109375" customWidth="1"/>
    <col min="260" max="260" width="25.5703125" customWidth="1"/>
    <col min="261" max="261" width="14" customWidth="1"/>
    <col min="512" max="512" width="11.85546875" customWidth="1"/>
    <col min="513" max="513" width="42.140625" customWidth="1"/>
    <col min="514" max="514" width="15" customWidth="1"/>
    <col min="515" max="515" width="13.7109375" customWidth="1"/>
    <col min="516" max="516" width="25.5703125" customWidth="1"/>
    <col min="517" max="517" width="14" customWidth="1"/>
    <col min="768" max="768" width="11.85546875" customWidth="1"/>
    <col min="769" max="769" width="42.140625" customWidth="1"/>
    <col min="770" max="770" width="15" customWidth="1"/>
    <col min="771" max="771" width="13.7109375" customWidth="1"/>
    <col min="772" max="772" width="25.5703125" customWidth="1"/>
    <col min="773" max="773" width="14" customWidth="1"/>
    <col min="1024" max="1024" width="11.85546875" customWidth="1"/>
    <col min="1025" max="1025" width="42.140625" customWidth="1"/>
    <col min="1026" max="1026" width="15" customWidth="1"/>
    <col min="1027" max="1027" width="13.7109375" customWidth="1"/>
    <col min="1028" max="1028" width="25.5703125" customWidth="1"/>
    <col min="1029" max="1029" width="14" customWidth="1"/>
    <col min="1280" max="1280" width="11.85546875" customWidth="1"/>
    <col min="1281" max="1281" width="42.140625" customWidth="1"/>
    <col min="1282" max="1282" width="15" customWidth="1"/>
    <col min="1283" max="1283" width="13.7109375" customWidth="1"/>
    <col min="1284" max="1284" width="25.5703125" customWidth="1"/>
    <col min="1285" max="1285" width="14" customWidth="1"/>
    <col min="1536" max="1536" width="11.85546875" customWidth="1"/>
    <col min="1537" max="1537" width="42.140625" customWidth="1"/>
    <col min="1538" max="1538" width="15" customWidth="1"/>
    <col min="1539" max="1539" width="13.7109375" customWidth="1"/>
    <col min="1540" max="1540" width="25.5703125" customWidth="1"/>
    <col min="1541" max="1541" width="14" customWidth="1"/>
    <col min="1792" max="1792" width="11.85546875" customWidth="1"/>
    <col min="1793" max="1793" width="42.140625" customWidth="1"/>
    <col min="1794" max="1794" width="15" customWidth="1"/>
    <col min="1795" max="1795" width="13.7109375" customWidth="1"/>
    <col min="1796" max="1796" width="25.5703125" customWidth="1"/>
    <col min="1797" max="1797" width="14" customWidth="1"/>
    <col min="2048" max="2048" width="11.85546875" customWidth="1"/>
    <col min="2049" max="2049" width="42.140625" customWidth="1"/>
    <col min="2050" max="2050" width="15" customWidth="1"/>
    <col min="2051" max="2051" width="13.7109375" customWidth="1"/>
    <col min="2052" max="2052" width="25.5703125" customWidth="1"/>
    <col min="2053" max="2053" width="14" customWidth="1"/>
    <col min="2304" max="2304" width="11.85546875" customWidth="1"/>
    <col min="2305" max="2305" width="42.140625" customWidth="1"/>
    <col min="2306" max="2306" width="15" customWidth="1"/>
    <col min="2307" max="2307" width="13.7109375" customWidth="1"/>
    <col min="2308" max="2308" width="25.5703125" customWidth="1"/>
    <col min="2309" max="2309" width="14" customWidth="1"/>
    <col min="2560" max="2560" width="11.85546875" customWidth="1"/>
    <col min="2561" max="2561" width="42.140625" customWidth="1"/>
    <col min="2562" max="2562" width="15" customWidth="1"/>
    <col min="2563" max="2563" width="13.7109375" customWidth="1"/>
    <col min="2564" max="2564" width="25.5703125" customWidth="1"/>
    <col min="2565" max="2565" width="14" customWidth="1"/>
    <col min="2816" max="2816" width="11.85546875" customWidth="1"/>
    <col min="2817" max="2817" width="42.140625" customWidth="1"/>
    <col min="2818" max="2818" width="15" customWidth="1"/>
    <col min="2819" max="2819" width="13.7109375" customWidth="1"/>
    <col min="2820" max="2820" width="25.5703125" customWidth="1"/>
    <col min="2821" max="2821" width="14" customWidth="1"/>
    <col min="3072" max="3072" width="11.85546875" customWidth="1"/>
    <col min="3073" max="3073" width="42.140625" customWidth="1"/>
    <col min="3074" max="3074" width="15" customWidth="1"/>
    <col min="3075" max="3075" width="13.7109375" customWidth="1"/>
    <col min="3076" max="3076" width="25.5703125" customWidth="1"/>
    <col min="3077" max="3077" width="14" customWidth="1"/>
    <col min="3328" max="3328" width="11.85546875" customWidth="1"/>
    <col min="3329" max="3329" width="42.140625" customWidth="1"/>
    <col min="3330" max="3330" width="15" customWidth="1"/>
    <col min="3331" max="3331" width="13.7109375" customWidth="1"/>
    <col min="3332" max="3332" width="25.5703125" customWidth="1"/>
    <col min="3333" max="3333" width="14" customWidth="1"/>
    <col min="3584" max="3584" width="11.85546875" customWidth="1"/>
    <col min="3585" max="3585" width="42.140625" customWidth="1"/>
    <col min="3586" max="3586" width="15" customWidth="1"/>
    <col min="3587" max="3587" width="13.7109375" customWidth="1"/>
    <col min="3588" max="3588" width="25.5703125" customWidth="1"/>
    <col min="3589" max="3589" width="14" customWidth="1"/>
    <col min="3840" max="3840" width="11.85546875" customWidth="1"/>
    <col min="3841" max="3841" width="42.140625" customWidth="1"/>
    <col min="3842" max="3842" width="15" customWidth="1"/>
    <col min="3843" max="3843" width="13.7109375" customWidth="1"/>
    <col min="3844" max="3844" width="25.5703125" customWidth="1"/>
    <col min="3845" max="3845" width="14" customWidth="1"/>
    <col min="4096" max="4096" width="11.85546875" customWidth="1"/>
    <col min="4097" max="4097" width="42.140625" customWidth="1"/>
    <col min="4098" max="4098" width="15" customWidth="1"/>
    <col min="4099" max="4099" width="13.7109375" customWidth="1"/>
    <col min="4100" max="4100" width="25.5703125" customWidth="1"/>
    <col min="4101" max="4101" width="14" customWidth="1"/>
    <col min="4352" max="4352" width="11.85546875" customWidth="1"/>
    <col min="4353" max="4353" width="42.140625" customWidth="1"/>
    <col min="4354" max="4354" width="15" customWidth="1"/>
    <col min="4355" max="4355" width="13.7109375" customWidth="1"/>
    <col min="4356" max="4356" width="25.5703125" customWidth="1"/>
    <col min="4357" max="4357" width="14" customWidth="1"/>
    <col min="4608" max="4608" width="11.85546875" customWidth="1"/>
    <col min="4609" max="4609" width="42.140625" customWidth="1"/>
    <col min="4610" max="4610" width="15" customWidth="1"/>
    <col min="4611" max="4611" width="13.7109375" customWidth="1"/>
    <col min="4612" max="4612" width="25.5703125" customWidth="1"/>
    <col min="4613" max="4613" width="14" customWidth="1"/>
    <col min="4864" max="4864" width="11.85546875" customWidth="1"/>
    <col min="4865" max="4865" width="42.140625" customWidth="1"/>
    <col min="4866" max="4866" width="15" customWidth="1"/>
    <col min="4867" max="4867" width="13.7109375" customWidth="1"/>
    <col min="4868" max="4868" width="25.5703125" customWidth="1"/>
    <col min="4869" max="4869" width="14" customWidth="1"/>
    <col min="5120" max="5120" width="11.85546875" customWidth="1"/>
    <col min="5121" max="5121" width="42.140625" customWidth="1"/>
    <col min="5122" max="5122" width="15" customWidth="1"/>
    <col min="5123" max="5123" width="13.7109375" customWidth="1"/>
    <col min="5124" max="5124" width="25.5703125" customWidth="1"/>
    <col min="5125" max="5125" width="14" customWidth="1"/>
    <col min="5376" max="5376" width="11.85546875" customWidth="1"/>
    <col min="5377" max="5377" width="42.140625" customWidth="1"/>
    <col min="5378" max="5378" width="15" customWidth="1"/>
    <col min="5379" max="5379" width="13.7109375" customWidth="1"/>
    <col min="5380" max="5380" width="25.5703125" customWidth="1"/>
    <col min="5381" max="5381" width="14" customWidth="1"/>
    <col min="5632" max="5632" width="11.85546875" customWidth="1"/>
    <col min="5633" max="5633" width="42.140625" customWidth="1"/>
    <col min="5634" max="5634" width="15" customWidth="1"/>
    <col min="5635" max="5635" width="13.7109375" customWidth="1"/>
    <col min="5636" max="5636" width="25.5703125" customWidth="1"/>
    <col min="5637" max="5637" width="14" customWidth="1"/>
    <col min="5888" max="5888" width="11.85546875" customWidth="1"/>
    <col min="5889" max="5889" width="42.140625" customWidth="1"/>
    <col min="5890" max="5890" width="15" customWidth="1"/>
    <col min="5891" max="5891" width="13.7109375" customWidth="1"/>
    <col min="5892" max="5892" width="25.5703125" customWidth="1"/>
    <col min="5893" max="5893" width="14" customWidth="1"/>
    <col min="6144" max="6144" width="11.85546875" customWidth="1"/>
    <col min="6145" max="6145" width="42.140625" customWidth="1"/>
    <col min="6146" max="6146" width="15" customWidth="1"/>
    <col min="6147" max="6147" width="13.7109375" customWidth="1"/>
    <col min="6148" max="6148" width="25.5703125" customWidth="1"/>
    <col min="6149" max="6149" width="14" customWidth="1"/>
    <col min="6400" max="6400" width="11.85546875" customWidth="1"/>
    <col min="6401" max="6401" width="42.140625" customWidth="1"/>
    <col min="6402" max="6402" width="15" customWidth="1"/>
    <col min="6403" max="6403" width="13.7109375" customWidth="1"/>
    <col min="6404" max="6404" width="25.5703125" customWidth="1"/>
    <col min="6405" max="6405" width="14" customWidth="1"/>
    <col min="6656" max="6656" width="11.85546875" customWidth="1"/>
    <col min="6657" max="6657" width="42.140625" customWidth="1"/>
    <col min="6658" max="6658" width="15" customWidth="1"/>
    <col min="6659" max="6659" width="13.7109375" customWidth="1"/>
    <col min="6660" max="6660" width="25.5703125" customWidth="1"/>
    <col min="6661" max="6661" width="14" customWidth="1"/>
    <col min="6912" max="6912" width="11.85546875" customWidth="1"/>
    <col min="6913" max="6913" width="42.140625" customWidth="1"/>
    <col min="6914" max="6914" width="15" customWidth="1"/>
    <col min="6915" max="6915" width="13.7109375" customWidth="1"/>
    <col min="6916" max="6916" width="25.5703125" customWidth="1"/>
    <col min="6917" max="6917" width="14" customWidth="1"/>
    <col min="7168" max="7168" width="11.85546875" customWidth="1"/>
    <col min="7169" max="7169" width="42.140625" customWidth="1"/>
    <col min="7170" max="7170" width="15" customWidth="1"/>
    <col min="7171" max="7171" width="13.7109375" customWidth="1"/>
    <col min="7172" max="7172" width="25.5703125" customWidth="1"/>
    <col min="7173" max="7173" width="14" customWidth="1"/>
    <col min="7424" max="7424" width="11.85546875" customWidth="1"/>
    <col min="7425" max="7425" width="42.140625" customWidth="1"/>
    <col min="7426" max="7426" width="15" customWidth="1"/>
    <col min="7427" max="7427" width="13.7109375" customWidth="1"/>
    <col min="7428" max="7428" width="25.5703125" customWidth="1"/>
    <col min="7429" max="7429" width="14" customWidth="1"/>
    <col min="7680" max="7680" width="11.85546875" customWidth="1"/>
    <col min="7681" max="7681" width="42.140625" customWidth="1"/>
    <col min="7682" max="7682" width="15" customWidth="1"/>
    <col min="7683" max="7683" width="13.7109375" customWidth="1"/>
    <col min="7684" max="7684" width="25.5703125" customWidth="1"/>
    <col min="7685" max="7685" width="14" customWidth="1"/>
    <col min="7936" max="7936" width="11.85546875" customWidth="1"/>
    <col min="7937" max="7937" width="42.140625" customWidth="1"/>
    <col min="7938" max="7938" width="15" customWidth="1"/>
    <col min="7939" max="7939" width="13.7109375" customWidth="1"/>
    <col min="7940" max="7940" width="25.5703125" customWidth="1"/>
    <col min="7941" max="7941" width="14" customWidth="1"/>
    <col min="8192" max="8192" width="11.85546875" customWidth="1"/>
    <col min="8193" max="8193" width="42.140625" customWidth="1"/>
    <col min="8194" max="8194" width="15" customWidth="1"/>
    <col min="8195" max="8195" width="13.7109375" customWidth="1"/>
    <col min="8196" max="8196" width="25.5703125" customWidth="1"/>
    <col min="8197" max="8197" width="14" customWidth="1"/>
    <col min="8448" max="8448" width="11.85546875" customWidth="1"/>
    <col min="8449" max="8449" width="42.140625" customWidth="1"/>
    <col min="8450" max="8450" width="15" customWidth="1"/>
    <col min="8451" max="8451" width="13.7109375" customWidth="1"/>
    <col min="8452" max="8452" width="25.5703125" customWidth="1"/>
    <col min="8453" max="8453" width="14" customWidth="1"/>
    <col min="8704" max="8704" width="11.85546875" customWidth="1"/>
    <col min="8705" max="8705" width="42.140625" customWidth="1"/>
    <col min="8706" max="8706" width="15" customWidth="1"/>
    <col min="8707" max="8707" width="13.7109375" customWidth="1"/>
    <col min="8708" max="8708" width="25.5703125" customWidth="1"/>
    <col min="8709" max="8709" width="14" customWidth="1"/>
    <col min="8960" max="8960" width="11.85546875" customWidth="1"/>
    <col min="8961" max="8961" width="42.140625" customWidth="1"/>
    <col min="8962" max="8962" width="15" customWidth="1"/>
    <col min="8963" max="8963" width="13.7109375" customWidth="1"/>
    <col min="8964" max="8964" width="25.5703125" customWidth="1"/>
    <col min="8965" max="8965" width="14" customWidth="1"/>
    <col min="9216" max="9216" width="11.85546875" customWidth="1"/>
    <col min="9217" max="9217" width="42.140625" customWidth="1"/>
    <col min="9218" max="9218" width="15" customWidth="1"/>
    <col min="9219" max="9219" width="13.7109375" customWidth="1"/>
    <col min="9220" max="9220" width="25.5703125" customWidth="1"/>
    <col min="9221" max="9221" width="14" customWidth="1"/>
    <col min="9472" max="9472" width="11.85546875" customWidth="1"/>
    <col min="9473" max="9473" width="42.140625" customWidth="1"/>
    <col min="9474" max="9474" width="15" customWidth="1"/>
    <col min="9475" max="9475" width="13.7109375" customWidth="1"/>
    <col min="9476" max="9476" width="25.5703125" customWidth="1"/>
    <col min="9477" max="9477" width="14" customWidth="1"/>
    <col min="9728" max="9728" width="11.85546875" customWidth="1"/>
    <col min="9729" max="9729" width="42.140625" customWidth="1"/>
    <col min="9730" max="9730" width="15" customWidth="1"/>
    <col min="9731" max="9731" width="13.7109375" customWidth="1"/>
    <col min="9732" max="9732" width="25.5703125" customWidth="1"/>
    <col min="9733" max="9733" width="14" customWidth="1"/>
    <col min="9984" max="9984" width="11.85546875" customWidth="1"/>
    <col min="9985" max="9985" width="42.140625" customWidth="1"/>
    <col min="9986" max="9986" width="15" customWidth="1"/>
    <col min="9987" max="9987" width="13.7109375" customWidth="1"/>
    <col min="9988" max="9988" width="25.5703125" customWidth="1"/>
    <col min="9989" max="9989" width="14" customWidth="1"/>
    <col min="10240" max="10240" width="11.85546875" customWidth="1"/>
    <col min="10241" max="10241" width="42.140625" customWidth="1"/>
    <col min="10242" max="10242" width="15" customWidth="1"/>
    <col min="10243" max="10243" width="13.7109375" customWidth="1"/>
    <col min="10244" max="10244" width="25.5703125" customWidth="1"/>
    <col min="10245" max="10245" width="14" customWidth="1"/>
    <col min="10496" max="10496" width="11.85546875" customWidth="1"/>
    <col min="10497" max="10497" width="42.140625" customWidth="1"/>
    <col min="10498" max="10498" width="15" customWidth="1"/>
    <col min="10499" max="10499" width="13.7109375" customWidth="1"/>
    <col min="10500" max="10500" width="25.5703125" customWidth="1"/>
    <col min="10501" max="10501" width="14" customWidth="1"/>
    <col min="10752" max="10752" width="11.85546875" customWidth="1"/>
    <col min="10753" max="10753" width="42.140625" customWidth="1"/>
    <col min="10754" max="10754" width="15" customWidth="1"/>
    <col min="10755" max="10755" width="13.7109375" customWidth="1"/>
    <col min="10756" max="10756" width="25.5703125" customWidth="1"/>
    <col min="10757" max="10757" width="14" customWidth="1"/>
    <col min="11008" max="11008" width="11.85546875" customWidth="1"/>
    <col min="11009" max="11009" width="42.140625" customWidth="1"/>
    <col min="11010" max="11010" width="15" customWidth="1"/>
    <col min="11011" max="11011" width="13.7109375" customWidth="1"/>
    <col min="11012" max="11012" width="25.5703125" customWidth="1"/>
    <col min="11013" max="11013" width="14" customWidth="1"/>
    <col min="11264" max="11264" width="11.85546875" customWidth="1"/>
    <col min="11265" max="11265" width="42.140625" customWidth="1"/>
    <col min="11266" max="11266" width="15" customWidth="1"/>
    <col min="11267" max="11267" width="13.7109375" customWidth="1"/>
    <col min="11268" max="11268" width="25.5703125" customWidth="1"/>
    <col min="11269" max="11269" width="14" customWidth="1"/>
    <col min="11520" max="11520" width="11.85546875" customWidth="1"/>
    <col min="11521" max="11521" width="42.140625" customWidth="1"/>
    <col min="11522" max="11522" width="15" customWidth="1"/>
    <col min="11523" max="11523" width="13.7109375" customWidth="1"/>
    <col min="11524" max="11524" width="25.5703125" customWidth="1"/>
    <col min="11525" max="11525" width="14" customWidth="1"/>
    <col min="11776" max="11776" width="11.85546875" customWidth="1"/>
    <col min="11777" max="11777" width="42.140625" customWidth="1"/>
    <col min="11778" max="11778" width="15" customWidth="1"/>
    <col min="11779" max="11779" width="13.7109375" customWidth="1"/>
    <col min="11780" max="11780" width="25.5703125" customWidth="1"/>
    <col min="11781" max="11781" width="14" customWidth="1"/>
    <col min="12032" max="12032" width="11.85546875" customWidth="1"/>
    <col min="12033" max="12033" width="42.140625" customWidth="1"/>
    <col min="12034" max="12034" width="15" customWidth="1"/>
    <col min="12035" max="12035" width="13.7109375" customWidth="1"/>
    <col min="12036" max="12036" width="25.5703125" customWidth="1"/>
    <col min="12037" max="12037" width="14" customWidth="1"/>
    <col min="12288" max="12288" width="11.85546875" customWidth="1"/>
    <col min="12289" max="12289" width="42.140625" customWidth="1"/>
    <col min="12290" max="12290" width="15" customWidth="1"/>
    <col min="12291" max="12291" width="13.7109375" customWidth="1"/>
    <col min="12292" max="12292" width="25.5703125" customWidth="1"/>
    <col min="12293" max="12293" width="14" customWidth="1"/>
    <col min="12544" max="12544" width="11.85546875" customWidth="1"/>
    <col min="12545" max="12545" width="42.140625" customWidth="1"/>
    <col min="12546" max="12546" width="15" customWidth="1"/>
    <col min="12547" max="12547" width="13.7109375" customWidth="1"/>
    <col min="12548" max="12548" width="25.5703125" customWidth="1"/>
    <col min="12549" max="12549" width="14" customWidth="1"/>
    <col min="12800" max="12800" width="11.85546875" customWidth="1"/>
    <col min="12801" max="12801" width="42.140625" customWidth="1"/>
    <col min="12802" max="12802" width="15" customWidth="1"/>
    <col min="12803" max="12803" width="13.7109375" customWidth="1"/>
    <col min="12804" max="12804" width="25.5703125" customWidth="1"/>
    <col min="12805" max="12805" width="14" customWidth="1"/>
    <col min="13056" max="13056" width="11.85546875" customWidth="1"/>
    <col min="13057" max="13057" width="42.140625" customWidth="1"/>
    <col min="13058" max="13058" width="15" customWidth="1"/>
    <col min="13059" max="13059" width="13.7109375" customWidth="1"/>
    <col min="13060" max="13060" width="25.5703125" customWidth="1"/>
    <col min="13061" max="13061" width="14" customWidth="1"/>
    <col min="13312" max="13312" width="11.85546875" customWidth="1"/>
    <col min="13313" max="13313" width="42.140625" customWidth="1"/>
    <col min="13314" max="13314" width="15" customWidth="1"/>
    <col min="13315" max="13315" width="13.7109375" customWidth="1"/>
    <col min="13316" max="13316" width="25.5703125" customWidth="1"/>
    <col min="13317" max="13317" width="14" customWidth="1"/>
    <col min="13568" max="13568" width="11.85546875" customWidth="1"/>
    <col min="13569" max="13569" width="42.140625" customWidth="1"/>
    <col min="13570" max="13570" width="15" customWidth="1"/>
    <col min="13571" max="13571" width="13.7109375" customWidth="1"/>
    <col min="13572" max="13572" width="25.5703125" customWidth="1"/>
    <col min="13573" max="13573" width="14" customWidth="1"/>
    <col min="13824" max="13824" width="11.85546875" customWidth="1"/>
    <col min="13825" max="13825" width="42.140625" customWidth="1"/>
    <col min="13826" max="13826" width="15" customWidth="1"/>
    <col min="13827" max="13827" width="13.7109375" customWidth="1"/>
    <col min="13828" max="13828" width="25.5703125" customWidth="1"/>
    <col min="13829" max="13829" width="14" customWidth="1"/>
    <col min="14080" max="14080" width="11.85546875" customWidth="1"/>
    <col min="14081" max="14081" width="42.140625" customWidth="1"/>
    <col min="14082" max="14082" width="15" customWidth="1"/>
    <col min="14083" max="14083" width="13.7109375" customWidth="1"/>
    <col min="14084" max="14084" width="25.5703125" customWidth="1"/>
    <col min="14085" max="14085" width="14" customWidth="1"/>
    <col min="14336" max="14336" width="11.85546875" customWidth="1"/>
    <col min="14337" max="14337" width="42.140625" customWidth="1"/>
    <col min="14338" max="14338" width="15" customWidth="1"/>
    <col min="14339" max="14339" width="13.7109375" customWidth="1"/>
    <col min="14340" max="14340" width="25.5703125" customWidth="1"/>
    <col min="14341" max="14341" width="14" customWidth="1"/>
    <col min="14592" max="14592" width="11.85546875" customWidth="1"/>
    <col min="14593" max="14593" width="42.140625" customWidth="1"/>
    <col min="14594" max="14594" width="15" customWidth="1"/>
    <col min="14595" max="14595" width="13.7109375" customWidth="1"/>
    <col min="14596" max="14596" width="25.5703125" customWidth="1"/>
    <col min="14597" max="14597" width="14" customWidth="1"/>
    <col min="14848" max="14848" width="11.85546875" customWidth="1"/>
    <col min="14849" max="14849" width="42.140625" customWidth="1"/>
    <col min="14850" max="14850" width="15" customWidth="1"/>
    <col min="14851" max="14851" width="13.7109375" customWidth="1"/>
    <col min="14852" max="14852" width="25.5703125" customWidth="1"/>
    <col min="14853" max="14853" width="14" customWidth="1"/>
    <col min="15104" max="15104" width="11.85546875" customWidth="1"/>
    <col min="15105" max="15105" width="42.140625" customWidth="1"/>
    <col min="15106" max="15106" width="15" customWidth="1"/>
    <col min="15107" max="15107" width="13.7109375" customWidth="1"/>
    <col min="15108" max="15108" width="25.5703125" customWidth="1"/>
    <col min="15109" max="15109" width="14" customWidth="1"/>
    <col min="15360" max="15360" width="11.85546875" customWidth="1"/>
    <col min="15361" max="15361" width="42.140625" customWidth="1"/>
    <col min="15362" max="15362" width="15" customWidth="1"/>
    <col min="15363" max="15363" width="13.7109375" customWidth="1"/>
    <col min="15364" max="15364" width="25.5703125" customWidth="1"/>
    <col min="15365" max="15365" width="14" customWidth="1"/>
    <col min="15616" max="15616" width="11.85546875" customWidth="1"/>
    <col min="15617" max="15617" width="42.140625" customWidth="1"/>
    <col min="15618" max="15618" width="15" customWidth="1"/>
    <col min="15619" max="15619" width="13.7109375" customWidth="1"/>
    <col min="15620" max="15620" width="25.5703125" customWidth="1"/>
    <col min="15621" max="15621" width="14" customWidth="1"/>
    <col min="15872" max="15872" width="11.85546875" customWidth="1"/>
    <col min="15873" max="15873" width="42.140625" customWidth="1"/>
    <col min="15874" max="15874" width="15" customWidth="1"/>
    <col min="15875" max="15875" width="13.7109375" customWidth="1"/>
    <col min="15876" max="15876" width="25.5703125" customWidth="1"/>
    <col min="15877" max="15877" width="14" customWidth="1"/>
    <col min="16128" max="16128" width="11.85546875" customWidth="1"/>
    <col min="16129" max="16129" width="42.140625" customWidth="1"/>
    <col min="16130" max="16130" width="15" customWidth="1"/>
    <col min="16131" max="16131" width="13.7109375" customWidth="1"/>
    <col min="16132" max="16132" width="25.5703125" customWidth="1"/>
    <col min="16133" max="16133" width="14" customWidth="1"/>
  </cols>
  <sheetData>
    <row r="1" spans="1:7" x14ac:dyDescent="0.25">
      <c r="A1" s="1156" t="s">
        <v>165</v>
      </c>
      <c r="B1" s="1156"/>
      <c r="C1" s="1156"/>
      <c r="D1" s="1156"/>
      <c r="E1" s="1156"/>
    </row>
    <row r="2" spans="1:7" ht="18.75" x14ac:dyDescent="0.3">
      <c r="A2" s="680" t="s">
        <v>210</v>
      </c>
      <c r="B2" s="680"/>
      <c r="C2" s="680"/>
      <c r="D2" s="680"/>
      <c r="E2" s="680"/>
      <c r="F2" s="465"/>
      <c r="G2" s="72"/>
    </row>
    <row r="3" spans="1:7" ht="18.75" x14ac:dyDescent="0.3">
      <c r="A3" s="1148" t="s">
        <v>211</v>
      </c>
      <c r="B3" s="1148"/>
      <c r="C3" s="1148"/>
      <c r="D3" s="1148"/>
      <c r="E3" s="1148"/>
      <c r="F3" s="466"/>
      <c r="G3" s="72"/>
    </row>
    <row r="4" spans="1:7" ht="15.75" thickBot="1" x14ac:dyDescent="0.3">
      <c r="A4" s="467"/>
      <c r="B4" s="467"/>
      <c r="C4" s="467"/>
      <c r="D4" s="467"/>
      <c r="E4" s="467"/>
      <c r="F4" s="467"/>
      <c r="G4" s="72"/>
    </row>
    <row r="5" spans="1:7" ht="15.75" thickBot="1" x14ac:dyDescent="0.3">
      <c r="A5" s="468" t="s">
        <v>21</v>
      </c>
      <c r="B5" s="1149" t="s">
        <v>482</v>
      </c>
      <c r="C5" s="1150"/>
      <c r="D5" s="1150"/>
      <c r="E5" s="1151"/>
      <c r="F5" s="467"/>
      <c r="G5" s="72"/>
    </row>
    <row r="6" spans="1:7" ht="15.75" thickBot="1" x14ac:dyDescent="0.3">
      <c r="A6" s="468" t="s">
        <v>4</v>
      </c>
      <c r="B6" s="1152" t="s">
        <v>72</v>
      </c>
      <c r="C6" s="1153"/>
      <c r="D6" s="1153"/>
      <c r="E6" s="1154"/>
      <c r="F6" s="467"/>
      <c r="G6" s="72"/>
    </row>
    <row r="7" spans="1:7" ht="15.75" thickBot="1" x14ac:dyDescent="0.3">
      <c r="A7" s="468" t="s">
        <v>27</v>
      </c>
      <c r="B7" s="1155" t="s">
        <v>178</v>
      </c>
      <c r="C7" s="1138"/>
      <c r="D7" s="1138"/>
      <c r="E7" s="1139"/>
      <c r="F7" s="467"/>
      <c r="G7" s="72"/>
    </row>
    <row r="8" spans="1:7" ht="15.75" thickBot="1" x14ac:dyDescent="0.3">
      <c r="A8" s="1145" t="s">
        <v>7</v>
      </c>
      <c r="B8" s="1146"/>
      <c r="C8" s="1146"/>
      <c r="D8" s="1146"/>
      <c r="E8" s="1147"/>
      <c r="F8" s="467"/>
      <c r="G8" s="72"/>
    </row>
    <row r="9" spans="1:7" ht="15.75" customHeight="1" x14ac:dyDescent="0.25">
      <c r="A9" s="946" t="s">
        <v>483</v>
      </c>
      <c r="B9" s="947"/>
      <c r="C9" s="947"/>
      <c r="D9" s="947"/>
      <c r="E9" s="1131"/>
      <c r="F9" s="467"/>
      <c r="G9" s="72"/>
    </row>
    <row r="10" spans="1:7" x14ac:dyDescent="0.25">
      <c r="A10" s="949"/>
      <c r="B10" s="950"/>
      <c r="C10" s="950"/>
      <c r="D10" s="950"/>
      <c r="E10" s="1132"/>
      <c r="F10" s="467"/>
      <c r="G10" s="72"/>
    </row>
    <row r="11" spans="1:7" ht="24.75" customHeight="1" thickBot="1" x14ac:dyDescent="0.3">
      <c r="A11" s="952"/>
      <c r="B11" s="953"/>
      <c r="C11" s="953"/>
      <c r="D11" s="953"/>
      <c r="E11" s="1133"/>
      <c r="F11" s="467"/>
      <c r="G11" s="72"/>
    </row>
    <row r="12" spans="1:7" ht="47.25" customHeight="1" thickBot="1" x14ac:dyDescent="0.3">
      <c r="A12" s="469" t="s">
        <v>10</v>
      </c>
      <c r="B12" s="873" t="s">
        <v>484</v>
      </c>
      <c r="C12" s="874"/>
      <c r="D12" s="874"/>
      <c r="E12" s="1134"/>
      <c r="F12" s="467"/>
      <c r="G12" s="72"/>
    </row>
    <row r="13" spans="1:7" x14ac:dyDescent="0.25">
      <c r="A13" s="1135" t="s">
        <v>11</v>
      </c>
      <c r="B13" s="470">
        <v>2020</v>
      </c>
      <c r="C13" s="470">
        <v>2021</v>
      </c>
      <c r="D13" s="470">
        <v>2022</v>
      </c>
      <c r="E13" s="470">
        <v>2023</v>
      </c>
      <c r="F13" s="467"/>
      <c r="G13" s="72"/>
    </row>
    <row r="14" spans="1:7" ht="15.75" thickBot="1" x14ac:dyDescent="0.3">
      <c r="A14" s="1136"/>
      <c r="B14" s="471" t="s">
        <v>5</v>
      </c>
      <c r="C14" s="471" t="s">
        <v>6</v>
      </c>
      <c r="D14" s="471" t="s">
        <v>6</v>
      </c>
      <c r="E14" s="471" t="s">
        <v>6</v>
      </c>
      <c r="F14" s="467"/>
      <c r="G14" s="72"/>
    </row>
    <row r="15" spans="1:7" ht="43.5" customHeight="1" thickBot="1" x14ac:dyDescent="0.3">
      <c r="A15" s="472" t="s">
        <v>485</v>
      </c>
      <c r="B15" s="473">
        <v>6820</v>
      </c>
      <c r="C15" s="473">
        <v>6840</v>
      </c>
      <c r="D15" s="473">
        <v>6860</v>
      </c>
      <c r="E15" s="473">
        <v>6880</v>
      </c>
      <c r="F15" s="467"/>
      <c r="G15" s="72"/>
    </row>
    <row r="16" spans="1:7" ht="30" customHeight="1" thickBot="1" x14ac:dyDescent="0.3">
      <c r="A16" s="472" t="s">
        <v>486</v>
      </c>
      <c r="B16" s="473">
        <v>10</v>
      </c>
      <c r="C16" s="473">
        <v>12</v>
      </c>
      <c r="D16" s="473">
        <v>14</v>
      </c>
      <c r="E16" s="473">
        <v>14</v>
      </c>
      <c r="F16" s="467"/>
      <c r="G16" s="72"/>
    </row>
    <row r="17" spans="1:7" ht="15.75" thickBot="1" x14ac:dyDescent="0.3">
      <c r="A17" s="474" t="s">
        <v>487</v>
      </c>
      <c r="B17" s="473">
        <v>750</v>
      </c>
      <c r="C17" s="473">
        <v>770</v>
      </c>
      <c r="D17" s="473">
        <v>790</v>
      </c>
      <c r="E17" s="473">
        <v>790</v>
      </c>
      <c r="F17" s="467"/>
      <c r="G17" s="72"/>
    </row>
    <row r="18" spans="1:7" ht="15.75" thickBot="1" x14ac:dyDescent="0.3">
      <c r="A18" s="475" t="s">
        <v>488</v>
      </c>
      <c r="B18" s="473">
        <v>206</v>
      </c>
      <c r="C18" s="473">
        <v>196</v>
      </c>
      <c r="D18" s="473">
        <v>186</v>
      </c>
      <c r="E18" s="473">
        <v>186</v>
      </c>
      <c r="F18" s="467"/>
      <c r="G18" s="72"/>
    </row>
    <row r="19" spans="1:7" ht="24.75" customHeight="1" thickBot="1" x14ac:dyDescent="0.3">
      <c r="A19" s="475" t="s">
        <v>12</v>
      </c>
      <c r="B19" s="873" t="s">
        <v>489</v>
      </c>
      <c r="C19" s="873"/>
      <c r="D19" s="873"/>
      <c r="E19" s="940"/>
      <c r="F19" s="467"/>
      <c r="G19" s="72"/>
    </row>
    <row r="20" spans="1:7" ht="39" customHeight="1" thickBot="1" x14ac:dyDescent="0.3">
      <c r="A20" s="1137" t="s">
        <v>13</v>
      </c>
      <c r="B20" s="1138"/>
      <c r="C20" s="1138"/>
      <c r="D20" s="1138"/>
      <c r="E20" s="1139"/>
      <c r="F20" s="467"/>
      <c r="G20" s="72"/>
    </row>
    <row r="21" spans="1:7" ht="26.25" thickBot="1" x14ac:dyDescent="0.3">
      <c r="A21" s="476" t="s">
        <v>490</v>
      </c>
      <c r="B21" s="477">
        <v>0.85</v>
      </c>
      <c r="C21" s="477">
        <v>0.87</v>
      </c>
      <c r="D21" s="477">
        <v>0.9</v>
      </c>
      <c r="E21" s="477">
        <v>0.93</v>
      </c>
      <c r="F21" s="467"/>
      <c r="G21" s="72"/>
    </row>
    <row r="22" spans="1:7" ht="15.75" thickBot="1" x14ac:dyDescent="0.3">
      <c r="A22" s="1110" t="s">
        <v>31</v>
      </c>
      <c r="B22" s="1111"/>
      <c r="C22" s="1111"/>
      <c r="D22" s="1111"/>
      <c r="E22" s="1112"/>
      <c r="F22" s="467"/>
      <c r="G22" s="72"/>
    </row>
    <row r="23" spans="1:7" ht="15.75" thickBot="1" x14ac:dyDescent="0.3">
      <c r="A23" s="1101" t="s">
        <v>43</v>
      </c>
      <c r="B23" s="1102"/>
      <c r="C23" s="1102"/>
      <c r="D23" s="1102"/>
      <c r="E23" s="1103"/>
      <c r="F23" s="467"/>
      <c r="G23" s="72"/>
    </row>
    <row r="24" spans="1:7" ht="15.75" thickBot="1" x14ac:dyDescent="0.3">
      <c r="A24" s="478" t="s">
        <v>28</v>
      </c>
      <c r="B24" s="1113" t="s">
        <v>491</v>
      </c>
      <c r="C24" s="1114"/>
      <c r="D24" s="1114"/>
      <c r="E24" s="1140"/>
      <c r="F24" s="467"/>
      <c r="G24" s="72"/>
    </row>
    <row r="25" spans="1:7" ht="21" customHeight="1" thickBot="1" x14ac:dyDescent="0.3">
      <c r="A25" s="479" t="s">
        <v>9</v>
      </c>
      <c r="B25" s="1141" t="s">
        <v>492</v>
      </c>
      <c r="C25" s="1142"/>
      <c r="D25" s="1142"/>
      <c r="E25" s="1143"/>
      <c r="F25" s="467"/>
      <c r="G25" s="72"/>
    </row>
    <row r="26" spans="1:7" ht="15.75" thickBot="1" x14ac:dyDescent="0.3">
      <c r="A26" s="479" t="s">
        <v>14</v>
      </c>
      <c r="B26" s="1116" t="s">
        <v>493</v>
      </c>
      <c r="C26" s="1117"/>
      <c r="D26" s="1117"/>
      <c r="E26" s="1144"/>
      <c r="F26" s="467"/>
      <c r="G26" s="72"/>
    </row>
    <row r="27" spans="1:7" ht="25.5" customHeight="1" x14ac:dyDescent="0.25">
      <c r="A27" s="1074"/>
      <c r="B27" s="480">
        <v>2020</v>
      </c>
      <c r="C27" s="480">
        <v>2021</v>
      </c>
      <c r="D27" s="480">
        <v>2022</v>
      </c>
      <c r="E27" s="480">
        <v>2023</v>
      </c>
      <c r="F27" s="467"/>
      <c r="G27" s="72"/>
    </row>
    <row r="28" spans="1:7" ht="15.75" thickBot="1" x14ac:dyDescent="0.3">
      <c r="A28" s="1075"/>
      <c r="B28" s="481" t="s">
        <v>5</v>
      </c>
      <c r="C28" s="481" t="s">
        <v>6</v>
      </c>
      <c r="D28" s="481" t="s">
        <v>6</v>
      </c>
      <c r="E28" s="481" t="s">
        <v>6</v>
      </c>
      <c r="F28" s="467"/>
      <c r="G28" s="72"/>
    </row>
    <row r="29" spans="1:7" ht="15.75" thickBot="1" x14ac:dyDescent="0.3">
      <c r="A29" s="479" t="s">
        <v>8</v>
      </c>
      <c r="B29" s="482">
        <v>6820</v>
      </c>
      <c r="C29" s="482">
        <v>6840</v>
      </c>
      <c r="D29" s="482">
        <v>6860</v>
      </c>
      <c r="E29" s="482">
        <v>6880</v>
      </c>
      <c r="F29" s="467"/>
      <c r="G29" s="72"/>
    </row>
    <row r="30" spans="1:7" ht="15.75" thickBot="1" x14ac:dyDescent="0.3">
      <c r="A30" s="479" t="s">
        <v>15</v>
      </c>
      <c r="B30" s="482">
        <v>134350</v>
      </c>
      <c r="C30" s="482">
        <v>145380</v>
      </c>
      <c r="D30" s="482">
        <v>145880</v>
      </c>
      <c r="E30" s="482">
        <v>149380</v>
      </c>
      <c r="F30" s="467"/>
      <c r="G30" s="72"/>
    </row>
    <row r="31" spans="1:7" ht="15.75" thickBot="1" x14ac:dyDescent="0.3">
      <c r="A31" s="479" t="s">
        <v>24</v>
      </c>
      <c r="B31" s="482">
        <f>B30/B29</f>
        <v>19.69941348973607</v>
      </c>
      <c r="C31" s="482">
        <f>C30/C29</f>
        <v>21.254385964912281</v>
      </c>
      <c r="D31" s="482">
        <f>D30/D29</f>
        <v>21.26530612244898</v>
      </c>
      <c r="E31" s="482">
        <f>E30/E29</f>
        <v>21.712209302325583</v>
      </c>
      <c r="F31" s="467"/>
      <c r="G31" s="72"/>
    </row>
    <row r="32" spans="1:7" ht="15.75" thickBot="1" x14ac:dyDescent="0.3">
      <c r="A32" s="479" t="s">
        <v>16</v>
      </c>
      <c r="B32" s="483" t="s">
        <v>22</v>
      </c>
      <c r="C32" s="484">
        <f t="shared" ref="C32:E34" si="0">C29/B29-1</f>
        <v>2.9325513196480912E-3</v>
      </c>
      <c r="D32" s="484">
        <f t="shared" si="0"/>
        <v>2.9239766081872176E-3</v>
      </c>
      <c r="E32" s="484">
        <f t="shared" si="0"/>
        <v>2.9154518950438302E-3</v>
      </c>
      <c r="F32" s="467"/>
      <c r="G32" s="85"/>
    </row>
    <row r="33" spans="1:7" ht="15.75" thickBot="1" x14ac:dyDescent="0.3">
      <c r="A33" s="479" t="s">
        <v>17</v>
      </c>
      <c r="B33" s="483" t="s">
        <v>22</v>
      </c>
      <c r="C33" s="484">
        <f t="shared" si="0"/>
        <v>8.2098995161890675E-2</v>
      </c>
      <c r="D33" s="484">
        <f t="shared" si="0"/>
        <v>3.4392626220938194E-3</v>
      </c>
      <c r="E33" s="484">
        <f t="shared" si="0"/>
        <v>2.399232245681393E-2</v>
      </c>
      <c r="F33" s="467"/>
      <c r="G33" s="72"/>
    </row>
    <row r="34" spans="1:7" ht="15.75" thickBot="1" x14ac:dyDescent="0.3">
      <c r="A34" s="479" t="s">
        <v>18</v>
      </c>
      <c r="B34" s="483" t="s">
        <v>22</v>
      </c>
      <c r="C34" s="484">
        <f t="shared" si="0"/>
        <v>7.8934963012294412E-2</v>
      </c>
      <c r="D34" s="484">
        <f t="shared" si="0"/>
        <v>5.137837223210262E-4</v>
      </c>
      <c r="E34" s="484">
        <f t="shared" si="0"/>
        <v>2.1015600589206818E-2</v>
      </c>
      <c r="F34" s="467"/>
      <c r="G34" s="72"/>
    </row>
    <row r="35" spans="1:7" ht="15.75" customHeight="1" thickBot="1" x14ac:dyDescent="0.3">
      <c r="A35" s="1076" t="s">
        <v>160</v>
      </c>
      <c r="B35" s="1077"/>
      <c r="C35" s="1077"/>
      <c r="D35" s="1077"/>
      <c r="E35" s="1078"/>
      <c r="F35" s="467"/>
      <c r="G35" s="72"/>
    </row>
    <row r="36" spans="1:7" x14ac:dyDescent="0.25">
      <c r="A36" s="1074"/>
      <c r="B36" s="480">
        <v>2020</v>
      </c>
      <c r="C36" s="480">
        <v>2021</v>
      </c>
      <c r="D36" s="480">
        <v>2022</v>
      </c>
      <c r="E36" s="480">
        <v>2023</v>
      </c>
      <c r="F36" s="467"/>
      <c r="G36" s="72"/>
    </row>
    <row r="37" spans="1:7" ht="15.75" thickBot="1" x14ac:dyDescent="0.3">
      <c r="A37" s="1075"/>
      <c r="B37" s="481" t="s">
        <v>5</v>
      </c>
      <c r="C37" s="481" t="s">
        <v>6</v>
      </c>
      <c r="D37" s="481" t="s">
        <v>6</v>
      </c>
      <c r="E37" s="481" t="s">
        <v>6</v>
      </c>
      <c r="F37" s="467"/>
      <c r="G37" s="72"/>
    </row>
    <row r="38" spans="1:7" ht="15.75" thickBot="1" x14ac:dyDescent="0.3">
      <c r="A38" s="485" t="s">
        <v>0</v>
      </c>
      <c r="B38" s="486">
        <v>106464</v>
      </c>
      <c r="C38" s="486">
        <v>115094</v>
      </c>
      <c r="D38" s="486">
        <v>115094</v>
      </c>
      <c r="E38" s="486">
        <v>118594</v>
      </c>
      <c r="F38" s="467"/>
      <c r="G38" s="72"/>
    </row>
    <row r="39" spans="1:7" ht="15.75" thickBot="1" x14ac:dyDescent="0.3">
      <c r="A39" s="487" t="s">
        <v>89</v>
      </c>
      <c r="B39" s="488"/>
      <c r="C39" s="489"/>
      <c r="D39" s="489"/>
      <c r="E39" s="489"/>
      <c r="F39" s="467"/>
      <c r="G39" s="72"/>
    </row>
    <row r="40" spans="1:7" ht="15.75" thickBot="1" x14ac:dyDescent="0.3">
      <c r="A40" s="487" t="s">
        <v>90</v>
      </c>
      <c r="B40" s="488"/>
      <c r="C40" s="490"/>
      <c r="D40" s="490"/>
      <c r="E40" s="490"/>
      <c r="F40" s="467"/>
      <c r="G40" s="72"/>
    </row>
    <row r="41" spans="1:7" ht="15.75" thickBot="1" x14ac:dyDescent="0.3">
      <c r="A41" s="485" t="s">
        <v>30</v>
      </c>
      <c r="B41" s="486">
        <v>19206</v>
      </c>
      <c r="C41" s="486">
        <v>20506</v>
      </c>
      <c r="D41" s="486">
        <v>20506</v>
      </c>
      <c r="E41" s="486">
        <v>20506</v>
      </c>
      <c r="F41" s="467"/>
      <c r="G41" s="72"/>
    </row>
    <row r="42" spans="1:7" ht="15.75" thickBot="1" x14ac:dyDescent="0.3">
      <c r="A42" s="487" t="s">
        <v>89</v>
      </c>
      <c r="B42" s="488"/>
      <c r="C42" s="486"/>
      <c r="D42" s="486"/>
      <c r="E42" s="486"/>
      <c r="F42" s="467"/>
      <c r="G42" s="72"/>
    </row>
    <row r="43" spans="1:7" ht="15.75" thickBot="1" x14ac:dyDescent="0.3">
      <c r="A43" s="487" t="s">
        <v>90</v>
      </c>
      <c r="B43" s="488"/>
      <c r="C43" s="486"/>
      <c r="D43" s="486"/>
      <c r="E43" s="486"/>
      <c r="F43" s="467"/>
      <c r="G43" s="72"/>
    </row>
    <row r="44" spans="1:7" ht="15.75" thickBot="1" x14ac:dyDescent="0.3">
      <c r="A44" s="485" t="s">
        <v>1</v>
      </c>
      <c r="B44" s="486">
        <v>8280</v>
      </c>
      <c r="C44" s="486">
        <v>9380</v>
      </c>
      <c r="D44" s="486">
        <v>9880</v>
      </c>
      <c r="E44" s="486">
        <v>9880</v>
      </c>
      <c r="F44" s="467"/>
      <c r="G44" s="72"/>
    </row>
    <row r="45" spans="1:7" ht="15.75" thickBot="1" x14ac:dyDescent="0.3">
      <c r="A45" s="487" t="s">
        <v>89</v>
      </c>
      <c r="B45" s="488"/>
      <c r="C45" s="486"/>
      <c r="D45" s="486"/>
      <c r="E45" s="486"/>
      <c r="F45" s="467"/>
      <c r="G45" s="72"/>
    </row>
    <row r="46" spans="1:7" ht="15.75" thickBot="1" x14ac:dyDescent="0.3">
      <c r="A46" s="487" t="s">
        <v>90</v>
      </c>
      <c r="B46" s="488"/>
      <c r="C46" s="486"/>
      <c r="D46" s="486"/>
      <c r="E46" s="486"/>
      <c r="F46" s="467"/>
      <c r="G46" s="72"/>
    </row>
    <row r="47" spans="1:7" ht="15.75" thickBot="1" x14ac:dyDescent="0.3">
      <c r="A47" s="485" t="s">
        <v>2</v>
      </c>
      <c r="B47" s="488"/>
      <c r="C47" s="486"/>
      <c r="D47" s="486"/>
      <c r="E47" s="486"/>
      <c r="F47" s="467"/>
      <c r="G47" s="72"/>
    </row>
    <row r="48" spans="1:7" ht="15.75" thickBot="1" x14ac:dyDescent="0.3">
      <c r="A48" s="487" t="s">
        <v>89</v>
      </c>
      <c r="B48" s="488"/>
      <c r="C48" s="486"/>
      <c r="D48" s="486"/>
      <c r="E48" s="486"/>
      <c r="F48" s="467"/>
      <c r="G48" s="72"/>
    </row>
    <row r="49" spans="1:7" ht="15.75" thickBot="1" x14ac:dyDescent="0.3">
      <c r="A49" s="487" t="s">
        <v>90</v>
      </c>
      <c r="B49" s="488"/>
      <c r="C49" s="486"/>
      <c r="D49" s="486"/>
      <c r="E49" s="486"/>
      <c r="F49" s="467"/>
      <c r="G49" s="72"/>
    </row>
    <row r="50" spans="1:7" ht="15.75" thickBot="1" x14ac:dyDescent="0.3">
      <c r="A50" s="485" t="s">
        <v>25</v>
      </c>
      <c r="B50" s="488"/>
      <c r="C50" s="486"/>
      <c r="D50" s="486"/>
      <c r="E50" s="486"/>
      <c r="F50" s="467"/>
      <c r="G50" s="72"/>
    </row>
    <row r="51" spans="1:7" ht="15.75" thickBot="1" x14ac:dyDescent="0.3">
      <c r="A51" s="487" t="s">
        <v>89</v>
      </c>
      <c r="B51" s="488"/>
      <c r="C51" s="486"/>
      <c r="D51" s="486"/>
      <c r="E51" s="486"/>
      <c r="F51" s="467"/>
      <c r="G51" s="72"/>
    </row>
    <row r="52" spans="1:7" ht="15.75" thickBot="1" x14ac:dyDescent="0.3">
      <c r="A52" s="487" t="s">
        <v>90</v>
      </c>
      <c r="B52" s="488"/>
      <c r="C52" s="486"/>
      <c r="D52" s="486"/>
      <c r="E52" s="486"/>
      <c r="F52" s="467"/>
      <c r="G52" s="72"/>
    </row>
    <row r="53" spans="1:7" ht="15.75" thickBot="1" x14ac:dyDescent="0.3">
      <c r="A53" s="485" t="s">
        <v>26</v>
      </c>
      <c r="B53" s="488">
        <v>400</v>
      </c>
      <c r="C53" s="488">
        <v>400</v>
      </c>
      <c r="D53" s="488">
        <v>400</v>
      </c>
      <c r="E53" s="488">
        <v>400</v>
      </c>
      <c r="F53" s="467"/>
      <c r="G53" s="72"/>
    </row>
    <row r="54" spans="1:7" ht="15.75" thickBot="1" x14ac:dyDescent="0.3">
      <c r="A54" s="487" t="s">
        <v>89</v>
      </c>
      <c r="B54" s="488"/>
      <c r="C54" s="486"/>
      <c r="D54" s="486"/>
      <c r="E54" s="486"/>
      <c r="F54" s="467"/>
      <c r="G54" s="72"/>
    </row>
    <row r="55" spans="1:7" ht="15.75" thickBot="1" x14ac:dyDescent="0.3">
      <c r="A55" s="487" t="s">
        <v>90</v>
      </c>
      <c r="B55" s="488"/>
      <c r="C55" s="486"/>
      <c r="D55" s="486"/>
      <c r="E55" s="486"/>
      <c r="F55" s="467"/>
      <c r="G55" s="72"/>
    </row>
    <row r="56" spans="1:7" ht="15.75" thickBot="1" x14ac:dyDescent="0.3">
      <c r="A56" s="485" t="s">
        <v>3</v>
      </c>
      <c r="B56" s="488"/>
      <c r="C56" s="486"/>
      <c r="D56" s="486"/>
      <c r="E56" s="486"/>
      <c r="F56" s="467"/>
      <c r="G56" s="72"/>
    </row>
    <row r="57" spans="1:7" ht="15.75" thickBot="1" x14ac:dyDescent="0.3">
      <c r="A57" s="487" t="s">
        <v>89</v>
      </c>
      <c r="B57" s="488"/>
      <c r="C57" s="486"/>
      <c r="D57" s="486"/>
      <c r="E57" s="486"/>
      <c r="F57" s="467"/>
      <c r="G57" s="72"/>
    </row>
    <row r="58" spans="1:7" ht="15.75" thickBot="1" x14ac:dyDescent="0.3">
      <c r="A58" s="487" t="s">
        <v>90</v>
      </c>
      <c r="B58" s="488"/>
      <c r="C58" s="486"/>
      <c r="D58" s="486"/>
      <c r="E58" s="486"/>
      <c r="F58" s="467"/>
      <c r="G58" s="72"/>
    </row>
    <row r="59" spans="1:7" ht="15.75" thickBot="1" x14ac:dyDescent="0.3">
      <c r="A59" s="491" t="s">
        <v>32</v>
      </c>
      <c r="B59" s="492">
        <f>B56+B53+B50+B47+B44+B41+B38</f>
        <v>134350</v>
      </c>
      <c r="C59" s="492">
        <f>C56+C53+C50+C47+C44+C41+C38</f>
        <v>145380</v>
      </c>
      <c r="D59" s="492">
        <f>D56+D53+D50+D47+D44+D41+D38</f>
        <v>145880</v>
      </c>
      <c r="E59" s="492">
        <f>E56+E53+E50+E47+E44+E41+E38</f>
        <v>149380</v>
      </c>
      <c r="F59" s="467"/>
      <c r="G59" s="72"/>
    </row>
    <row r="60" spans="1:7" ht="15.75" thickBot="1" x14ac:dyDescent="0.3">
      <c r="A60" s="1121" t="s">
        <v>134</v>
      </c>
      <c r="B60" s="1122"/>
      <c r="C60" s="1122"/>
      <c r="D60" s="1122"/>
      <c r="E60" s="1123"/>
      <c r="F60" s="467"/>
      <c r="G60" s="72"/>
    </row>
    <row r="61" spans="1:7" ht="15.75" thickBot="1" x14ac:dyDescent="0.3">
      <c r="A61" s="1101" t="s">
        <v>43</v>
      </c>
      <c r="B61" s="1102"/>
      <c r="C61" s="1102"/>
      <c r="D61" s="1102"/>
      <c r="E61" s="1103"/>
      <c r="F61" s="467"/>
      <c r="G61" s="72"/>
    </row>
    <row r="62" spans="1:7" ht="15.75" thickBot="1" x14ac:dyDescent="0.3">
      <c r="A62" s="493" t="s">
        <v>75</v>
      </c>
      <c r="B62" s="1118" t="s">
        <v>494</v>
      </c>
      <c r="C62" s="1119"/>
      <c r="D62" s="1119"/>
      <c r="E62" s="1124"/>
      <c r="F62" s="467"/>
      <c r="G62" s="72"/>
    </row>
    <row r="63" spans="1:7" ht="15.75" thickBot="1" x14ac:dyDescent="0.3">
      <c r="A63" s="494" t="s">
        <v>9</v>
      </c>
      <c r="B63" s="1125" t="s">
        <v>495</v>
      </c>
      <c r="C63" s="1126"/>
      <c r="D63" s="1126"/>
      <c r="E63" s="1127"/>
      <c r="F63" s="495"/>
      <c r="G63" s="72"/>
    </row>
    <row r="64" spans="1:7" ht="15.75" thickBot="1" x14ac:dyDescent="0.3">
      <c r="A64" s="479" t="s">
        <v>14</v>
      </c>
      <c r="B64" s="936" t="s">
        <v>496</v>
      </c>
      <c r="C64" s="937"/>
      <c r="D64" s="937"/>
      <c r="E64" s="937"/>
      <c r="F64" s="495"/>
      <c r="G64" s="72"/>
    </row>
    <row r="65" spans="1:7" ht="51.75" customHeight="1" x14ac:dyDescent="0.25">
      <c r="A65" s="1074"/>
      <c r="B65" s="480">
        <v>2020</v>
      </c>
      <c r="C65" s="480">
        <v>2021</v>
      </c>
      <c r="D65" s="480">
        <v>2022</v>
      </c>
      <c r="E65" s="480">
        <v>2023</v>
      </c>
      <c r="F65" s="467"/>
      <c r="G65" s="72"/>
    </row>
    <row r="66" spans="1:7" ht="15.75" thickBot="1" x14ac:dyDescent="0.3">
      <c r="A66" s="1075"/>
      <c r="B66" s="481" t="s">
        <v>5</v>
      </c>
      <c r="C66" s="481" t="s">
        <v>6</v>
      </c>
      <c r="D66" s="481" t="s">
        <v>6</v>
      </c>
      <c r="E66" s="481" t="s">
        <v>6</v>
      </c>
      <c r="F66" s="467"/>
      <c r="G66" s="72"/>
    </row>
    <row r="67" spans="1:7" ht="15.75" thickBot="1" x14ac:dyDescent="0.3">
      <c r="A67" s="479" t="s">
        <v>8</v>
      </c>
      <c r="B67" s="482">
        <v>10</v>
      </c>
      <c r="C67" s="482">
        <v>12</v>
      </c>
      <c r="D67" s="482">
        <v>14</v>
      </c>
      <c r="E67" s="482">
        <v>14</v>
      </c>
      <c r="F67" s="467"/>
      <c r="G67" s="72"/>
    </row>
    <row r="68" spans="1:7" ht="15.75" thickBot="1" x14ac:dyDescent="0.3">
      <c r="A68" s="479" t="s">
        <v>15</v>
      </c>
      <c r="B68" s="482">
        <v>50120</v>
      </c>
      <c r="C68" s="482">
        <v>120</v>
      </c>
      <c r="D68" s="482">
        <v>120</v>
      </c>
      <c r="E68" s="482">
        <v>120</v>
      </c>
      <c r="F68" s="467"/>
      <c r="G68" s="72"/>
    </row>
    <row r="69" spans="1:7" ht="15.75" thickBot="1" x14ac:dyDescent="0.3">
      <c r="A69" s="479" t="s">
        <v>24</v>
      </c>
      <c r="B69" s="482">
        <f>B68/B67</f>
        <v>5012</v>
      </c>
      <c r="C69" s="482">
        <f>C68/C67</f>
        <v>10</v>
      </c>
      <c r="D69" s="482">
        <f>D68/D67</f>
        <v>8.5714285714285712</v>
      </c>
      <c r="E69" s="482">
        <f>E68/E67</f>
        <v>8.5714285714285712</v>
      </c>
      <c r="F69" s="467"/>
      <c r="G69" s="72"/>
    </row>
    <row r="70" spans="1:7" ht="15.75" thickBot="1" x14ac:dyDescent="0.3">
      <c r="A70" s="479" t="s">
        <v>16</v>
      </c>
      <c r="B70" s="483" t="s">
        <v>22</v>
      </c>
      <c r="C70" s="484">
        <f t="shared" ref="C70:E72" si="1">C67/B67-1</f>
        <v>0.19999999999999996</v>
      </c>
      <c r="D70" s="484">
        <f t="shared" si="1"/>
        <v>0.16666666666666674</v>
      </c>
      <c r="E70" s="484">
        <f t="shared" si="1"/>
        <v>0</v>
      </c>
      <c r="F70" s="467"/>
      <c r="G70" s="72"/>
    </row>
    <row r="71" spans="1:7" ht="15.75" thickBot="1" x14ac:dyDescent="0.3">
      <c r="A71" s="479" t="s">
        <v>17</v>
      </c>
      <c r="B71" s="483" t="s">
        <v>22</v>
      </c>
      <c r="C71" s="484">
        <f t="shared" si="1"/>
        <v>-0.99760574620909814</v>
      </c>
      <c r="D71" s="484">
        <f t="shared" si="1"/>
        <v>0</v>
      </c>
      <c r="E71" s="484">
        <f t="shared" si="1"/>
        <v>0</v>
      </c>
      <c r="F71" s="467"/>
      <c r="G71" s="72"/>
    </row>
    <row r="72" spans="1:7" ht="15.75" thickBot="1" x14ac:dyDescent="0.3">
      <c r="A72" s="479" t="s">
        <v>18</v>
      </c>
      <c r="B72" s="483" t="s">
        <v>22</v>
      </c>
      <c r="C72" s="484">
        <f t="shared" si="1"/>
        <v>-0.99800478850758179</v>
      </c>
      <c r="D72" s="484">
        <f t="shared" si="1"/>
        <v>-0.1428571428571429</v>
      </c>
      <c r="E72" s="484">
        <f t="shared" si="1"/>
        <v>0</v>
      </c>
      <c r="F72" s="467"/>
      <c r="G72" s="72"/>
    </row>
    <row r="73" spans="1:7" ht="15.75" customHeight="1" thickBot="1" x14ac:dyDescent="0.3">
      <c r="A73" s="1128" t="s">
        <v>161</v>
      </c>
      <c r="B73" s="1129"/>
      <c r="C73" s="1129"/>
      <c r="D73" s="1129"/>
      <c r="E73" s="1130"/>
      <c r="F73" s="467"/>
      <c r="G73" s="72"/>
    </row>
    <row r="74" spans="1:7" x14ac:dyDescent="0.25">
      <c r="A74" s="1074"/>
      <c r="B74" s="480">
        <v>2020</v>
      </c>
      <c r="C74" s="480">
        <v>2021</v>
      </c>
      <c r="D74" s="480">
        <v>2022</v>
      </c>
      <c r="E74" s="480">
        <v>2023</v>
      </c>
      <c r="F74" s="467"/>
      <c r="G74" s="72"/>
    </row>
    <row r="75" spans="1:7" ht="15.75" thickBot="1" x14ac:dyDescent="0.3">
      <c r="A75" s="1075"/>
      <c r="B75" s="481" t="s">
        <v>5</v>
      </c>
      <c r="C75" s="481" t="s">
        <v>6</v>
      </c>
      <c r="D75" s="481" t="s">
        <v>6</v>
      </c>
      <c r="E75" s="481" t="s">
        <v>6</v>
      </c>
      <c r="F75" s="467"/>
      <c r="G75" s="72"/>
    </row>
    <row r="76" spans="1:7" ht="15.75" thickBot="1" x14ac:dyDescent="0.3">
      <c r="A76" s="485" t="s">
        <v>0</v>
      </c>
      <c r="B76" s="486"/>
      <c r="C76" s="486"/>
      <c r="D76" s="486"/>
      <c r="E76" s="486"/>
      <c r="F76" s="467"/>
      <c r="G76" s="72"/>
    </row>
    <row r="77" spans="1:7" ht="15.75" thickBot="1" x14ac:dyDescent="0.3">
      <c r="A77" s="487" t="s">
        <v>89</v>
      </c>
      <c r="B77" s="488"/>
      <c r="C77" s="489"/>
      <c r="D77" s="489"/>
      <c r="E77" s="489"/>
      <c r="F77" s="467"/>
      <c r="G77" s="72"/>
    </row>
    <row r="78" spans="1:7" ht="15.75" thickBot="1" x14ac:dyDescent="0.3">
      <c r="A78" s="487" t="s">
        <v>90</v>
      </c>
      <c r="B78" s="488"/>
      <c r="C78" s="490"/>
      <c r="D78" s="490"/>
      <c r="E78" s="490"/>
      <c r="F78" s="467"/>
      <c r="G78" s="72"/>
    </row>
    <row r="79" spans="1:7" ht="15.75" thickBot="1" x14ac:dyDescent="0.3">
      <c r="A79" s="485" t="s">
        <v>30</v>
      </c>
      <c r="B79" s="486"/>
      <c r="C79" s="486"/>
      <c r="D79" s="486"/>
      <c r="E79" s="486"/>
      <c r="F79" s="467"/>
      <c r="G79" s="72"/>
    </row>
    <row r="80" spans="1:7" ht="15.75" thickBot="1" x14ac:dyDescent="0.3">
      <c r="A80" s="487" t="s">
        <v>89</v>
      </c>
      <c r="B80" s="488"/>
      <c r="C80" s="486"/>
      <c r="D80" s="486"/>
      <c r="E80" s="486"/>
      <c r="F80" s="467"/>
      <c r="G80" s="72"/>
    </row>
    <row r="81" spans="1:7" ht="15.75" thickBot="1" x14ac:dyDescent="0.3">
      <c r="A81" s="487" t="s">
        <v>90</v>
      </c>
      <c r="B81" s="488"/>
      <c r="C81" s="486"/>
      <c r="D81" s="486"/>
      <c r="E81" s="486"/>
      <c r="F81" s="467"/>
      <c r="G81" s="72"/>
    </row>
    <row r="82" spans="1:7" ht="15.75" thickBot="1" x14ac:dyDescent="0.3">
      <c r="A82" s="485" t="s">
        <v>1</v>
      </c>
      <c r="B82" s="486">
        <v>50120</v>
      </c>
      <c r="C82" s="486">
        <v>120</v>
      </c>
      <c r="D82" s="486">
        <v>120</v>
      </c>
      <c r="E82" s="486">
        <v>120</v>
      </c>
      <c r="F82" s="467"/>
      <c r="G82" s="72"/>
    </row>
    <row r="83" spans="1:7" ht="15.75" thickBot="1" x14ac:dyDescent="0.3">
      <c r="A83" s="487" t="s">
        <v>89</v>
      </c>
      <c r="B83" s="488"/>
      <c r="C83" s="486"/>
      <c r="D83" s="486"/>
      <c r="E83" s="486"/>
      <c r="F83" s="467"/>
      <c r="G83" s="72"/>
    </row>
    <row r="84" spans="1:7" ht="15.75" thickBot="1" x14ac:dyDescent="0.3">
      <c r="A84" s="487" t="s">
        <v>90</v>
      </c>
      <c r="B84" s="488"/>
      <c r="C84" s="486"/>
      <c r="D84" s="486"/>
      <c r="E84" s="486"/>
      <c r="F84" s="467"/>
      <c r="G84" s="72"/>
    </row>
    <row r="85" spans="1:7" ht="15.75" thickBot="1" x14ac:dyDescent="0.3">
      <c r="A85" s="485" t="s">
        <v>2</v>
      </c>
      <c r="B85" s="488"/>
      <c r="C85" s="486"/>
      <c r="D85" s="486"/>
      <c r="E85" s="486"/>
      <c r="F85" s="467"/>
      <c r="G85" s="72"/>
    </row>
    <row r="86" spans="1:7" ht="15.75" thickBot="1" x14ac:dyDescent="0.3">
      <c r="A86" s="487" t="s">
        <v>89</v>
      </c>
      <c r="B86" s="488"/>
      <c r="C86" s="486"/>
      <c r="D86" s="486"/>
      <c r="E86" s="486"/>
      <c r="F86" s="467"/>
      <c r="G86" s="72"/>
    </row>
    <row r="87" spans="1:7" ht="15.75" thickBot="1" x14ac:dyDescent="0.3">
      <c r="A87" s="487" t="s">
        <v>90</v>
      </c>
      <c r="B87" s="488"/>
      <c r="C87" s="486"/>
      <c r="D87" s="486"/>
      <c r="E87" s="486"/>
      <c r="F87" s="467"/>
      <c r="G87" s="72"/>
    </row>
    <row r="88" spans="1:7" ht="15.75" thickBot="1" x14ac:dyDescent="0.3">
      <c r="A88" s="485" t="s">
        <v>25</v>
      </c>
      <c r="B88" s="488"/>
      <c r="C88" s="488"/>
      <c r="D88" s="488"/>
      <c r="E88" s="488"/>
      <c r="F88" s="467"/>
      <c r="G88" s="72"/>
    </row>
    <row r="89" spans="1:7" ht="15.75" thickBot="1" x14ac:dyDescent="0.3">
      <c r="A89" s="487" t="s">
        <v>89</v>
      </c>
      <c r="B89" s="488"/>
      <c r="C89" s="486"/>
      <c r="D89" s="486"/>
      <c r="E89" s="486"/>
      <c r="F89" s="467"/>
      <c r="G89" s="72"/>
    </row>
    <row r="90" spans="1:7" ht="15.75" thickBot="1" x14ac:dyDescent="0.3">
      <c r="A90" s="487" t="s">
        <v>90</v>
      </c>
      <c r="B90" s="488"/>
      <c r="C90" s="486"/>
      <c r="D90" s="486"/>
      <c r="E90" s="486"/>
      <c r="F90" s="467"/>
      <c r="G90" s="72"/>
    </row>
    <row r="91" spans="1:7" ht="15.75" thickBot="1" x14ac:dyDescent="0.3">
      <c r="A91" s="485" t="s">
        <v>26</v>
      </c>
      <c r="B91" s="488"/>
      <c r="C91" s="486"/>
      <c r="D91" s="486"/>
      <c r="E91" s="486"/>
      <c r="F91" s="467"/>
      <c r="G91" s="72"/>
    </row>
    <row r="92" spans="1:7" ht="15.75" thickBot="1" x14ac:dyDescent="0.3">
      <c r="A92" s="487" t="s">
        <v>89</v>
      </c>
      <c r="B92" s="488"/>
      <c r="C92" s="486"/>
      <c r="D92" s="486"/>
      <c r="E92" s="486"/>
      <c r="F92" s="467"/>
      <c r="G92" s="72"/>
    </row>
    <row r="93" spans="1:7" ht="15.75" thickBot="1" x14ac:dyDescent="0.3">
      <c r="A93" s="487" t="s">
        <v>90</v>
      </c>
      <c r="B93" s="488"/>
      <c r="C93" s="486"/>
      <c r="D93" s="486"/>
      <c r="E93" s="486"/>
      <c r="F93" s="467"/>
      <c r="G93" s="72"/>
    </row>
    <row r="94" spans="1:7" ht="15.75" thickBot="1" x14ac:dyDescent="0.3">
      <c r="A94" s="485" t="s">
        <v>3</v>
      </c>
      <c r="B94" s="488"/>
      <c r="C94" s="486"/>
      <c r="D94" s="486"/>
      <c r="E94" s="486"/>
      <c r="F94" s="467"/>
      <c r="G94" s="72"/>
    </row>
    <row r="95" spans="1:7" ht="15.75" thickBot="1" x14ac:dyDescent="0.3">
      <c r="A95" s="487" t="s">
        <v>89</v>
      </c>
      <c r="B95" s="488"/>
      <c r="C95" s="486"/>
      <c r="D95" s="486"/>
      <c r="E95" s="486"/>
      <c r="F95" s="467"/>
      <c r="G95" s="72"/>
    </row>
    <row r="96" spans="1:7" ht="15.75" thickBot="1" x14ac:dyDescent="0.3">
      <c r="A96" s="487" t="s">
        <v>90</v>
      </c>
      <c r="B96" s="488"/>
      <c r="C96" s="486"/>
      <c r="D96" s="486"/>
      <c r="E96" s="486"/>
      <c r="F96" s="467"/>
      <c r="G96" s="72"/>
    </row>
    <row r="97" spans="1:7" ht="15.75" thickBot="1" x14ac:dyDescent="0.3">
      <c r="A97" s="491" t="s">
        <v>74</v>
      </c>
      <c r="B97" s="488">
        <f>B94+B91+B88+B85+B82+B79+B76</f>
        <v>50120</v>
      </c>
      <c r="C97" s="488">
        <f>C94+C91+C88+C85+C82+C79+C76</f>
        <v>120</v>
      </c>
      <c r="D97" s="488">
        <f>D94+D91+D88+D85+D82+D79+D76</f>
        <v>120</v>
      </c>
      <c r="E97" s="488">
        <f>E94+E91+E88+E85+E82+E79+E76</f>
        <v>120</v>
      </c>
      <c r="F97" s="467"/>
      <c r="G97" s="72"/>
    </row>
    <row r="98" spans="1:7" ht="15.75" thickBot="1" x14ac:dyDescent="0.3">
      <c r="A98" s="1110" t="s">
        <v>142</v>
      </c>
      <c r="B98" s="1111"/>
      <c r="C98" s="1111"/>
      <c r="D98" s="1111"/>
      <c r="E98" s="1112"/>
      <c r="F98" s="467"/>
      <c r="G98" s="72"/>
    </row>
    <row r="99" spans="1:7" ht="15.75" thickBot="1" x14ac:dyDescent="0.3">
      <c r="A99" s="1101" t="s">
        <v>43</v>
      </c>
      <c r="B99" s="1102"/>
      <c r="C99" s="1102"/>
      <c r="D99" s="1102"/>
      <c r="E99" s="1103"/>
      <c r="F99" s="467"/>
      <c r="G99" s="72"/>
    </row>
    <row r="100" spans="1:7" ht="15.75" thickBot="1" x14ac:dyDescent="0.3">
      <c r="A100" s="493" t="s">
        <v>157</v>
      </c>
      <c r="B100" s="1118" t="s">
        <v>497</v>
      </c>
      <c r="C100" s="1119"/>
      <c r="D100" s="1119"/>
      <c r="E100" s="1120"/>
      <c r="F100" s="495"/>
      <c r="G100" s="72"/>
    </row>
    <row r="101" spans="1:7" ht="15.75" thickBot="1" x14ac:dyDescent="0.3">
      <c r="A101" s="496" t="s">
        <v>9</v>
      </c>
      <c r="B101" s="1107" t="s">
        <v>498</v>
      </c>
      <c r="C101" s="1108"/>
      <c r="D101" s="1108"/>
      <c r="E101" s="1109"/>
      <c r="F101" s="467"/>
      <c r="G101" s="72"/>
    </row>
    <row r="102" spans="1:7" ht="15.75" thickBot="1" x14ac:dyDescent="0.3">
      <c r="A102" s="479" t="s">
        <v>14</v>
      </c>
      <c r="B102" s="936" t="s">
        <v>499</v>
      </c>
      <c r="C102" s="937"/>
      <c r="D102" s="937"/>
      <c r="E102" s="937"/>
      <c r="F102" s="495"/>
      <c r="G102" s="72"/>
    </row>
    <row r="103" spans="1:7" ht="27" customHeight="1" x14ac:dyDescent="0.25">
      <c r="A103" s="1074"/>
      <c r="B103" s="480">
        <v>2020</v>
      </c>
      <c r="C103" s="480">
        <v>2021</v>
      </c>
      <c r="D103" s="480">
        <v>2022</v>
      </c>
      <c r="E103" s="480">
        <v>2023</v>
      </c>
      <c r="F103" s="467"/>
      <c r="G103" s="72"/>
    </row>
    <row r="104" spans="1:7" ht="15.75" thickBot="1" x14ac:dyDescent="0.3">
      <c r="A104" s="1075"/>
      <c r="B104" s="481" t="s">
        <v>5</v>
      </c>
      <c r="C104" s="481" t="s">
        <v>6</v>
      </c>
      <c r="D104" s="481" t="s">
        <v>6</v>
      </c>
      <c r="E104" s="481" t="s">
        <v>6</v>
      </c>
      <c r="F104" s="467"/>
      <c r="G104" s="72"/>
    </row>
    <row r="105" spans="1:7" ht="15.75" thickBot="1" x14ac:dyDescent="0.3">
      <c r="A105" s="479" t="s">
        <v>8</v>
      </c>
      <c r="B105" s="482">
        <v>750</v>
      </c>
      <c r="C105" s="482">
        <v>770</v>
      </c>
      <c r="D105" s="482">
        <v>790</v>
      </c>
      <c r="E105" s="482">
        <v>790</v>
      </c>
      <c r="F105" s="467"/>
      <c r="G105" s="72"/>
    </row>
    <row r="106" spans="1:7" ht="15.75" thickBot="1" x14ac:dyDescent="0.3">
      <c r="A106" s="479" t="s">
        <v>15</v>
      </c>
      <c r="B106" s="482">
        <v>6500</v>
      </c>
      <c r="C106" s="482">
        <v>7500</v>
      </c>
      <c r="D106" s="482">
        <v>7100</v>
      </c>
      <c r="E106" s="482">
        <v>7100</v>
      </c>
      <c r="F106" s="467"/>
      <c r="G106" s="72"/>
    </row>
    <row r="107" spans="1:7" ht="15.75" thickBot="1" x14ac:dyDescent="0.3">
      <c r="A107" s="479" t="s">
        <v>24</v>
      </c>
      <c r="B107" s="482">
        <f>B106/B105</f>
        <v>8.6666666666666661</v>
      </c>
      <c r="C107" s="482">
        <f>C106/C105</f>
        <v>9.7402597402597397</v>
      </c>
      <c r="D107" s="482">
        <f>D106/D105</f>
        <v>8.9873417721518987</v>
      </c>
      <c r="E107" s="482">
        <f>E106/E105</f>
        <v>8.9873417721518987</v>
      </c>
      <c r="F107" s="467"/>
      <c r="G107" s="72"/>
    </row>
    <row r="108" spans="1:7" ht="15.75" thickBot="1" x14ac:dyDescent="0.3">
      <c r="A108" s="479" t="s">
        <v>16</v>
      </c>
      <c r="B108" s="483" t="s">
        <v>22</v>
      </c>
      <c r="C108" s="484">
        <f t="shared" ref="C108:E110" si="2">C105/B105-1</f>
        <v>2.6666666666666616E-2</v>
      </c>
      <c r="D108" s="484">
        <f t="shared" si="2"/>
        <v>2.5974025974025983E-2</v>
      </c>
      <c r="E108" s="484">
        <f t="shared" si="2"/>
        <v>0</v>
      </c>
      <c r="F108" s="467"/>
      <c r="G108" s="72"/>
    </row>
    <row r="109" spans="1:7" ht="15.75" thickBot="1" x14ac:dyDescent="0.3">
      <c r="A109" s="479" t="s">
        <v>17</v>
      </c>
      <c r="B109" s="483" t="s">
        <v>22</v>
      </c>
      <c r="C109" s="484">
        <f t="shared" si="2"/>
        <v>0.15384615384615374</v>
      </c>
      <c r="D109" s="484">
        <f t="shared" si="2"/>
        <v>-5.3333333333333344E-2</v>
      </c>
      <c r="E109" s="484">
        <f t="shared" si="2"/>
        <v>0</v>
      </c>
      <c r="F109" s="467"/>
      <c r="G109" s="72"/>
    </row>
    <row r="110" spans="1:7" ht="15.75" thickBot="1" x14ac:dyDescent="0.3">
      <c r="A110" s="479" t="s">
        <v>18</v>
      </c>
      <c r="B110" s="483" t="s">
        <v>22</v>
      </c>
      <c r="C110" s="484">
        <f t="shared" si="2"/>
        <v>0.1238761238761239</v>
      </c>
      <c r="D110" s="484">
        <f t="shared" si="2"/>
        <v>-7.7299578059071727E-2</v>
      </c>
      <c r="E110" s="484">
        <f t="shared" si="2"/>
        <v>0</v>
      </c>
      <c r="F110" s="467"/>
      <c r="G110" s="72"/>
    </row>
    <row r="111" spans="1:7" ht="15.75" thickBot="1" x14ac:dyDescent="0.3">
      <c r="A111" s="1076" t="s">
        <v>500</v>
      </c>
      <c r="B111" s="1077"/>
      <c r="C111" s="1077"/>
      <c r="D111" s="1077"/>
      <c r="E111" s="1078"/>
      <c r="F111" s="467"/>
      <c r="G111" s="72"/>
    </row>
    <row r="112" spans="1:7" x14ac:dyDescent="0.25">
      <c r="A112" s="1074"/>
      <c r="B112" s="480">
        <v>2020</v>
      </c>
      <c r="C112" s="480">
        <v>2021</v>
      </c>
      <c r="D112" s="480">
        <v>2022</v>
      </c>
      <c r="E112" s="480">
        <v>2023</v>
      </c>
      <c r="F112" s="467"/>
      <c r="G112" s="72"/>
    </row>
    <row r="113" spans="1:7" ht="15.75" thickBot="1" x14ac:dyDescent="0.3">
      <c r="A113" s="1075"/>
      <c r="B113" s="481" t="s">
        <v>5</v>
      </c>
      <c r="C113" s="481" t="s">
        <v>6</v>
      </c>
      <c r="D113" s="481" t="s">
        <v>6</v>
      </c>
      <c r="E113" s="481" t="s">
        <v>6</v>
      </c>
      <c r="F113" s="467"/>
      <c r="G113" s="72"/>
    </row>
    <row r="114" spans="1:7" ht="15.75" thickBot="1" x14ac:dyDescent="0.3">
      <c r="A114" s="485" t="s">
        <v>0</v>
      </c>
      <c r="B114" s="486"/>
      <c r="C114" s="486"/>
      <c r="D114" s="486"/>
      <c r="E114" s="486"/>
      <c r="F114" s="467"/>
      <c r="G114" s="72"/>
    </row>
    <row r="115" spans="1:7" ht="15.75" thickBot="1" x14ac:dyDescent="0.3">
      <c r="A115" s="487" t="s">
        <v>89</v>
      </c>
      <c r="B115" s="488"/>
      <c r="C115" s="489"/>
      <c r="D115" s="489"/>
      <c r="E115" s="489"/>
      <c r="F115" s="467"/>
      <c r="G115" s="72"/>
    </row>
    <row r="116" spans="1:7" ht="15.75" thickBot="1" x14ac:dyDescent="0.3">
      <c r="A116" s="487" t="s">
        <v>90</v>
      </c>
      <c r="B116" s="488"/>
      <c r="C116" s="490"/>
      <c r="D116" s="490"/>
      <c r="E116" s="490"/>
      <c r="F116" s="467"/>
      <c r="G116" s="72"/>
    </row>
    <row r="117" spans="1:7" ht="15.75" thickBot="1" x14ac:dyDescent="0.3">
      <c r="A117" s="485" t="s">
        <v>30</v>
      </c>
      <c r="B117" s="486"/>
      <c r="C117" s="486"/>
      <c r="D117" s="486"/>
      <c r="E117" s="486"/>
      <c r="F117" s="467"/>
      <c r="G117" s="72"/>
    </row>
    <row r="118" spans="1:7" ht="15.75" thickBot="1" x14ac:dyDescent="0.3">
      <c r="A118" s="487" t="s">
        <v>89</v>
      </c>
      <c r="B118" s="488"/>
      <c r="C118" s="486"/>
      <c r="D118" s="486"/>
      <c r="E118" s="486"/>
      <c r="F118" s="467"/>
      <c r="G118" s="72"/>
    </row>
    <row r="119" spans="1:7" ht="15.75" thickBot="1" x14ac:dyDescent="0.3">
      <c r="A119" s="487" t="s">
        <v>90</v>
      </c>
      <c r="B119" s="488"/>
      <c r="C119" s="486"/>
      <c r="D119" s="486"/>
      <c r="E119" s="486"/>
      <c r="F119" s="467"/>
      <c r="G119" s="72"/>
    </row>
    <row r="120" spans="1:7" ht="15.75" thickBot="1" x14ac:dyDescent="0.3">
      <c r="A120" s="485" t="s">
        <v>1</v>
      </c>
      <c r="B120" s="486">
        <v>6500</v>
      </c>
      <c r="C120" s="486">
        <v>7500</v>
      </c>
      <c r="D120" s="486">
        <v>7100</v>
      </c>
      <c r="E120" s="486">
        <v>7100</v>
      </c>
      <c r="F120" s="467"/>
      <c r="G120" s="72"/>
    </row>
    <row r="121" spans="1:7" ht="15.75" thickBot="1" x14ac:dyDescent="0.3">
      <c r="A121" s="487" t="s">
        <v>89</v>
      </c>
      <c r="B121" s="488"/>
      <c r="C121" s="486"/>
      <c r="D121" s="486"/>
      <c r="E121" s="486"/>
      <c r="F121" s="467"/>
      <c r="G121" s="72"/>
    </row>
    <row r="122" spans="1:7" ht="15.75" thickBot="1" x14ac:dyDescent="0.3">
      <c r="A122" s="487" t="s">
        <v>90</v>
      </c>
      <c r="B122" s="488"/>
      <c r="C122" s="486"/>
      <c r="D122" s="486"/>
      <c r="E122" s="486"/>
      <c r="F122" s="467"/>
      <c r="G122" s="72"/>
    </row>
    <row r="123" spans="1:7" ht="15.75" thickBot="1" x14ac:dyDescent="0.3">
      <c r="A123" s="485" t="s">
        <v>2</v>
      </c>
      <c r="B123" s="488"/>
      <c r="C123" s="486"/>
      <c r="D123" s="486"/>
      <c r="E123" s="486"/>
      <c r="F123" s="467"/>
      <c r="G123" s="72"/>
    </row>
    <row r="124" spans="1:7" ht="15.75" thickBot="1" x14ac:dyDescent="0.3">
      <c r="A124" s="487" t="s">
        <v>89</v>
      </c>
      <c r="B124" s="488"/>
      <c r="C124" s="486"/>
      <c r="D124" s="486"/>
      <c r="E124" s="486"/>
      <c r="F124" s="467"/>
      <c r="G124" s="72"/>
    </row>
    <row r="125" spans="1:7" ht="15.75" thickBot="1" x14ac:dyDescent="0.3">
      <c r="A125" s="487" t="s">
        <v>90</v>
      </c>
      <c r="B125" s="488"/>
      <c r="C125" s="486"/>
      <c r="D125" s="486"/>
      <c r="E125" s="486"/>
      <c r="F125" s="467"/>
      <c r="G125" s="72"/>
    </row>
    <row r="126" spans="1:7" ht="15.75" thickBot="1" x14ac:dyDescent="0.3">
      <c r="A126" s="485" t="s">
        <v>25</v>
      </c>
      <c r="B126" s="488"/>
      <c r="C126" s="488"/>
      <c r="D126" s="488"/>
      <c r="E126" s="488"/>
      <c r="F126" s="467"/>
      <c r="G126" s="72"/>
    </row>
    <row r="127" spans="1:7" ht="15.75" thickBot="1" x14ac:dyDescent="0.3">
      <c r="A127" s="487" t="s">
        <v>89</v>
      </c>
      <c r="B127" s="488"/>
      <c r="C127" s="486"/>
      <c r="D127" s="486"/>
      <c r="E127" s="486"/>
      <c r="F127" s="467"/>
      <c r="G127" s="72"/>
    </row>
    <row r="128" spans="1:7" ht="15.75" thickBot="1" x14ac:dyDescent="0.3">
      <c r="A128" s="487" t="s">
        <v>90</v>
      </c>
      <c r="B128" s="488"/>
      <c r="C128" s="486"/>
      <c r="D128" s="486"/>
      <c r="E128" s="486"/>
      <c r="F128" s="467"/>
      <c r="G128" s="72"/>
    </row>
    <row r="129" spans="1:7" ht="15.75" thickBot="1" x14ac:dyDescent="0.3">
      <c r="A129" s="485" t="s">
        <v>26</v>
      </c>
      <c r="B129" s="488"/>
      <c r="C129" s="486"/>
      <c r="D129" s="486"/>
      <c r="E129" s="486"/>
      <c r="F129" s="467"/>
      <c r="G129" s="72"/>
    </row>
    <row r="130" spans="1:7" ht="15.75" thickBot="1" x14ac:dyDescent="0.3">
      <c r="A130" s="487" t="s">
        <v>89</v>
      </c>
      <c r="B130" s="488"/>
      <c r="C130" s="486"/>
      <c r="D130" s="486"/>
      <c r="E130" s="486"/>
      <c r="F130" s="467"/>
      <c r="G130" s="72"/>
    </row>
    <row r="131" spans="1:7" ht="15.75" thickBot="1" x14ac:dyDescent="0.3">
      <c r="A131" s="487" t="s">
        <v>90</v>
      </c>
      <c r="B131" s="488"/>
      <c r="C131" s="486"/>
      <c r="D131" s="486"/>
      <c r="E131" s="486"/>
      <c r="F131" s="467"/>
      <c r="G131" s="72"/>
    </row>
    <row r="132" spans="1:7" ht="15.75" thickBot="1" x14ac:dyDescent="0.3">
      <c r="A132" s="485" t="s">
        <v>3</v>
      </c>
      <c r="B132" s="488"/>
      <c r="C132" s="486"/>
      <c r="D132" s="486"/>
      <c r="E132" s="486"/>
      <c r="F132" s="467"/>
      <c r="G132" s="72"/>
    </row>
    <row r="133" spans="1:7" ht="15.75" thickBot="1" x14ac:dyDescent="0.3">
      <c r="A133" s="487" t="s">
        <v>89</v>
      </c>
      <c r="B133" s="488"/>
      <c r="C133" s="486"/>
      <c r="D133" s="486"/>
      <c r="E133" s="486"/>
      <c r="F133" s="467"/>
      <c r="G133" s="72"/>
    </row>
    <row r="134" spans="1:7" ht="15.75" thickBot="1" x14ac:dyDescent="0.3">
      <c r="A134" s="487" t="s">
        <v>90</v>
      </c>
      <c r="B134" s="488"/>
      <c r="C134" s="486"/>
      <c r="D134" s="486"/>
      <c r="E134" s="486"/>
      <c r="F134" s="467"/>
      <c r="G134" s="72"/>
    </row>
    <row r="135" spans="1:7" ht="15.75" thickBot="1" x14ac:dyDescent="0.3">
      <c r="A135" s="491" t="s">
        <v>119</v>
      </c>
      <c r="B135" s="488">
        <f>B132+B129+B126+B123+B120+B117+B114</f>
        <v>6500</v>
      </c>
      <c r="C135" s="488">
        <f>C132+C129+C126+C123+C120+C117+C114</f>
        <v>7500</v>
      </c>
      <c r="D135" s="488">
        <f>D132+D129+D126+D123+D120+D117+D114</f>
        <v>7100</v>
      </c>
      <c r="E135" s="488">
        <f>E132+E129+E126+E123+E120+E117+E114</f>
        <v>7100</v>
      </c>
      <c r="F135" s="467"/>
      <c r="G135" s="72"/>
    </row>
    <row r="136" spans="1:7" ht="15.75" thickBot="1" x14ac:dyDescent="0.3">
      <c r="A136" s="1110" t="s">
        <v>144</v>
      </c>
      <c r="B136" s="1111"/>
      <c r="C136" s="1111"/>
      <c r="D136" s="1111"/>
      <c r="E136" s="1112"/>
      <c r="F136" s="467"/>
      <c r="G136" s="72"/>
    </row>
    <row r="137" spans="1:7" ht="15.75" thickBot="1" x14ac:dyDescent="0.3">
      <c r="A137" s="1101" t="s">
        <v>43</v>
      </c>
      <c r="B137" s="1102"/>
      <c r="C137" s="1102"/>
      <c r="D137" s="1102"/>
      <c r="E137" s="1103"/>
      <c r="F137" s="467"/>
      <c r="G137" s="72"/>
    </row>
    <row r="138" spans="1:7" ht="15.75" thickBot="1" x14ac:dyDescent="0.3">
      <c r="A138" s="478" t="s">
        <v>128</v>
      </c>
      <c r="B138" s="1113" t="s">
        <v>501</v>
      </c>
      <c r="C138" s="1114"/>
      <c r="D138" s="1114"/>
      <c r="E138" s="1114"/>
      <c r="F138" s="495"/>
      <c r="G138" s="72"/>
    </row>
    <row r="139" spans="1:7" ht="15.75" thickBot="1" x14ac:dyDescent="0.3">
      <c r="A139" s="479" t="s">
        <v>9</v>
      </c>
      <c r="B139" s="746" t="s">
        <v>502</v>
      </c>
      <c r="C139" s="747"/>
      <c r="D139" s="747"/>
      <c r="E139" s="1115"/>
      <c r="F139" s="467"/>
      <c r="G139" s="72"/>
    </row>
    <row r="140" spans="1:7" ht="15.75" thickBot="1" x14ac:dyDescent="0.3">
      <c r="A140" s="479" t="s">
        <v>14</v>
      </c>
      <c r="B140" s="1116" t="s">
        <v>503</v>
      </c>
      <c r="C140" s="1117"/>
      <c r="D140" s="1117"/>
      <c r="E140" s="1117"/>
      <c r="F140" s="495"/>
      <c r="G140" s="72"/>
    </row>
    <row r="141" spans="1:7" ht="27.75" customHeight="1" x14ac:dyDescent="0.25">
      <c r="A141" s="1074"/>
      <c r="B141" s="480">
        <v>2020</v>
      </c>
      <c r="C141" s="480">
        <v>2021</v>
      </c>
      <c r="D141" s="480">
        <v>2022</v>
      </c>
      <c r="E141" s="480">
        <v>2023</v>
      </c>
      <c r="F141" s="467"/>
      <c r="G141" s="72"/>
    </row>
    <row r="142" spans="1:7" ht="15.75" thickBot="1" x14ac:dyDescent="0.3">
      <c r="A142" s="1075"/>
      <c r="B142" s="481" t="s">
        <v>5</v>
      </c>
      <c r="C142" s="481" t="s">
        <v>6</v>
      </c>
      <c r="D142" s="481" t="s">
        <v>6</v>
      </c>
      <c r="E142" s="481" t="s">
        <v>6</v>
      </c>
      <c r="F142" s="467"/>
      <c r="G142" s="72"/>
    </row>
    <row r="143" spans="1:7" ht="15.75" thickBot="1" x14ac:dyDescent="0.3">
      <c r="A143" s="479" t="s">
        <v>8</v>
      </c>
      <c r="B143" s="482">
        <v>206</v>
      </c>
      <c r="C143" s="482">
        <v>196</v>
      </c>
      <c r="D143" s="482">
        <v>186</v>
      </c>
      <c r="E143" s="482">
        <v>186</v>
      </c>
      <c r="F143" s="467"/>
      <c r="G143" s="72"/>
    </row>
    <row r="144" spans="1:7" ht="15.75" thickBot="1" x14ac:dyDescent="0.3">
      <c r="A144" s="479" t="s">
        <v>15</v>
      </c>
      <c r="B144" s="482">
        <v>2800</v>
      </c>
      <c r="C144" s="482">
        <v>2800</v>
      </c>
      <c r="D144" s="482">
        <v>2700</v>
      </c>
      <c r="E144" s="482">
        <v>2700</v>
      </c>
      <c r="F144" s="467"/>
      <c r="G144" s="72"/>
    </row>
    <row r="145" spans="1:7" ht="15.75" thickBot="1" x14ac:dyDescent="0.3">
      <c r="A145" s="479" t="s">
        <v>24</v>
      </c>
      <c r="B145" s="482">
        <f>B144/B143</f>
        <v>13.592233009708737</v>
      </c>
      <c r="C145" s="482">
        <f>C144/C143</f>
        <v>14.285714285714286</v>
      </c>
      <c r="D145" s="482">
        <f>D144/D143</f>
        <v>14.516129032258064</v>
      </c>
      <c r="E145" s="482">
        <f>E144/E143</f>
        <v>14.516129032258064</v>
      </c>
      <c r="F145" s="467"/>
      <c r="G145" s="72"/>
    </row>
    <row r="146" spans="1:7" ht="15.75" thickBot="1" x14ac:dyDescent="0.3">
      <c r="A146" s="479" t="s">
        <v>16</v>
      </c>
      <c r="B146" s="483" t="s">
        <v>22</v>
      </c>
      <c r="C146" s="484">
        <f t="shared" ref="C146:E148" si="3">C143/B143-1</f>
        <v>-4.8543689320388328E-2</v>
      </c>
      <c r="D146" s="484">
        <f t="shared" si="3"/>
        <v>-5.1020408163265252E-2</v>
      </c>
      <c r="E146" s="484">
        <f t="shared" si="3"/>
        <v>0</v>
      </c>
      <c r="F146" s="467"/>
      <c r="G146" s="72"/>
    </row>
    <row r="147" spans="1:7" ht="15.75" thickBot="1" x14ac:dyDescent="0.3">
      <c r="A147" s="479" t="s">
        <v>17</v>
      </c>
      <c r="B147" s="483" t="s">
        <v>22</v>
      </c>
      <c r="C147" s="484">
        <f t="shared" si="3"/>
        <v>0</v>
      </c>
      <c r="D147" s="484">
        <f t="shared" si="3"/>
        <v>-3.5714285714285698E-2</v>
      </c>
      <c r="E147" s="484">
        <f t="shared" si="3"/>
        <v>0</v>
      </c>
      <c r="F147" s="467"/>
      <c r="G147" s="72"/>
    </row>
    <row r="148" spans="1:7" ht="15.75" thickBot="1" x14ac:dyDescent="0.3">
      <c r="A148" s="479" t="s">
        <v>18</v>
      </c>
      <c r="B148" s="483" t="s">
        <v>22</v>
      </c>
      <c r="C148" s="484">
        <f t="shared" si="3"/>
        <v>5.1020408163265474E-2</v>
      </c>
      <c r="D148" s="484">
        <f t="shared" si="3"/>
        <v>1.6129032258064502E-2</v>
      </c>
      <c r="E148" s="484">
        <f t="shared" si="3"/>
        <v>0</v>
      </c>
      <c r="F148" s="467"/>
      <c r="G148" s="72"/>
    </row>
    <row r="149" spans="1:7" ht="15.75" thickBot="1" x14ac:dyDescent="0.3">
      <c r="A149" s="1076" t="s">
        <v>163</v>
      </c>
      <c r="B149" s="1077"/>
      <c r="C149" s="1077"/>
      <c r="D149" s="1077"/>
      <c r="E149" s="1078"/>
      <c r="F149" s="467"/>
      <c r="G149" s="72"/>
    </row>
    <row r="150" spans="1:7" x14ac:dyDescent="0.25">
      <c r="A150" s="1074"/>
      <c r="B150" s="480">
        <v>2020</v>
      </c>
      <c r="C150" s="480">
        <v>2021</v>
      </c>
      <c r="D150" s="480">
        <v>2022</v>
      </c>
      <c r="E150" s="480">
        <v>2023</v>
      </c>
      <c r="F150" s="467"/>
      <c r="G150" s="72"/>
    </row>
    <row r="151" spans="1:7" ht="15.75" thickBot="1" x14ac:dyDescent="0.3">
      <c r="A151" s="1075"/>
      <c r="B151" s="481" t="s">
        <v>5</v>
      </c>
      <c r="C151" s="481" t="s">
        <v>6</v>
      </c>
      <c r="D151" s="481" t="s">
        <v>6</v>
      </c>
      <c r="E151" s="481" t="s">
        <v>6</v>
      </c>
      <c r="F151" s="467"/>
      <c r="G151" s="72"/>
    </row>
    <row r="152" spans="1:7" ht="15.75" thickBot="1" x14ac:dyDescent="0.3">
      <c r="A152" s="485" t="s">
        <v>0</v>
      </c>
      <c r="B152" s="486"/>
      <c r="C152" s="486"/>
      <c r="D152" s="486"/>
      <c r="E152" s="486"/>
      <c r="F152" s="467"/>
      <c r="G152" s="72"/>
    </row>
    <row r="153" spans="1:7" ht="15.75" thickBot="1" x14ac:dyDescent="0.3">
      <c r="A153" s="487" t="s">
        <v>89</v>
      </c>
      <c r="B153" s="488"/>
      <c r="C153" s="489"/>
      <c r="D153" s="489"/>
      <c r="E153" s="489"/>
      <c r="F153" s="467"/>
      <c r="G153" s="72"/>
    </row>
    <row r="154" spans="1:7" ht="15.75" thickBot="1" x14ac:dyDescent="0.3">
      <c r="A154" s="487" t="s">
        <v>90</v>
      </c>
      <c r="B154" s="488"/>
      <c r="C154" s="490"/>
      <c r="D154" s="490"/>
      <c r="E154" s="490"/>
      <c r="F154" s="467"/>
      <c r="G154" s="72"/>
    </row>
    <row r="155" spans="1:7" ht="15.75" thickBot="1" x14ac:dyDescent="0.3">
      <c r="A155" s="485" t="s">
        <v>30</v>
      </c>
      <c r="B155" s="486"/>
      <c r="C155" s="486"/>
      <c r="D155" s="486"/>
      <c r="E155" s="486"/>
      <c r="F155" s="467"/>
      <c r="G155" s="72"/>
    </row>
    <row r="156" spans="1:7" ht="15.75" thickBot="1" x14ac:dyDescent="0.3">
      <c r="A156" s="487" t="s">
        <v>89</v>
      </c>
      <c r="B156" s="488"/>
      <c r="C156" s="486"/>
      <c r="D156" s="486"/>
      <c r="E156" s="486"/>
      <c r="F156" s="467"/>
      <c r="G156" s="72"/>
    </row>
    <row r="157" spans="1:7" ht="15.75" thickBot="1" x14ac:dyDescent="0.3">
      <c r="A157" s="487" t="s">
        <v>90</v>
      </c>
      <c r="B157" s="488"/>
      <c r="C157" s="486"/>
      <c r="D157" s="486"/>
      <c r="E157" s="486"/>
      <c r="F157" s="467"/>
      <c r="G157" s="72"/>
    </row>
    <row r="158" spans="1:7" ht="15.75" thickBot="1" x14ac:dyDescent="0.3">
      <c r="A158" s="485" t="s">
        <v>1</v>
      </c>
      <c r="B158" s="486">
        <v>2800</v>
      </c>
      <c r="C158" s="486">
        <v>2800</v>
      </c>
      <c r="D158" s="486">
        <v>2700</v>
      </c>
      <c r="E158" s="486">
        <v>2700</v>
      </c>
      <c r="F158" s="467"/>
      <c r="G158" s="72"/>
    </row>
    <row r="159" spans="1:7" ht="15.75" thickBot="1" x14ac:dyDescent="0.3">
      <c r="A159" s="487" t="s">
        <v>89</v>
      </c>
      <c r="B159" s="488"/>
      <c r="C159" s="486"/>
      <c r="D159" s="486"/>
      <c r="E159" s="486"/>
      <c r="F159" s="467"/>
      <c r="G159" s="72"/>
    </row>
    <row r="160" spans="1:7" ht="15.75" thickBot="1" x14ac:dyDescent="0.3">
      <c r="A160" s="487" t="s">
        <v>90</v>
      </c>
      <c r="B160" s="488"/>
      <c r="C160" s="486"/>
      <c r="D160" s="486"/>
      <c r="E160" s="486"/>
      <c r="F160" s="467"/>
      <c r="G160" s="72"/>
    </row>
    <row r="161" spans="1:7" ht="15.75" thickBot="1" x14ac:dyDescent="0.3">
      <c r="A161" s="485" t="s">
        <v>2</v>
      </c>
      <c r="B161" s="488"/>
      <c r="C161" s="486"/>
      <c r="D161" s="486"/>
      <c r="E161" s="486"/>
      <c r="F161" s="467"/>
      <c r="G161" s="72"/>
    </row>
    <row r="162" spans="1:7" ht="15.75" thickBot="1" x14ac:dyDescent="0.3">
      <c r="A162" s="487" t="s">
        <v>89</v>
      </c>
      <c r="B162" s="488"/>
      <c r="C162" s="486"/>
      <c r="D162" s="486"/>
      <c r="E162" s="486"/>
      <c r="F162" s="467"/>
      <c r="G162" s="72"/>
    </row>
    <row r="163" spans="1:7" ht="15.75" thickBot="1" x14ac:dyDescent="0.3">
      <c r="A163" s="487" t="s">
        <v>90</v>
      </c>
      <c r="B163" s="488"/>
      <c r="C163" s="486"/>
      <c r="D163" s="486"/>
      <c r="E163" s="486"/>
      <c r="F163" s="467"/>
      <c r="G163" s="72"/>
    </row>
    <row r="164" spans="1:7" ht="15.75" thickBot="1" x14ac:dyDescent="0.3">
      <c r="A164" s="485" t="s">
        <v>25</v>
      </c>
      <c r="B164" s="488"/>
      <c r="C164" s="486"/>
      <c r="D164" s="486"/>
      <c r="E164" s="486"/>
      <c r="F164" s="467"/>
      <c r="G164" s="72"/>
    </row>
    <row r="165" spans="1:7" ht="15.75" thickBot="1" x14ac:dyDescent="0.3">
      <c r="A165" s="487" t="s">
        <v>89</v>
      </c>
      <c r="B165" s="488"/>
      <c r="C165" s="486"/>
      <c r="D165" s="486"/>
      <c r="E165" s="486"/>
      <c r="F165" s="467"/>
      <c r="G165" s="72"/>
    </row>
    <row r="166" spans="1:7" ht="15.75" thickBot="1" x14ac:dyDescent="0.3">
      <c r="A166" s="487" t="s">
        <v>90</v>
      </c>
      <c r="B166" s="488"/>
      <c r="C166" s="486"/>
      <c r="D166" s="486"/>
      <c r="E166" s="486"/>
      <c r="F166" s="467"/>
      <c r="G166" s="72"/>
    </row>
    <row r="167" spans="1:7" ht="15.75" thickBot="1" x14ac:dyDescent="0.3">
      <c r="A167" s="485" t="s">
        <v>26</v>
      </c>
      <c r="B167" s="488"/>
      <c r="C167" s="488"/>
      <c r="D167" s="488"/>
      <c r="E167" s="488"/>
      <c r="F167" s="467"/>
      <c r="G167" s="72"/>
    </row>
    <row r="168" spans="1:7" ht="15.75" thickBot="1" x14ac:dyDescent="0.3">
      <c r="A168" s="487" t="s">
        <v>89</v>
      </c>
      <c r="B168" s="488"/>
      <c r="C168" s="486"/>
      <c r="D168" s="486"/>
      <c r="E168" s="486"/>
      <c r="F168" s="467"/>
      <c r="G168" s="72"/>
    </row>
    <row r="169" spans="1:7" ht="15.75" thickBot="1" x14ac:dyDescent="0.3">
      <c r="A169" s="487" t="s">
        <v>90</v>
      </c>
      <c r="B169" s="488"/>
      <c r="C169" s="486"/>
      <c r="D169" s="486"/>
      <c r="E169" s="486"/>
      <c r="F169" s="467"/>
      <c r="G169" s="72"/>
    </row>
    <row r="170" spans="1:7" ht="15.75" thickBot="1" x14ac:dyDescent="0.3">
      <c r="A170" s="485" t="s">
        <v>3</v>
      </c>
      <c r="B170" s="488"/>
      <c r="C170" s="486"/>
      <c r="D170" s="486"/>
      <c r="E170" s="486"/>
      <c r="F170" s="467"/>
      <c r="G170" s="72"/>
    </row>
    <row r="171" spans="1:7" ht="15.75" thickBot="1" x14ac:dyDescent="0.3">
      <c r="A171" s="487" t="s">
        <v>89</v>
      </c>
      <c r="B171" s="488"/>
      <c r="C171" s="486"/>
      <c r="D171" s="486"/>
      <c r="E171" s="486"/>
      <c r="F171" s="467"/>
      <c r="G171" s="72"/>
    </row>
    <row r="172" spans="1:7" ht="15.75" thickBot="1" x14ac:dyDescent="0.3">
      <c r="A172" s="487" t="s">
        <v>90</v>
      </c>
      <c r="B172" s="488"/>
      <c r="C172" s="486"/>
      <c r="D172" s="486"/>
      <c r="E172" s="486"/>
      <c r="F172" s="467"/>
      <c r="G172" s="72"/>
    </row>
    <row r="173" spans="1:7" ht="15.75" thickBot="1" x14ac:dyDescent="0.3">
      <c r="A173" s="497" t="s">
        <v>131</v>
      </c>
      <c r="B173" s="498">
        <f>B170+B167+B164+B161+B158+B155+B152</f>
        <v>2800</v>
      </c>
      <c r="C173" s="498">
        <f>C170+C167+C164+C161+C158+C155+C152</f>
        <v>2800</v>
      </c>
      <c r="D173" s="498">
        <f>D170+D167+D164+D161+D158+D155+D152</f>
        <v>2700</v>
      </c>
      <c r="E173" s="498">
        <f>E170+E167+E164+E161+E158+E155+E152</f>
        <v>2700</v>
      </c>
      <c r="F173" s="467"/>
      <c r="G173" s="72"/>
    </row>
    <row r="174" spans="1:7" ht="15.75" thickBot="1" x14ac:dyDescent="0.3">
      <c r="A174" s="1101" t="s">
        <v>38</v>
      </c>
      <c r="B174" s="1102"/>
      <c r="C174" s="1102"/>
      <c r="D174" s="1102"/>
      <c r="E174" s="1103"/>
      <c r="F174" s="467"/>
      <c r="G174" s="72"/>
    </row>
    <row r="175" spans="1:7" ht="15.75" thickBot="1" x14ac:dyDescent="0.3">
      <c r="A175" s="1101" t="s">
        <v>39</v>
      </c>
      <c r="B175" s="1102"/>
      <c r="C175" s="1102"/>
      <c r="D175" s="1102"/>
      <c r="E175" s="1103"/>
      <c r="F175" s="467"/>
      <c r="G175" s="72"/>
    </row>
    <row r="176" spans="1:7" ht="15.75" thickBot="1" x14ac:dyDescent="0.3">
      <c r="A176" s="478" t="s">
        <v>28</v>
      </c>
      <c r="B176" s="1104" t="s">
        <v>227</v>
      </c>
      <c r="C176" s="1105"/>
      <c r="D176" s="1105"/>
      <c r="E176" s="1106"/>
      <c r="F176" s="467"/>
      <c r="G176" s="72"/>
    </row>
    <row r="177" spans="1:7" ht="15.75" thickBot="1" x14ac:dyDescent="0.3">
      <c r="A177" s="479" t="s">
        <v>9</v>
      </c>
      <c r="B177" s="929" t="s">
        <v>504</v>
      </c>
      <c r="C177" s="930"/>
      <c r="D177" s="930"/>
      <c r="E177" s="1100"/>
      <c r="F177" s="467"/>
      <c r="G177" s="72"/>
    </row>
    <row r="178" spans="1:7" ht="15.75" thickBot="1" x14ac:dyDescent="0.3">
      <c r="A178" s="479" t="s">
        <v>14</v>
      </c>
      <c r="B178" s="1071" t="s">
        <v>505</v>
      </c>
      <c r="C178" s="1072"/>
      <c r="D178" s="1072"/>
      <c r="E178" s="1073"/>
      <c r="F178" s="467"/>
      <c r="G178" s="72"/>
    </row>
    <row r="179" spans="1:7" x14ac:dyDescent="0.25">
      <c r="A179" s="1074"/>
      <c r="B179" s="480">
        <v>2020</v>
      </c>
      <c r="C179" s="480">
        <v>2021</v>
      </c>
      <c r="D179" s="480">
        <v>2022</v>
      </c>
      <c r="E179" s="480">
        <v>2023</v>
      </c>
      <c r="F179" s="467"/>
      <c r="G179" s="72"/>
    </row>
    <row r="180" spans="1:7" ht="15.75" thickBot="1" x14ac:dyDescent="0.3">
      <c r="A180" s="1075"/>
      <c r="B180" s="481" t="s">
        <v>5</v>
      </c>
      <c r="C180" s="481" t="s">
        <v>6</v>
      </c>
      <c r="D180" s="481" t="s">
        <v>6</v>
      </c>
      <c r="E180" s="481" t="s">
        <v>6</v>
      </c>
      <c r="F180" s="467"/>
      <c r="G180" s="72"/>
    </row>
    <row r="181" spans="1:7" ht="15.75" thickBot="1" x14ac:dyDescent="0.3">
      <c r="A181" s="479" t="s">
        <v>8</v>
      </c>
      <c r="B181" s="482">
        <v>18</v>
      </c>
      <c r="C181" s="482">
        <v>35</v>
      </c>
      <c r="D181" s="482">
        <v>23</v>
      </c>
      <c r="E181" s="482">
        <v>23</v>
      </c>
      <c r="F181" s="467"/>
      <c r="G181" s="72"/>
    </row>
    <row r="182" spans="1:7" ht="15.75" thickBot="1" x14ac:dyDescent="0.3">
      <c r="A182" s="479" t="s">
        <v>15</v>
      </c>
      <c r="B182" s="482">
        <v>500</v>
      </c>
      <c r="C182" s="482">
        <v>2000</v>
      </c>
      <c r="D182" s="482">
        <v>2000</v>
      </c>
      <c r="E182" s="482">
        <v>2000</v>
      </c>
      <c r="F182" s="467"/>
      <c r="G182" s="72"/>
    </row>
    <row r="183" spans="1:7" ht="15.75" thickBot="1" x14ac:dyDescent="0.3">
      <c r="A183" s="479" t="s">
        <v>24</v>
      </c>
      <c r="B183" s="482">
        <f>B182/B181</f>
        <v>27.777777777777779</v>
      </c>
      <c r="C183" s="482">
        <f>C182/C181</f>
        <v>57.142857142857146</v>
      </c>
      <c r="D183" s="482">
        <f>D182/D181</f>
        <v>86.956521739130437</v>
      </c>
      <c r="E183" s="482">
        <f>E182/E181</f>
        <v>86.956521739130437</v>
      </c>
      <c r="F183" s="467"/>
      <c r="G183" s="72"/>
    </row>
    <row r="184" spans="1:7" ht="15.75" thickBot="1" x14ac:dyDescent="0.3">
      <c r="A184" s="479" t="s">
        <v>16</v>
      </c>
      <c r="B184" s="483" t="s">
        <v>22</v>
      </c>
      <c r="C184" s="484">
        <f t="shared" ref="C184:E186" si="4">C181/B181-1</f>
        <v>0.94444444444444442</v>
      </c>
      <c r="D184" s="484">
        <f t="shared" si="4"/>
        <v>-0.34285714285714286</v>
      </c>
      <c r="E184" s="484">
        <f t="shared" si="4"/>
        <v>0</v>
      </c>
      <c r="F184" s="467"/>
      <c r="G184" s="85"/>
    </row>
    <row r="185" spans="1:7" ht="15.75" thickBot="1" x14ac:dyDescent="0.3">
      <c r="A185" s="479" t="s">
        <v>17</v>
      </c>
      <c r="B185" s="483" t="s">
        <v>22</v>
      </c>
      <c r="C185" s="484">
        <f t="shared" si="4"/>
        <v>3</v>
      </c>
      <c r="D185" s="484">
        <f t="shared" si="4"/>
        <v>0</v>
      </c>
      <c r="E185" s="484">
        <f t="shared" si="4"/>
        <v>0</v>
      </c>
      <c r="F185" s="467"/>
      <c r="G185" s="72"/>
    </row>
    <row r="186" spans="1:7" ht="15.75" thickBot="1" x14ac:dyDescent="0.3">
      <c r="A186" s="479" t="s">
        <v>18</v>
      </c>
      <c r="B186" s="483" t="s">
        <v>22</v>
      </c>
      <c r="C186" s="484">
        <f t="shared" si="4"/>
        <v>1.0571428571428574</v>
      </c>
      <c r="D186" s="484">
        <f t="shared" si="4"/>
        <v>0.52173913043478248</v>
      </c>
      <c r="E186" s="484">
        <f t="shared" si="4"/>
        <v>0</v>
      </c>
      <c r="F186" s="467"/>
      <c r="G186" s="72"/>
    </row>
    <row r="187" spans="1:7" ht="15.75" thickBot="1" x14ac:dyDescent="0.3">
      <c r="A187" s="1076" t="s">
        <v>160</v>
      </c>
      <c r="B187" s="1077"/>
      <c r="C187" s="1077"/>
      <c r="D187" s="1077"/>
      <c r="E187" s="1078"/>
      <c r="F187" s="467"/>
      <c r="G187" s="72"/>
    </row>
    <row r="188" spans="1:7" x14ac:dyDescent="0.25">
      <c r="A188" s="1074"/>
      <c r="B188" s="480">
        <v>2020</v>
      </c>
      <c r="C188" s="480">
        <v>2021</v>
      </c>
      <c r="D188" s="480">
        <v>2022</v>
      </c>
      <c r="E188" s="480">
        <v>2023</v>
      </c>
      <c r="F188" s="467"/>
      <c r="G188" s="72"/>
    </row>
    <row r="189" spans="1:7" ht="15.75" thickBot="1" x14ac:dyDescent="0.3">
      <c r="A189" s="1075"/>
      <c r="B189" s="481" t="s">
        <v>5</v>
      </c>
      <c r="C189" s="481" t="s">
        <v>6</v>
      </c>
      <c r="D189" s="481" t="s">
        <v>6</v>
      </c>
      <c r="E189" s="481" t="s">
        <v>6</v>
      </c>
      <c r="F189" s="467"/>
      <c r="G189" s="72"/>
    </row>
    <row r="190" spans="1:7" ht="15.75" thickBot="1" x14ac:dyDescent="0.3">
      <c r="A190" s="485" t="s">
        <v>40</v>
      </c>
      <c r="B190" s="486"/>
      <c r="C190" s="486"/>
      <c r="D190" s="486"/>
      <c r="E190" s="486"/>
      <c r="F190" s="467"/>
      <c r="G190" s="72"/>
    </row>
    <row r="191" spans="1:7" ht="15.75" thickBot="1" x14ac:dyDescent="0.3">
      <c r="A191" s="485" t="s">
        <v>41</v>
      </c>
      <c r="B191" s="488">
        <v>500</v>
      </c>
      <c r="C191" s="486">
        <v>2000</v>
      </c>
      <c r="D191" s="486">
        <v>2000</v>
      </c>
      <c r="E191" s="486">
        <v>2000</v>
      </c>
      <c r="F191" s="467"/>
      <c r="G191" s="72"/>
    </row>
    <row r="192" spans="1:7" ht="15" customHeight="1" thickBot="1" x14ac:dyDescent="0.3">
      <c r="A192" s="491" t="s">
        <v>32</v>
      </c>
      <c r="B192" s="488">
        <f>B191+B190</f>
        <v>500</v>
      </c>
      <c r="C192" s="488">
        <f>C191+C190</f>
        <v>2000</v>
      </c>
      <c r="D192" s="488">
        <f>D191+D190</f>
        <v>2000</v>
      </c>
      <c r="E192" s="488">
        <f>E191+E190</f>
        <v>2000</v>
      </c>
      <c r="F192" s="467"/>
      <c r="G192" s="72"/>
    </row>
    <row r="193" spans="1:7" x14ac:dyDescent="0.25">
      <c r="A193" s="1079" t="s">
        <v>506</v>
      </c>
      <c r="B193" s="1082" t="s">
        <v>507</v>
      </c>
      <c r="C193" s="1083"/>
      <c r="D193" s="1083"/>
      <c r="E193" s="1084"/>
      <c r="F193" s="467"/>
      <c r="G193" s="72"/>
    </row>
    <row r="194" spans="1:7" ht="25.5" customHeight="1" x14ac:dyDescent="0.25">
      <c r="A194" s="1080"/>
      <c r="B194" s="1085"/>
      <c r="C194" s="1086"/>
      <c r="D194" s="1086"/>
      <c r="E194" s="1087"/>
      <c r="F194" s="467"/>
      <c r="G194" s="72"/>
    </row>
    <row r="195" spans="1:7" ht="15.75" thickBot="1" x14ac:dyDescent="0.3">
      <c r="A195" s="1081"/>
      <c r="B195" s="1088"/>
      <c r="C195" s="1089"/>
      <c r="D195" s="1089"/>
      <c r="E195" s="1090"/>
      <c r="F195" s="467"/>
      <c r="G195" s="72"/>
    </row>
    <row r="196" spans="1:7" ht="15.75" thickBot="1" x14ac:dyDescent="0.3">
      <c r="A196" s="478" t="s">
        <v>28</v>
      </c>
      <c r="B196" s="929" t="s">
        <v>508</v>
      </c>
      <c r="C196" s="930"/>
      <c r="D196" s="930"/>
      <c r="E196" s="1100"/>
      <c r="F196" s="467"/>
      <c r="G196" s="72"/>
    </row>
    <row r="197" spans="1:7" ht="24" customHeight="1" thickBot="1" x14ac:dyDescent="0.3">
      <c r="A197" s="479" t="s">
        <v>9</v>
      </c>
      <c r="B197" s="1068" t="s">
        <v>509</v>
      </c>
      <c r="C197" s="1069"/>
      <c r="D197" s="1069"/>
      <c r="E197" s="1070"/>
      <c r="F197" s="467"/>
      <c r="G197" s="72"/>
    </row>
    <row r="198" spans="1:7" ht="24.75" customHeight="1" thickBot="1" x14ac:dyDescent="0.3">
      <c r="A198" s="479" t="s">
        <v>14</v>
      </c>
      <c r="B198" s="1071" t="s">
        <v>98</v>
      </c>
      <c r="C198" s="1072"/>
      <c r="D198" s="1072"/>
      <c r="E198" s="1073"/>
      <c r="F198" s="467"/>
      <c r="G198" s="72"/>
    </row>
    <row r="199" spans="1:7" x14ac:dyDescent="0.25">
      <c r="A199" s="1074"/>
      <c r="B199" s="480">
        <v>2020</v>
      </c>
      <c r="C199" s="480">
        <v>2021</v>
      </c>
      <c r="D199" s="480">
        <v>2022</v>
      </c>
      <c r="E199" s="480">
        <v>2023</v>
      </c>
      <c r="F199" s="467"/>
      <c r="G199" s="72"/>
    </row>
    <row r="200" spans="1:7" ht="15.75" thickBot="1" x14ac:dyDescent="0.3">
      <c r="A200" s="1075"/>
      <c r="B200" s="481" t="s">
        <v>5</v>
      </c>
      <c r="C200" s="481" t="s">
        <v>6</v>
      </c>
      <c r="D200" s="481" t="s">
        <v>6</v>
      </c>
      <c r="E200" s="481" t="s">
        <v>6</v>
      </c>
      <c r="F200" s="467"/>
      <c r="G200" s="72"/>
    </row>
    <row r="201" spans="1:7" ht="15.75" thickBot="1" x14ac:dyDescent="0.3">
      <c r="A201" s="479" t="s">
        <v>8</v>
      </c>
      <c r="B201" s="482"/>
      <c r="C201" s="499"/>
      <c r="D201" s="499"/>
      <c r="E201" s="499"/>
      <c r="F201" s="467"/>
      <c r="G201" s="72"/>
    </row>
    <row r="202" spans="1:7" ht="15.75" thickBot="1" x14ac:dyDescent="0.3">
      <c r="A202" s="479" t="s">
        <v>15</v>
      </c>
      <c r="B202" s="482"/>
      <c r="C202" s="482"/>
      <c r="D202" s="482"/>
      <c r="E202" s="482"/>
      <c r="F202" s="467"/>
      <c r="G202" s="72"/>
    </row>
    <row r="203" spans="1:7" ht="15.75" thickBot="1" x14ac:dyDescent="0.3">
      <c r="A203" s="479" t="s">
        <v>24</v>
      </c>
      <c r="B203" s="482"/>
      <c r="C203" s="482">
        <v>0</v>
      </c>
      <c r="D203" s="482">
        <v>0</v>
      </c>
      <c r="E203" s="482">
        <v>0</v>
      </c>
      <c r="F203" s="467"/>
      <c r="G203" s="72"/>
    </row>
    <row r="204" spans="1:7" ht="15.75" thickBot="1" x14ac:dyDescent="0.3">
      <c r="A204" s="479" t="s">
        <v>16</v>
      </c>
      <c r="B204" s="483" t="s">
        <v>22</v>
      </c>
      <c r="C204" s="482">
        <v>0</v>
      </c>
      <c r="D204" s="482">
        <v>0</v>
      </c>
      <c r="E204" s="482">
        <v>0</v>
      </c>
      <c r="F204" s="467"/>
      <c r="G204" s="72"/>
    </row>
    <row r="205" spans="1:7" ht="15.75" thickBot="1" x14ac:dyDescent="0.3">
      <c r="A205" s="479" t="s">
        <v>17</v>
      </c>
      <c r="B205" s="483" t="s">
        <v>22</v>
      </c>
      <c r="C205" s="482">
        <v>0</v>
      </c>
      <c r="D205" s="482">
        <v>0</v>
      </c>
      <c r="E205" s="482">
        <v>0</v>
      </c>
      <c r="F205" s="467"/>
      <c r="G205" s="72"/>
    </row>
    <row r="206" spans="1:7" ht="15.75" thickBot="1" x14ac:dyDescent="0.3">
      <c r="A206" s="479" t="s">
        <v>18</v>
      </c>
      <c r="B206" s="483" t="s">
        <v>22</v>
      </c>
      <c r="C206" s="484"/>
      <c r="D206" s="482">
        <v>0</v>
      </c>
      <c r="E206" s="482">
        <v>0</v>
      </c>
      <c r="F206" s="467"/>
      <c r="G206" s="72"/>
    </row>
    <row r="207" spans="1:7" ht="15.75" customHeight="1" thickBot="1" x14ac:dyDescent="0.3">
      <c r="A207" s="1076" t="s">
        <v>160</v>
      </c>
      <c r="B207" s="1077"/>
      <c r="C207" s="1077"/>
      <c r="D207" s="1077"/>
      <c r="E207" s="1078"/>
      <c r="F207" s="467"/>
      <c r="G207" s="72"/>
    </row>
    <row r="208" spans="1:7" ht="15.75" customHeight="1" x14ac:dyDescent="0.25">
      <c r="A208" s="1074"/>
      <c r="B208" s="480">
        <v>2020</v>
      </c>
      <c r="C208" s="480">
        <v>2021</v>
      </c>
      <c r="D208" s="480">
        <v>2022</v>
      </c>
      <c r="E208" s="480">
        <v>2023</v>
      </c>
      <c r="F208" s="467"/>
      <c r="G208" s="72"/>
    </row>
    <row r="209" spans="1:7" ht="15.75" thickBot="1" x14ac:dyDescent="0.3">
      <c r="A209" s="1075"/>
      <c r="B209" s="481" t="s">
        <v>5</v>
      </c>
      <c r="C209" s="481" t="s">
        <v>6</v>
      </c>
      <c r="D209" s="481" t="s">
        <v>6</v>
      </c>
      <c r="E209" s="481" t="s">
        <v>6</v>
      </c>
      <c r="F209" s="467"/>
      <c r="G209" s="72"/>
    </row>
    <row r="210" spans="1:7" ht="15.75" thickBot="1" x14ac:dyDescent="0.3">
      <c r="A210" s="485" t="s">
        <v>40</v>
      </c>
      <c r="B210" s="486"/>
      <c r="C210" s="486"/>
      <c r="D210" s="486"/>
      <c r="E210" s="486"/>
      <c r="F210" s="467"/>
      <c r="G210" s="72"/>
    </row>
    <row r="211" spans="1:7" ht="15.75" thickBot="1" x14ac:dyDescent="0.3">
      <c r="A211" s="485" t="s">
        <v>41</v>
      </c>
      <c r="B211" s="488"/>
      <c r="C211" s="486"/>
      <c r="D211" s="486"/>
      <c r="E211" s="486"/>
      <c r="F211" s="467"/>
      <c r="G211" s="72"/>
    </row>
    <row r="212" spans="1:7" ht="15.75" thickBot="1" x14ac:dyDescent="0.3">
      <c r="A212" s="491" t="s">
        <v>32</v>
      </c>
      <c r="B212" s="488">
        <f>B211+B210</f>
        <v>0</v>
      </c>
      <c r="C212" s="488"/>
      <c r="D212" s="488"/>
      <c r="E212" s="488"/>
      <c r="F212" s="467"/>
      <c r="G212" s="72"/>
    </row>
    <row r="213" spans="1:7" ht="15" customHeight="1" x14ac:dyDescent="0.25">
      <c r="A213" s="1079" t="s">
        <v>510</v>
      </c>
      <c r="B213" s="1082" t="s">
        <v>511</v>
      </c>
      <c r="C213" s="1083"/>
      <c r="D213" s="1083"/>
      <c r="E213" s="1084"/>
      <c r="F213" s="467"/>
      <c r="G213" s="72"/>
    </row>
    <row r="214" spans="1:7" x14ac:dyDescent="0.25">
      <c r="A214" s="1080"/>
      <c r="B214" s="1085"/>
      <c r="C214" s="1086"/>
      <c r="D214" s="1086"/>
      <c r="E214" s="1087"/>
      <c r="F214" s="467"/>
      <c r="G214" s="72"/>
    </row>
    <row r="215" spans="1:7" ht="15.75" thickBot="1" x14ac:dyDescent="0.3">
      <c r="A215" s="1081"/>
      <c r="B215" s="1088"/>
      <c r="C215" s="1089"/>
      <c r="D215" s="1089"/>
      <c r="E215" s="1090"/>
      <c r="F215" s="467"/>
      <c r="G215" s="72"/>
    </row>
    <row r="216" spans="1:7" ht="27" customHeight="1" thickBot="1" x14ac:dyDescent="0.3">
      <c r="A216" s="500" t="s">
        <v>243</v>
      </c>
      <c r="B216" s="501">
        <f>B30+B68+B106+B144+B182+B202</f>
        <v>194270</v>
      </c>
      <c r="C216" s="501">
        <f>C30+C68+C106+C144+C182+C202</f>
        <v>157800</v>
      </c>
      <c r="D216" s="501">
        <f>D30+D68+D106+D144+D182+D202</f>
        <v>157800</v>
      </c>
      <c r="E216" s="501">
        <f>E30+E68+E106+E144+E182+E202</f>
        <v>161300</v>
      </c>
      <c r="F216" s="467"/>
      <c r="G216" s="72"/>
    </row>
    <row r="217" spans="1:7" ht="26.25" thickBot="1" x14ac:dyDescent="0.3">
      <c r="A217" s="502" t="s">
        <v>512</v>
      </c>
      <c r="B217" s="501">
        <f>SUM(B218:B244)</f>
        <v>194270</v>
      </c>
      <c r="C217" s="501">
        <f>SUM(C218:C244)</f>
        <v>157800</v>
      </c>
      <c r="D217" s="501">
        <f>SUM(D218:D244)</f>
        <v>157800</v>
      </c>
      <c r="E217" s="501">
        <f>SUM(E218:E244)</f>
        <v>161300</v>
      </c>
      <c r="F217" s="467"/>
      <c r="G217" s="72"/>
    </row>
    <row r="218" spans="1:7" ht="15.75" thickBot="1" x14ac:dyDescent="0.3">
      <c r="A218" s="485" t="s">
        <v>0</v>
      </c>
      <c r="B218" s="486">
        <f>B38+B76</f>
        <v>106464</v>
      </c>
      <c r="C218" s="486">
        <f>C38+C76</f>
        <v>115094</v>
      </c>
      <c r="D218" s="486">
        <f>D38+D76</f>
        <v>115094</v>
      </c>
      <c r="E218" s="486">
        <f>E38+E76</f>
        <v>118594</v>
      </c>
      <c r="F218" s="467"/>
      <c r="G218" s="72"/>
    </row>
    <row r="219" spans="1:7" ht="15.75" thickBot="1" x14ac:dyDescent="0.3">
      <c r="A219" s="487" t="s">
        <v>89</v>
      </c>
      <c r="B219" s="486"/>
      <c r="C219" s="486"/>
      <c r="D219" s="486"/>
      <c r="E219" s="486"/>
      <c r="F219" s="467"/>
      <c r="G219" s="72"/>
    </row>
    <row r="220" spans="1:7" ht="15.75" thickBot="1" x14ac:dyDescent="0.3">
      <c r="A220" s="487" t="s">
        <v>90</v>
      </c>
      <c r="B220" s="486"/>
      <c r="C220" s="486"/>
      <c r="D220" s="486"/>
      <c r="E220" s="486"/>
      <c r="F220" s="467"/>
      <c r="G220" s="72"/>
    </row>
    <row r="221" spans="1:7" ht="15.75" thickBot="1" x14ac:dyDescent="0.3">
      <c r="A221" s="485" t="s">
        <v>30</v>
      </c>
      <c r="B221" s="486">
        <f>B41+B79</f>
        <v>19206</v>
      </c>
      <c r="C221" s="486">
        <f>C41+C79</f>
        <v>20506</v>
      </c>
      <c r="D221" s="486">
        <f>D41+D79</f>
        <v>20506</v>
      </c>
      <c r="E221" s="486">
        <f>E41+E79</f>
        <v>20506</v>
      </c>
      <c r="F221" s="467"/>
      <c r="G221" s="72"/>
    </row>
    <row r="222" spans="1:7" ht="15.75" thickBot="1" x14ac:dyDescent="0.3">
      <c r="A222" s="487" t="s">
        <v>89</v>
      </c>
      <c r="B222" s="486"/>
      <c r="C222" s="486"/>
      <c r="D222" s="486"/>
      <c r="E222" s="486"/>
      <c r="F222" s="467"/>
      <c r="G222" s="72"/>
    </row>
    <row r="223" spans="1:7" ht="15.75" thickBot="1" x14ac:dyDescent="0.3">
      <c r="A223" s="487" t="s">
        <v>90</v>
      </c>
      <c r="B223" s="486"/>
      <c r="C223" s="503"/>
      <c r="D223" s="504"/>
      <c r="E223" s="504"/>
      <c r="F223" s="467"/>
      <c r="G223" s="72"/>
    </row>
    <row r="224" spans="1:7" ht="15.75" thickBot="1" x14ac:dyDescent="0.3">
      <c r="A224" s="485" t="s">
        <v>1</v>
      </c>
      <c r="B224" s="486">
        <f>B44+B82+B120+B158</f>
        <v>67700</v>
      </c>
      <c r="C224" s="486">
        <f>C44+C82+C120+C158</f>
        <v>19800</v>
      </c>
      <c r="D224" s="486">
        <f>D44+D82+D120+D158</f>
        <v>19800</v>
      </c>
      <c r="E224" s="486">
        <f>E44+E82+E120+E158</f>
        <v>19800</v>
      </c>
      <c r="F224" s="467"/>
      <c r="G224" s="72"/>
    </row>
    <row r="225" spans="1:7" ht="15.75" thickBot="1" x14ac:dyDescent="0.3">
      <c r="A225" s="487" t="s">
        <v>89</v>
      </c>
      <c r="B225" s="486"/>
      <c r="C225" s="486"/>
      <c r="D225" s="486"/>
      <c r="E225" s="486"/>
      <c r="F225" s="467"/>
      <c r="G225" s="72"/>
    </row>
    <row r="226" spans="1:7" ht="15.75" thickBot="1" x14ac:dyDescent="0.3">
      <c r="A226" s="487" t="s">
        <v>90</v>
      </c>
      <c r="B226" s="486"/>
      <c r="C226" s="504"/>
      <c r="D226" s="504"/>
      <c r="E226" s="504"/>
      <c r="F226" s="467"/>
      <c r="G226" s="72"/>
    </row>
    <row r="227" spans="1:7" ht="15.75" thickBot="1" x14ac:dyDescent="0.3">
      <c r="A227" s="485" t="s">
        <v>2</v>
      </c>
      <c r="B227" s="486"/>
      <c r="C227" s="486"/>
      <c r="D227" s="486"/>
      <c r="E227" s="486"/>
      <c r="F227" s="467"/>
      <c r="G227" s="72"/>
    </row>
    <row r="228" spans="1:7" ht="15.75" thickBot="1" x14ac:dyDescent="0.3">
      <c r="A228" s="487" t="s">
        <v>89</v>
      </c>
      <c r="B228" s="486"/>
      <c r="C228" s="486"/>
      <c r="D228" s="486"/>
      <c r="E228" s="486"/>
      <c r="F228" s="467"/>
      <c r="G228" s="72"/>
    </row>
    <row r="229" spans="1:7" ht="15.75" thickBot="1" x14ac:dyDescent="0.3">
      <c r="A229" s="487" t="s">
        <v>90</v>
      </c>
      <c r="B229" s="486"/>
      <c r="C229" s="504"/>
      <c r="D229" s="504"/>
      <c r="E229" s="504"/>
      <c r="F229" s="467"/>
      <c r="G229" s="72"/>
    </row>
    <row r="230" spans="1:7" ht="15.75" thickBot="1" x14ac:dyDescent="0.3">
      <c r="A230" s="485" t="s">
        <v>25</v>
      </c>
      <c r="B230" s="486"/>
      <c r="C230" s="486"/>
      <c r="D230" s="486"/>
      <c r="E230" s="486"/>
      <c r="F230" s="467"/>
      <c r="G230" s="72"/>
    </row>
    <row r="231" spans="1:7" ht="15.75" thickBot="1" x14ac:dyDescent="0.3">
      <c r="A231" s="487" t="s">
        <v>89</v>
      </c>
      <c r="B231" s="486"/>
      <c r="C231" s="486"/>
      <c r="D231" s="486"/>
      <c r="E231" s="486"/>
      <c r="F231" s="467"/>
      <c r="G231" s="72"/>
    </row>
    <row r="232" spans="1:7" ht="15.75" thickBot="1" x14ac:dyDescent="0.3">
      <c r="A232" s="487" t="s">
        <v>90</v>
      </c>
      <c r="B232" s="486"/>
      <c r="C232" s="504"/>
      <c r="D232" s="504"/>
      <c r="E232" s="504"/>
      <c r="F232" s="467"/>
      <c r="G232" s="72"/>
    </row>
    <row r="233" spans="1:7" ht="15.75" thickBot="1" x14ac:dyDescent="0.3">
      <c r="A233" s="485" t="s">
        <v>26</v>
      </c>
      <c r="B233" s="486">
        <f>B53</f>
        <v>400</v>
      </c>
      <c r="C233" s="486">
        <f>C53</f>
        <v>400</v>
      </c>
      <c r="D233" s="486">
        <f>D53</f>
        <v>400</v>
      </c>
      <c r="E233" s="486">
        <f>E53</f>
        <v>400</v>
      </c>
      <c r="F233" s="467"/>
      <c r="G233" s="72"/>
    </row>
    <row r="234" spans="1:7" ht="15.75" thickBot="1" x14ac:dyDescent="0.3">
      <c r="A234" s="487" t="s">
        <v>89</v>
      </c>
      <c r="B234" s="486"/>
      <c r="C234" s="486"/>
      <c r="D234" s="488"/>
      <c r="E234" s="488"/>
      <c r="F234" s="467"/>
      <c r="G234" s="72"/>
    </row>
    <row r="235" spans="1:7" ht="15.75" thickBot="1" x14ac:dyDescent="0.3">
      <c r="A235" s="487" t="s">
        <v>90</v>
      </c>
      <c r="B235" s="486"/>
      <c r="C235" s="486"/>
      <c r="D235" s="504"/>
      <c r="E235" s="504"/>
      <c r="F235" s="467"/>
      <c r="G235" s="72"/>
    </row>
    <row r="236" spans="1:7" ht="15.75" thickBot="1" x14ac:dyDescent="0.3">
      <c r="A236" s="485" t="s">
        <v>3</v>
      </c>
      <c r="B236" s="486"/>
      <c r="C236" s="486"/>
      <c r="D236" s="486"/>
      <c r="E236" s="486"/>
      <c r="F236" s="467"/>
      <c r="G236" s="72"/>
    </row>
    <row r="237" spans="1:7" ht="15.75" thickBot="1" x14ac:dyDescent="0.3">
      <c r="A237" s="487" t="s">
        <v>89</v>
      </c>
      <c r="B237" s="486"/>
      <c r="C237" s="486"/>
      <c r="D237" s="486"/>
      <c r="E237" s="486"/>
      <c r="F237" s="467"/>
      <c r="G237" s="72"/>
    </row>
    <row r="238" spans="1:7" ht="15.75" thickBot="1" x14ac:dyDescent="0.3">
      <c r="A238" s="487" t="s">
        <v>90</v>
      </c>
      <c r="B238" s="486"/>
      <c r="C238" s="486"/>
      <c r="D238" s="504"/>
      <c r="E238" s="504"/>
      <c r="F238" s="467"/>
      <c r="G238" s="72"/>
    </row>
    <row r="239" spans="1:7" ht="15.75" thickBot="1" x14ac:dyDescent="0.3">
      <c r="A239" s="485" t="s">
        <v>19</v>
      </c>
      <c r="B239" s="486"/>
      <c r="C239" s="486"/>
      <c r="D239" s="486"/>
      <c r="E239" s="486"/>
      <c r="F239" s="467"/>
      <c r="G239" s="103"/>
    </row>
    <row r="240" spans="1:7" ht="15.75" thickBot="1" x14ac:dyDescent="0.3">
      <c r="A240" s="487" t="s">
        <v>89</v>
      </c>
      <c r="B240" s="486"/>
      <c r="C240" s="486"/>
      <c r="D240" s="486"/>
      <c r="E240" s="486"/>
      <c r="F240" s="467"/>
      <c r="G240" s="103"/>
    </row>
    <row r="241" spans="1:7" ht="15.75" thickBot="1" x14ac:dyDescent="0.3">
      <c r="A241" s="487" t="s">
        <v>90</v>
      </c>
      <c r="B241" s="486"/>
      <c r="C241" s="486"/>
      <c r="D241" s="504"/>
      <c r="E241" s="504"/>
      <c r="F241" s="467"/>
      <c r="G241" s="72"/>
    </row>
    <row r="242" spans="1:7" ht="15.75" thickBot="1" x14ac:dyDescent="0.3">
      <c r="A242" s="485" t="s">
        <v>20</v>
      </c>
      <c r="B242" s="486">
        <f>B191+B211</f>
        <v>500</v>
      </c>
      <c r="C242" s="486">
        <f>C191+C211</f>
        <v>2000</v>
      </c>
      <c r="D242" s="486">
        <f>D191+D211</f>
        <v>2000</v>
      </c>
      <c r="E242" s="486">
        <f>E191+E211</f>
        <v>2000</v>
      </c>
      <c r="F242" s="467"/>
      <c r="G242" s="72"/>
    </row>
    <row r="243" spans="1:7" ht="15.75" thickBot="1" x14ac:dyDescent="0.3">
      <c r="A243" s="487" t="s">
        <v>89</v>
      </c>
      <c r="B243" s="486"/>
      <c r="C243" s="486"/>
      <c r="D243" s="486"/>
      <c r="E243" s="486"/>
      <c r="F243" s="467"/>
      <c r="G243" s="72"/>
    </row>
    <row r="244" spans="1:7" ht="15.75" thickBot="1" x14ac:dyDescent="0.3">
      <c r="A244" s="487" t="s">
        <v>90</v>
      </c>
      <c r="B244" s="486"/>
      <c r="C244" s="504"/>
      <c r="D244" s="504"/>
      <c r="E244" s="504"/>
      <c r="F244" s="467"/>
      <c r="G244" s="72"/>
    </row>
    <row r="245" spans="1:7" x14ac:dyDescent="0.25">
      <c r="A245" s="1079" t="s">
        <v>513</v>
      </c>
      <c r="B245" s="1091"/>
      <c r="C245" s="1092"/>
      <c r="D245" s="1092"/>
      <c r="E245" s="1093"/>
      <c r="F245" s="467"/>
      <c r="G245" s="72"/>
    </row>
    <row r="246" spans="1:7" x14ac:dyDescent="0.25">
      <c r="A246" s="1080"/>
      <c r="B246" s="1094"/>
      <c r="C246" s="1095"/>
      <c r="D246" s="1095"/>
      <c r="E246" s="1096"/>
      <c r="F246" s="467"/>
      <c r="G246" s="72"/>
    </row>
    <row r="247" spans="1:7" ht="15.75" thickBot="1" x14ac:dyDescent="0.3">
      <c r="A247" s="1081"/>
      <c r="B247" s="1097"/>
      <c r="C247" s="1098"/>
      <c r="D247" s="1098"/>
      <c r="E247" s="1099"/>
      <c r="F247" s="467"/>
      <c r="G247" s="72"/>
    </row>
    <row r="248" spans="1:7" ht="15.75" thickBot="1" x14ac:dyDescent="0.3">
      <c r="A248" s="500" t="s">
        <v>33</v>
      </c>
      <c r="B248" s="501">
        <f>B217-B216</f>
        <v>0</v>
      </c>
      <c r="C248" s="501">
        <f>C217-C216</f>
        <v>0</v>
      </c>
      <c r="D248" s="501">
        <f>D217-D216</f>
        <v>0</v>
      </c>
      <c r="E248" s="501">
        <f>E217-E216</f>
        <v>0</v>
      </c>
      <c r="F248" s="467"/>
      <c r="G248" s="72"/>
    </row>
  </sheetData>
  <mergeCells count="64">
    <mergeCell ref="A1:E1"/>
    <mergeCell ref="A8:E8"/>
    <mergeCell ref="A2:E2"/>
    <mergeCell ref="A3:E3"/>
    <mergeCell ref="B5:E5"/>
    <mergeCell ref="B6:E6"/>
    <mergeCell ref="B7:E7"/>
    <mergeCell ref="A35:E35"/>
    <mergeCell ref="A9:E11"/>
    <mergeCell ref="B12:E12"/>
    <mergeCell ref="A13:A14"/>
    <mergeCell ref="B19:E19"/>
    <mergeCell ref="A20:E20"/>
    <mergeCell ref="A22:E22"/>
    <mergeCell ref="A23:E23"/>
    <mergeCell ref="B24:E24"/>
    <mergeCell ref="B25:E25"/>
    <mergeCell ref="B26:E26"/>
    <mergeCell ref="A27:A28"/>
    <mergeCell ref="B100:E100"/>
    <mergeCell ref="A36:A37"/>
    <mergeCell ref="A60:E60"/>
    <mergeCell ref="A61:E61"/>
    <mergeCell ref="B62:E62"/>
    <mergeCell ref="B63:E63"/>
    <mergeCell ref="B64:E64"/>
    <mergeCell ref="A65:A66"/>
    <mergeCell ref="A73:E73"/>
    <mergeCell ref="A74:A75"/>
    <mergeCell ref="A98:E98"/>
    <mergeCell ref="A99:E99"/>
    <mergeCell ref="A149:E149"/>
    <mergeCell ref="B101:E101"/>
    <mergeCell ref="B102:E102"/>
    <mergeCell ref="A103:A104"/>
    <mergeCell ref="A111:E111"/>
    <mergeCell ref="A112:A113"/>
    <mergeCell ref="A136:E136"/>
    <mergeCell ref="A137:E137"/>
    <mergeCell ref="B138:E138"/>
    <mergeCell ref="B139:E139"/>
    <mergeCell ref="B140:E140"/>
    <mergeCell ref="A141:A142"/>
    <mergeCell ref="B196:E196"/>
    <mergeCell ref="A150:A151"/>
    <mergeCell ref="A174:E174"/>
    <mergeCell ref="A175:E175"/>
    <mergeCell ref="B176:E176"/>
    <mergeCell ref="B177:E177"/>
    <mergeCell ref="B178:E178"/>
    <mergeCell ref="A179:A180"/>
    <mergeCell ref="A187:E187"/>
    <mergeCell ref="A188:A189"/>
    <mergeCell ref="A193:A195"/>
    <mergeCell ref="B193:E195"/>
    <mergeCell ref="B197:E197"/>
    <mergeCell ref="B198:E198"/>
    <mergeCell ref="A199:A200"/>
    <mergeCell ref="A207:E207"/>
    <mergeCell ref="A208:A209"/>
    <mergeCell ref="A213:A215"/>
    <mergeCell ref="B213:E215"/>
    <mergeCell ref="A245:A247"/>
    <mergeCell ref="B245:E247"/>
  </mergeCells>
  <printOptions horizontalCentered="1"/>
  <pageMargins left="0.7" right="0.7" top="0.75" bottom="0.75" header="0.3" footer="0.8"/>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2"/>
  <sheetViews>
    <sheetView zoomScale="115" zoomScaleNormal="115" workbookViewId="0">
      <selection sqref="A1:E1"/>
    </sheetView>
  </sheetViews>
  <sheetFormatPr defaultRowHeight="12.75" x14ac:dyDescent="0.2"/>
  <cols>
    <col min="1" max="1" width="38.140625" style="11" customWidth="1"/>
    <col min="2" max="2" width="21.5703125" style="11" customWidth="1"/>
    <col min="3" max="3" width="17.5703125" style="11" customWidth="1"/>
    <col min="4" max="4" width="19" style="11" customWidth="1"/>
    <col min="5" max="5" width="21.42578125" style="11" customWidth="1"/>
    <col min="6" max="16384" width="9.140625" style="11"/>
  </cols>
  <sheetData>
    <row r="1" spans="1:5" x14ac:dyDescent="0.2">
      <c r="A1" s="1156" t="s">
        <v>165</v>
      </c>
      <c r="B1" s="1156"/>
      <c r="C1" s="1156"/>
      <c r="D1" s="1156"/>
      <c r="E1" s="1156"/>
    </row>
    <row r="2" spans="1:5" ht="18" customHeight="1" thickBot="1" x14ac:dyDescent="0.25">
      <c r="A2" s="621" t="s">
        <v>194</v>
      </c>
      <c r="B2" s="621"/>
      <c r="C2" s="621"/>
      <c r="D2" s="621"/>
      <c r="E2" s="621"/>
    </row>
    <row r="3" spans="1:5" ht="13.5" thickBot="1" x14ac:dyDescent="0.25">
      <c r="A3" s="12" t="s">
        <v>21</v>
      </c>
      <c r="B3" s="594" t="s">
        <v>48</v>
      </c>
      <c r="C3" s="595"/>
      <c r="D3" s="595"/>
      <c r="E3" s="596"/>
    </row>
    <row r="4" spans="1:5" ht="13.5" thickBot="1" x14ac:dyDescent="0.25">
      <c r="A4" s="12" t="s">
        <v>4</v>
      </c>
      <c r="B4" s="622" t="s">
        <v>49</v>
      </c>
      <c r="C4" s="623"/>
      <c r="D4" s="623"/>
      <c r="E4" s="624"/>
    </row>
    <row r="5" spans="1:5" ht="13.5" thickBot="1" x14ac:dyDescent="0.25">
      <c r="A5" s="12" t="s">
        <v>27</v>
      </c>
      <c r="B5" s="597" t="s">
        <v>178</v>
      </c>
      <c r="C5" s="598"/>
      <c r="D5" s="598"/>
      <c r="E5" s="599"/>
    </row>
    <row r="6" spans="1:5" ht="13.5" thickBot="1" x14ac:dyDescent="0.25">
      <c r="A6" s="625" t="s">
        <v>7</v>
      </c>
      <c r="B6" s="626"/>
      <c r="C6" s="626"/>
      <c r="D6" s="626"/>
      <c r="E6" s="627"/>
    </row>
    <row r="7" spans="1:5" ht="15.75" customHeight="1" x14ac:dyDescent="0.2">
      <c r="A7" s="628" t="s">
        <v>209</v>
      </c>
      <c r="B7" s="629"/>
      <c r="C7" s="629"/>
      <c r="D7" s="629"/>
      <c r="E7" s="630"/>
    </row>
    <row r="8" spans="1:5" ht="45" customHeight="1" thickBot="1" x14ac:dyDescent="0.25">
      <c r="A8" s="631"/>
      <c r="B8" s="632"/>
      <c r="C8" s="632"/>
      <c r="D8" s="632"/>
      <c r="E8" s="633"/>
    </row>
    <row r="9" spans="1:5" ht="36.75" customHeight="1" thickBot="1" x14ac:dyDescent="0.25">
      <c r="A9" s="13" t="s">
        <v>10</v>
      </c>
      <c r="B9" s="600" t="s">
        <v>82</v>
      </c>
      <c r="C9" s="601"/>
      <c r="D9" s="601"/>
      <c r="E9" s="602"/>
    </row>
    <row r="10" spans="1:5" ht="23.25" customHeight="1" x14ac:dyDescent="0.2">
      <c r="A10" s="584" t="s">
        <v>11</v>
      </c>
      <c r="B10" s="14">
        <v>2020</v>
      </c>
      <c r="C10" s="14">
        <v>2021</v>
      </c>
      <c r="D10" s="14">
        <v>2022</v>
      </c>
      <c r="E10" s="14">
        <v>2023</v>
      </c>
    </row>
    <row r="11" spans="1:5" ht="13.5" thickBot="1" x14ac:dyDescent="0.25">
      <c r="A11" s="585"/>
      <c r="B11" s="64" t="s">
        <v>5</v>
      </c>
      <c r="C11" s="64" t="s">
        <v>6</v>
      </c>
      <c r="D11" s="64" t="s">
        <v>6</v>
      </c>
      <c r="E11" s="64" t="s">
        <v>6</v>
      </c>
    </row>
    <row r="12" spans="1:5" ht="36.75" customHeight="1" thickBot="1" x14ac:dyDescent="0.25">
      <c r="A12" s="15" t="s">
        <v>83</v>
      </c>
      <c r="B12" s="16">
        <v>1</v>
      </c>
      <c r="C12" s="16">
        <v>1</v>
      </c>
      <c r="D12" s="16">
        <v>1</v>
      </c>
      <c r="E12" s="16">
        <v>1</v>
      </c>
    </row>
    <row r="13" spans="1:5" ht="45.75" customHeight="1" thickBot="1" x14ac:dyDescent="0.25">
      <c r="A13" s="15" t="s">
        <v>84</v>
      </c>
      <c r="B13" s="16">
        <v>0.2</v>
      </c>
      <c r="C13" s="16">
        <v>0.25</v>
      </c>
      <c r="D13" s="16">
        <v>0.3</v>
      </c>
      <c r="E13" s="16">
        <v>0.35</v>
      </c>
    </row>
    <row r="14" spans="1:5" ht="45.75" customHeight="1" thickBot="1" x14ac:dyDescent="0.25">
      <c r="A14" s="15" t="s">
        <v>85</v>
      </c>
      <c r="B14" s="17" t="s">
        <v>86</v>
      </c>
      <c r="C14" s="17" t="s">
        <v>87</v>
      </c>
      <c r="D14" s="17" t="s">
        <v>87</v>
      </c>
      <c r="E14" s="17" t="s">
        <v>87</v>
      </c>
    </row>
    <row r="15" spans="1:5" ht="45.75" customHeight="1" thickBot="1" x14ac:dyDescent="0.25">
      <c r="A15" s="15" t="s">
        <v>88</v>
      </c>
      <c r="B15" s="18">
        <v>12</v>
      </c>
      <c r="C15" s="18">
        <v>12</v>
      </c>
      <c r="D15" s="18">
        <v>12</v>
      </c>
      <c r="E15" s="18">
        <v>12</v>
      </c>
    </row>
    <row r="16" spans="1:5" ht="63" customHeight="1" thickBot="1" x14ac:dyDescent="0.25">
      <c r="A16" s="19" t="s">
        <v>12</v>
      </c>
      <c r="B16" s="600" t="s">
        <v>204</v>
      </c>
      <c r="C16" s="601"/>
      <c r="D16" s="601"/>
      <c r="E16" s="602"/>
    </row>
    <row r="17" spans="1:5" ht="33.75" customHeight="1" thickBot="1" x14ac:dyDescent="0.25">
      <c r="A17" s="597" t="s">
        <v>13</v>
      </c>
      <c r="B17" s="598"/>
      <c r="C17" s="598"/>
      <c r="D17" s="598"/>
      <c r="E17" s="599"/>
    </row>
    <row r="18" spans="1:5" ht="27" customHeight="1" thickBot="1" x14ac:dyDescent="0.25">
      <c r="A18" s="20" t="s">
        <v>164</v>
      </c>
      <c r="B18" s="21">
        <v>0.8</v>
      </c>
      <c r="C18" s="16">
        <v>0.85</v>
      </c>
      <c r="D18" s="16">
        <v>0.9</v>
      </c>
      <c r="E18" s="16">
        <v>0.95</v>
      </c>
    </row>
    <row r="19" spans="1:5" ht="38.25" customHeight="1" thickBot="1" x14ac:dyDescent="0.25">
      <c r="A19" s="15" t="s">
        <v>116</v>
      </c>
      <c r="B19" s="21">
        <v>0.82</v>
      </c>
      <c r="C19" s="16">
        <v>0.87</v>
      </c>
      <c r="D19" s="16">
        <v>0.92</v>
      </c>
      <c r="E19" s="16">
        <v>0.95</v>
      </c>
    </row>
    <row r="20" spans="1:5" ht="38.25" customHeight="1" thickBot="1" x14ac:dyDescent="0.25">
      <c r="A20" s="65" t="s">
        <v>208</v>
      </c>
      <c r="B20" s="21">
        <v>0.82</v>
      </c>
      <c r="C20" s="16">
        <v>0.87</v>
      </c>
      <c r="D20" s="16">
        <v>0.92</v>
      </c>
      <c r="E20" s="16">
        <v>0.95</v>
      </c>
    </row>
    <row r="21" spans="1:5" ht="22.5" customHeight="1" thickBot="1" x14ac:dyDescent="0.25">
      <c r="A21" s="586" t="s">
        <v>31</v>
      </c>
      <c r="B21" s="587"/>
      <c r="C21" s="587"/>
      <c r="D21" s="587"/>
      <c r="E21" s="588"/>
    </row>
    <row r="22" spans="1:5" ht="13.5" thickBot="1" x14ac:dyDescent="0.25">
      <c r="A22" s="586" t="s">
        <v>43</v>
      </c>
      <c r="B22" s="587"/>
      <c r="C22" s="587"/>
      <c r="D22" s="587"/>
      <c r="E22" s="588"/>
    </row>
    <row r="23" spans="1:5" ht="21.75" customHeight="1" thickBot="1" x14ac:dyDescent="0.25">
      <c r="A23" s="22" t="s">
        <v>28</v>
      </c>
      <c r="B23" s="597" t="s">
        <v>203</v>
      </c>
      <c r="C23" s="598"/>
      <c r="D23" s="598"/>
      <c r="E23" s="599"/>
    </row>
    <row r="24" spans="1:5" ht="37.5" customHeight="1" thickBot="1" x14ac:dyDescent="0.25">
      <c r="A24" s="15" t="s">
        <v>9</v>
      </c>
      <c r="B24" s="600" t="s">
        <v>117</v>
      </c>
      <c r="C24" s="601"/>
      <c r="D24" s="601"/>
      <c r="E24" s="602"/>
    </row>
    <row r="25" spans="1:5" ht="13.5" thickBot="1" x14ac:dyDescent="0.25">
      <c r="A25" s="15" t="s">
        <v>14</v>
      </c>
      <c r="B25" s="594" t="s">
        <v>120</v>
      </c>
      <c r="C25" s="595"/>
      <c r="D25" s="595"/>
      <c r="E25" s="596"/>
    </row>
    <row r="26" spans="1:5" x14ac:dyDescent="0.2">
      <c r="A26" s="584"/>
      <c r="B26" s="14">
        <v>2020</v>
      </c>
      <c r="C26" s="14">
        <v>2021</v>
      </c>
      <c r="D26" s="14">
        <v>2022</v>
      </c>
      <c r="E26" s="14">
        <v>2023</v>
      </c>
    </row>
    <row r="27" spans="1:5" ht="29.25" customHeight="1" thickBot="1" x14ac:dyDescent="0.25">
      <c r="A27" s="585"/>
      <c r="B27" s="23" t="s">
        <v>5</v>
      </c>
      <c r="C27" s="23" t="s">
        <v>6</v>
      </c>
      <c r="D27" s="23" t="s">
        <v>6</v>
      </c>
      <c r="E27" s="23" t="s">
        <v>6</v>
      </c>
    </row>
    <row r="28" spans="1:5" ht="13.5" thickBot="1" x14ac:dyDescent="0.25">
      <c r="A28" s="15" t="s">
        <v>8</v>
      </c>
      <c r="B28" s="24">
        <v>1220</v>
      </c>
      <c r="C28" s="24">
        <v>1340</v>
      </c>
      <c r="D28" s="24">
        <v>1340</v>
      </c>
      <c r="E28" s="24">
        <v>1340</v>
      </c>
    </row>
    <row r="29" spans="1:5" ht="12.75" customHeight="1" thickBot="1" x14ac:dyDescent="0.25">
      <c r="A29" s="15" t="s">
        <v>15</v>
      </c>
      <c r="B29" s="24">
        <f>B58</f>
        <v>255476</v>
      </c>
      <c r="C29" s="24">
        <f>C58</f>
        <v>284110</v>
      </c>
      <c r="D29" s="24">
        <f>D58</f>
        <v>279110</v>
      </c>
      <c r="E29" s="24">
        <f>E58</f>
        <v>286860</v>
      </c>
    </row>
    <row r="30" spans="1:5" ht="15.75" customHeight="1" thickBot="1" x14ac:dyDescent="0.25">
      <c r="A30" s="15" t="s">
        <v>24</v>
      </c>
      <c r="B30" s="24">
        <f>B29/B28</f>
        <v>209.40655737704918</v>
      </c>
      <c r="C30" s="24">
        <f>C29/C28</f>
        <v>212.02238805970148</v>
      </c>
      <c r="D30" s="24">
        <f>D29/D28</f>
        <v>208.29104477611941</v>
      </c>
      <c r="E30" s="24">
        <f>E29/E28</f>
        <v>214.07462686567163</v>
      </c>
    </row>
    <row r="31" spans="1:5" ht="13.5" thickBot="1" x14ac:dyDescent="0.25">
      <c r="A31" s="15" t="s">
        <v>16</v>
      </c>
      <c r="B31" s="63" t="s">
        <v>22</v>
      </c>
      <c r="C31" s="26">
        <f>C28/B28-1</f>
        <v>9.8360655737705027E-2</v>
      </c>
      <c r="D31" s="26">
        <f t="shared" ref="D31:E33" si="0">D28/C28-1</f>
        <v>0</v>
      </c>
      <c r="E31" s="26">
        <f t="shared" si="0"/>
        <v>0</v>
      </c>
    </row>
    <row r="32" spans="1:5" ht="13.5" thickBot="1" x14ac:dyDescent="0.25">
      <c r="A32" s="15" t="s">
        <v>17</v>
      </c>
      <c r="B32" s="63" t="s">
        <v>22</v>
      </c>
      <c r="C32" s="26">
        <f>C29/B29-1</f>
        <v>0.11208097825236041</v>
      </c>
      <c r="D32" s="26">
        <f t="shared" si="0"/>
        <v>-1.759881735947344E-2</v>
      </c>
      <c r="E32" s="26">
        <f t="shared" si="0"/>
        <v>2.7766830281967581E-2</v>
      </c>
    </row>
    <row r="33" spans="1:5" ht="13.5" thickBot="1" x14ac:dyDescent="0.25">
      <c r="A33" s="15" t="s">
        <v>18</v>
      </c>
      <c r="B33" s="63" t="s">
        <v>22</v>
      </c>
      <c r="C33" s="26">
        <f>C30/B30-1</f>
        <v>1.2491636916327931E-2</v>
      </c>
      <c r="D33" s="26">
        <f t="shared" si="0"/>
        <v>-1.759881735947344E-2</v>
      </c>
      <c r="E33" s="26">
        <f t="shared" si="0"/>
        <v>2.7766830281967581E-2</v>
      </c>
    </row>
    <row r="34" spans="1:5" ht="15.75" customHeight="1" thickBot="1" x14ac:dyDescent="0.25">
      <c r="A34" s="581" t="s">
        <v>160</v>
      </c>
      <c r="B34" s="582"/>
      <c r="C34" s="582"/>
      <c r="D34" s="582"/>
      <c r="E34" s="583"/>
    </row>
    <row r="35" spans="1:5" x14ac:dyDescent="0.2">
      <c r="A35" s="584"/>
      <c r="B35" s="14">
        <v>2020</v>
      </c>
      <c r="C35" s="14">
        <v>2021</v>
      </c>
      <c r="D35" s="14">
        <v>2022</v>
      </c>
      <c r="E35" s="14">
        <v>2023</v>
      </c>
    </row>
    <row r="36" spans="1:5" ht="13.5" thickBot="1" x14ac:dyDescent="0.25">
      <c r="A36" s="585"/>
      <c r="B36" s="23" t="s">
        <v>5</v>
      </c>
      <c r="C36" s="23" t="s">
        <v>6</v>
      </c>
      <c r="D36" s="23" t="s">
        <v>6</v>
      </c>
      <c r="E36" s="23" t="s">
        <v>6</v>
      </c>
    </row>
    <row r="37" spans="1:5" ht="15.75" customHeight="1" thickBot="1" x14ac:dyDescent="0.25">
      <c r="A37" s="27" t="s">
        <v>0</v>
      </c>
      <c r="B37" s="28">
        <v>137416</v>
      </c>
      <c r="C37" s="28">
        <v>159936</v>
      </c>
      <c r="D37" s="28">
        <v>159936</v>
      </c>
      <c r="E37" s="28">
        <v>159936</v>
      </c>
    </row>
    <row r="38" spans="1:5" ht="12.75" customHeight="1" thickBot="1" x14ac:dyDescent="0.25">
      <c r="A38" s="29" t="s">
        <v>89</v>
      </c>
      <c r="B38" s="30">
        <v>137416</v>
      </c>
      <c r="C38" s="31">
        <v>159936</v>
      </c>
      <c r="D38" s="31">
        <v>159936</v>
      </c>
      <c r="E38" s="31">
        <v>159936</v>
      </c>
    </row>
    <row r="39" spans="1:5" ht="15.75" customHeight="1" thickBot="1" x14ac:dyDescent="0.25">
      <c r="A39" s="29" t="s">
        <v>90</v>
      </c>
      <c r="B39" s="30"/>
      <c r="C39" s="30"/>
      <c r="D39" s="30"/>
      <c r="E39" s="30"/>
    </row>
    <row r="40" spans="1:5" ht="13.5" thickBot="1" x14ac:dyDescent="0.25">
      <c r="A40" s="27" t="s">
        <v>30</v>
      </c>
      <c r="B40" s="32">
        <v>28000</v>
      </c>
      <c r="C40" s="32">
        <v>32064</v>
      </c>
      <c r="D40" s="32">
        <v>32064</v>
      </c>
      <c r="E40" s="32">
        <v>32064</v>
      </c>
    </row>
    <row r="41" spans="1:5" ht="13.5" thickBot="1" x14ac:dyDescent="0.25">
      <c r="A41" s="29" t="s">
        <v>89</v>
      </c>
      <c r="B41" s="31">
        <v>28000</v>
      </c>
      <c r="C41" s="31">
        <v>32064</v>
      </c>
      <c r="D41" s="31">
        <v>32064</v>
      </c>
      <c r="E41" s="31">
        <v>32064</v>
      </c>
    </row>
    <row r="42" spans="1:5" ht="13.5" thickBot="1" x14ac:dyDescent="0.25">
      <c r="A42" s="29" t="s">
        <v>90</v>
      </c>
      <c r="B42" s="31"/>
      <c r="C42" s="32"/>
      <c r="D42" s="32"/>
      <c r="E42" s="32"/>
    </row>
    <row r="43" spans="1:5" ht="13.5" thickBot="1" x14ac:dyDescent="0.25">
      <c r="A43" s="27" t="s">
        <v>1</v>
      </c>
      <c r="B43" s="32">
        <f>57000-5000</f>
        <v>52000</v>
      </c>
      <c r="C43" s="32">
        <f>60750-5000</f>
        <v>55750</v>
      </c>
      <c r="D43" s="32">
        <f>55750-5000</f>
        <v>50750</v>
      </c>
      <c r="E43" s="32">
        <f>63500-5000</f>
        <v>58500</v>
      </c>
    </row>
    <row r="44" spans="1:5" ht="13.5" thickBot="1" x14ac:dyDescent="0.25">
      <c r="A44" s="29" t="s">
        <v>89</v>
      </c>
      <c r="B44" s="32">
        <f>57000-5000</f>
        <v>52000</v>
      </c>
      <c r="C44" s="32">
        <f>60750-5000</f>
        <v>55750</v>
      </c>
      <c r="D44" s="32">
        <f>55750-5000</f>
        <v>50750</v>
      </c>
      <c r="E44" s="32">
        <f>63500-5000</f>
        <v>58500</v>
      </c>
    </row>
    <row r="45" spans="1:5" ht="13.5" thickBot="1" x14ac:dyDescent="0.25">
      <c r="A45" s="29" t="s">
        <v>90</v>
      </c>
      <c r="B45" s="31"/>
      <c r="C45" s="32"/>
      <c r="D45" s="32"/>
      <c r="E45" s="32"/>
    </row>
    <row r="46" spans="1:5" ht="13.5" thickBot="1" x14ac:dyDescent="0.25">
      <c r="A46" s="27" t="s">
        <v>2</v>
      </c>
      <c r="B46" s="31"/>
      <c r="C46" s="32"/>
      <c r="D46" s="32"/>
      <c r="E46" s="32"/>
    </row>
    <row r="47" spans="1:5" ht="13.5" thickBot="1" x14ac:dyDescent="0.25">
      <c r="A47" s="29" t="s">
        <v>89</v>
      </c>
      <c r="B47" s="31"/>
      <c r="C47" s="32"/>
      <c r="D47" s="32"/>
      <c r="E47" s="32"/>
    </row>
    <row r="48" spans="1:5" ht="13.5" thickBot="1" x14ac:dyDescent="0.25">
      <c r="A48" s="29" t="s">
        <v>90</v>
      </c>
      <c r="B48" s="31"/>
      <c r="C48" s="32"/>
      <c r="D48" s="32"/>
      <c r="E48" s="32"/>
    </row>
    <row r="49" spans="1:5" ht="13.5" thickBot="1" x14ac:dyDescent="0.25">
      <c r="A49" s="27" t="s">
        <v>25</v>
      </c>
      <c r="B49" s="31"/>
      <c r="C49" s="32"/>
      <c r="D49" s="32"/>
      <c r="E49" s="32"/>
    </row>
    <row r="50" spans="1:5" ht="13.5" thickBot="1" x14ac:dyDescent="0.25">
      <c r="A50" s="29" t="s">
        <v>89</v>
      </c>
      <c r="B50" s="31"/>
      <c r="C50" s="32"/>
      <c r="D50" s="32"/>
      <c r="E50" s="32"/>
    </row>
    <row r="51" spans="1:5" ht="13.5" thickBot="1" x14ac:dyDescent="0.25">
      <c r="A51" s="29" t="s">
        <v>90</v>
      </c>
      <c r="B51" s="31"/>
      <c r="C51" s="32"/>
      <c r="D51" s="32"/>
      <c r="E51" s="32"/>
    </row>
    <row r="52" spans="1:5" ht="13.5" thickBot="1" x14ac:dyDescent="0.25">
      <c r="A52" s="27" t="s">
        <v>26</v>
      </c>
      <c r="B52" s="32">
        <v>36000</v>
      </c>
      <c r="C52" s="32">
        <v>36000</v>
      </c>
      <c r="D52" s="32">
        <v>36000</v>
      </c>
      <c r="E52" s="32">
        <f>E53</f>
        <v>36000</v>
      </c>
    </row>
    <row r="53" spans="1:5" ht="13.5" thickBot="1" x14ac:dyDescent="0.25">
      <c r="A53" s="29" t="s">
        <v>89</v>
      </c>
      <c r="B53" s="31">
        <v>36000</v>
      </c>
      <c r="C53" s="31">
        <v>36000</v>
      </c>
      <c r="D53" s="31">
        <v>36000</v>
      </c>
      <c r="E53" s="31">
        <v>36000</v>
      </c>
    </row>
    <row r="54" spans="1:5" ht="13.5" thickBot="1" x14ac:dyDescent="0.25">
      <c r="A54" s="29" t="s">
        <v>90</v>
      </c>
      <c r="B54" s="31"/>
      <c r="C54" s="32"/>
      <c r="D54" s="32"/>
      <c r="E54" s="32"/>
    </row>
    <row r="55" spans="1:5" ht="13.5" thickBot="1" x14ac:dyDescent="0.25">
      <c r="A55" s="27" t="s">
        <v>3</v>
      </c>
      <c r="B55" s="31">
        <v>2060</v>
      </c>
      <c r="C55" s="32">
        <v>360</v>
      </c>
      <c r="D55" s="32">
        <v>360</v>
      </c>
      <c r="E55" s="32">
        <v>360</v>
      </c>
    </row>
    <row r="56" spans="1:5" ht="13.5" thickBot="1" x14ac:dyDescent="0.25">
      <c r="A56" s="29" t="s">
        <v>89</v>
      </c>
      <c r="B56" s="31">
        <v>2060</v>
      </c>
      <c r="C56" s="33">
        <v>360</v>
      </c>
      <c r="D56" s="33">
        <v>360</v>
      </c>
      <c r="E56" s="33">
        <v>360</v>
      </c>
    </row>
    <row r="57" spans="1:5" ht="13.5" thickBot="1" x14ac:dyDescent="0.25">
      <c r="A57" s="29" t="s">
        <v>90</v>
      </c>
      <c r="B57" s="31"/>
      <c r="C57" s="34"/>
      <c r="D57" s="21"/>
      <c r="E57" s="21"/>
    </row>
    <row r="58" spans="1:5" ht="14.25" thickBot="1" x14ac:dyDescent="0.25">
      <c r="A58" s="35" t="s">
        <v>32</v>
      </c>
      <c r="B58" s="31">
        <f>B55+B52+B49+B46+B43+B40+B37</f>
        <v>255476</v>
      </c>
      <c r="C58" s="31">
        <f>C55+C52+C49+C46+C43+C40+C37</f>
        <v>284110</v>
      </c>
      <c r="D58" s="31">
        <f>D55+D52+D49+D46+D43+D40+D37</f>
        <v>279110</v>
      </c>
      <c r="E58" s="31">
        <f>E55+E52+E49+E46+E43+E40+E37</f>
        <v>286860</v>
      </c>
    </row>
    <row r="59" spans="1:5" ht="13.5" thickBot="1" x14ac:dyDescent="0.25">
      <c r="A59" s="36" t="s">
        <v>33</v>
      </c>
      <c r="B59" s="37">
        <f>IF(B58-B29=0,0,"Error")</f>
        <v>0</v>
      </c>
      <c r="C59" s="37">
        <f>IF(C58-C29=0,0,"Error")</f>
        <v>0</v>
      </c>
      <c r="D59" s="37">
        <f>IF(D58-D29=0,0,"Error")</f>
        <v>0</v>
      </c>
      <c r="E59" s="37">
        <f>IF(E58-E29=0,0,"Error")</f>
        <v>0</v>
      </c>
    </row>
    <row r="60" spans="1:5" ht="13.5" thickBot="1" x14ac:dyDescent="0.25">
      <c r="A60" s="19" t="s">
        <v>75</v>
      </c>
      <c r="B60" s="594" t="s">
        <v>121</v>
      </c>
      <c r="C60" s="595"/>
      <c r="D60" s="595"/>
      <c r="E60" s="596"/>
    </row>
    <row r="61" spans="1:5" ht="15.75" customHeight="1" thickBot="1" x14ac:dyDescent="0.25">
      <c r="A61" s="15" t="s">
        <v>9</v>
      </c>
      <c r="B61" s="597" t="s">
        <v>122</v>
      </c>
      <c r="C61" s="598"/>
      <c r="D61" s="598"/>
      <c r="E61" s="599"/>
    </row>
    <row r="62" spans="1:5" ht="15" customHeight="1" thickBot="1" x14ac:dyDescent="0.25">
      <c r="A62" s="15" t="s">
        <v>14</v>
      </c>
      <c r="B62" s="594" t="s">
        <v>91</v>
      </c>
      <c r="C62" s="595"/>
      <c r="D62" s="595"/>
      <c r="E62" s="596"/>
    </row>
    <row r="63" spans="1:5" x14ac:dyDescent="0.2">
      <c r="A63" s="584"/>
      <c r="B63" s="14">
        <v>2020</v>
      </c>
      <c r="C63" s="14">
        <v>2021</v>
      </c>
      <c r="D63" s="14">
        <v>2022</v>
      </c>
      <c r="E63" s="14">
        <v>2023</v>
      </c>
    </row>
    <row r="64" spans="1:5" ht="13.5" thickBot="1" x14ac:dyDescent="0.25">
      <c r="A64" s="585"/>
      <c r="B64" s="23" t="s">
        <v>5</v>
      </c>
      <c r="C64" s="23" t="s">
        <v>6</v>
      </c>
      <c r="D64" s="23" t="s">
        <v>6</v>
      </c>
      <c r="E64" s="23" t="s">
        <v>6</v>
      </c>
    </row>
    <row r="65" spans="1:5" ht="13.5" thickBot="1" x14ac:dyDescent="0.25">
      <c r="A65" s="15" t="s">
        <v>8</v>
      </c>
      <c r="B65" s="63">
        <v>6</v>
      </c>
      <c r="C65" s="63">
        <v>7</v>
      </c>
      <c r="D65" s="63">
        <v>7</v>
      </c>
      <c r="E65" s="63">
        <v>7</v>
      </c>
    </row>
    <row r="66" spans="1:5" ht="13.5" thickBot="1" x14ac:dyDescent="0.25">
      <c r="A66" s="15" t="s">
        <v>15</v>
      </c>
      <c r="B66" s="24">
        <f>B95</f>
        <v>5000</v>
      </c>
      <c r="C66" s="24">
        <f>C95</f>
        <v>5000</v>
      </c>
      <c r="D66" s="24">
        <f>D95</f>
        <v>5000</v>
      </c>
      <c r="E66" s="24">
        <f>E95</f>
        <v>5000</v>
      </c>
    </row>
    <row r="67" spans="1:5" ht="30.75" customHeight="1" thickBot="1" x14ac:dyDescent="0.25">
      <c r="A67" s="15" t="s">
        <v>24</v>
      </c>
      <c r="B67" s="24">
        <f>B66/B65</f>
        <v>833.33333333333337</v>
      </c>
      <c r="C67" s="24">
        <f>C66/C65</f>
        <v>714.28571428571433</v>
      </c>
      <c r="D67" s="24">
        <f>D66/D65</f>
        <v>714.28571428571433</v>
      </c>
      <c r="E67" s="24">
        <f>E66/E65</f>
        <v>714.28571428571433</v>
      </c>
    </row>
    <row r="68" spans="1:5" ht="13.5" thickBot="1" x14ac:dyDescent="0.25">
      <c r="A68" s="15" t="s">
        <v>16</v>
      </c>
      <c r="B68" s="63"/>
      <c r="C68" s="26">
        <f>C65/B65-1</f>
        <v>0.16666666666666674</v>
      </c>
      <c r="D68" s="26">
        <f t="shared" ref="C68:E70" si="1">D65/C65-1</f>
        <v>0</v>
      </c>
      <c r="E68" s="26">
        <f t="shared" si="1"/>
        <v>0</v>
      </c>
    </row>
    <row r="69" spans="1:5" ht="13.5" thickBot="1" x14ac:dyDescent="0.25">
      <c r="A69" s="15" t="s">
        <v>17</v>
      </c>
      <c r="B69" s="63"/>
      <c r="C69" s="26">
        <f t="shared" si="1"/>
        <v>0</v>
      </c>
      <c r="D69" s="26">
        <f t="shared" si="1"/>
        <v>0</v>
      </c>
      <c r="E69" s="26">
        <f t="shared" si="1"/>
        <v>0</v>
      </c>
    </row>
    <row r="70" spans="1:5" ht="13.5" thickBot="1" x14ac:dyDescent="0.25">
      <c r="A70" s="15" t="s">
        <v>18</v>
      </c>
      <c r="B70" s="63"/>
      <c r="C70" s="26">
        <f t="shared" si="1"/>
        <v>-0.14285714285714279</v>
      </c>
      <c r="D70" s="26">
        <f t="shared" si="1"/>
        <v>0</v>
      </c>
      <c r="E70" s="26">
        <f t="shared" si="1"/>
        <v>0</v>
      </c>
    </row>
    <row r="71" spans="1:5" ht="15.75" customHeight="1" thickBot="1" x14ac:dyDescent="0.25">
      <c r="A71" s="581" t="s">
        <v>161</v>
      </c>
      <c r="B71" s="582"/>
      <c r="C71" s="582"/>
      <c r="D71" s="582"/>
      <c r="E71" s="583"/>
    </row>
    <row r="72" spans="1:5" x14ac:dyDescent="0.2">
      <c r="A72" s="584"/>
      <c r="B72" s="14">
        <v>2020</v>
      </c>
      <c r="C72" s="14">
        <v>2021</v>
      </c>
      <c r="D72" s="14">
        <v>2022</v>
      </c>
      <c r="E72" s="14">
        <v>2023</v>
      </c>
    </row>
    <row r="73" spans="1:5" ht="13.5" thickBot="1" x14ac:dyDescent="0.25">
      <c r="A73" s="585"/>
      <c r="B73" s="23" t="s">
        <v>5</v>
      </c>
      <c r="C73" s="23" t="s">
        <v>6</v>
      </c>
      <c r="D73" s="23" t="s">
        <v>6</v>
      </c>
      <c r="E73" s="23" t="s">
        <v>6</v>
      </c>
    </row>
    <row r="74" spans="1:5" ht="13.5" thickBot="1" x14ac:dyDescent="0.25">
      <c r="A74" s="27" t="s">
        <v>0</v>
      </c>
      <c r="B74" s="32"/>
      <c r="C74" s="32"/>
      <c r="D74" s="32"/>
      <c r="E74" s="32"/>
    </row>
    <row r="75" spans="1:5" ht="13.5" thickBot="1" x14ac:dyDescent="0.25">
      <c r="A75" s="29" t="s">
        <v>89</v>
      </c>
      <c r="B75" s="31"/>
      <c r="C75" s="38"/>
      <c r="D75" s="38"/>
      <c r="E75" s="38"/>
    </row>
    <row r="76" spans="1:5" ht="13.5" thickBot="1" x14ac:dyDescent="0.25">
      <c r="A76" s="29" t="s">
        <v>90</v>
      </c>
      <c r="B76" s="31"/>
      <c r="C76" s="38"/>
      <c r="D76" s="38"/>
      <c r="E76" s="38"/>
    </row>
    <row r="77" spans="1:5" ht="15.75" customHeight="1" thickBot="1" x14ac:dyDescent="0.25">
      <c r="A77" s="27" t="s">
        <v>30</v>
      </c>
      <c r="B77" s="32"/>
      <c r="C77" s="32"/>
      <c r="D77" s="32"/>
      <c r="E77" s="32"/>
    </row>
    <row r="78" spans="1:5" ht="13.5" thickBot="1" x14ac:dyDescent="0.25">
      <c r="A78" s="29" t="s">
        <v>89</v>
      </c>
      <c r="B78" s="31"/>
      <c r="C78" s="32"/>
      <c r="D78" s="32"/>
      <c r="E78" s="32"/>
    </row>
    <row r="79" spans="1:5" ht="13.5" thickBot="1" x14ac:dyDescent="0.25">
      <c r="A79" s="29" t="s">
        <v>90</v>
      </c>
      <c r="B79" s="31"/>
      <c r="C79" s="32"/>
      <c r="D79" s="32"/>
      <c r="E79" s="32"/>
    </row>
    <row r="80" spans="1:5" ht="13.5" thickBot="1" x14ac:dyDescent="0.25">
      <c r="A80" s="27" t="s">
        <v>1</v>
      </c>
      <c r="B80" s="31">
        <v>5000</v>
      </c>
      <c r="C80" s="32">
        <v>5000</v>
      </c>
      <c r="D80" s="32">
        <v>5000</v>
      </c>
      <c r="E80" s="32">
        <v>5000</v>
      </c>
    </row>
    <row r="81" spans="1:5" ht="13.5" thickBot="1" x14ac:dyDescent="0.25">
      <c r="A81" s="29" t="s">
        <v>89</v>
      </c>
      <c r="B81" s="31">
        <v>5000</v>
      </c>
      <c r="C81" s="32">
        <v>5000</v>
      </c>
      <c r="D81" s="32">
        <v>5000</v>
      </c>
      <c r="E81" s="32">
        <v>5000</v>
      </c>
    </row>
    <row r="82" spans="1:5" ht="13.5" thickBot="1" x14ac:dyDescent="0.25">
      <c r="A82" s="29" t="s">
        <v>90</v>
      </c>
      <c r="B82" s="31"/>
      <c r="C82" s="32"/>
      <c r="D82" s="32"/>
      <c r="E82" s="32"/>
    </row>
    <row r="83" spans="1:5" ht="13.5" thickBot="1" x14ac:dyDescent="0.25">
      <c r="A83" s="27" t="s">
        <v>2</v>
      </c>
      <c r="B83" s="31"/>
      <c r="C83" s="32"/>
      <c r="D83" s="32"/>
      <c r="E83" s="32"/>
    </row>
    <row r="84" spans="1:5" ht="13.5" thickBot="1" x14ac:dyDescent="0.25">
      <c r="A84" s="29" t="s">
        <v>89</v>
      </c>
      <c r="B84" s="31"/>
      <c r="C84" s="32"/>
      <c r="D84" s="32"/>
      <c r="E84" s="32"/>
    </row>
    <row r="85" spans="1:5" ht="13.5" thickBot="1" x14ac:dyDescent="0.25">
      <c r="A85" s="29" t="s">
        <v>90</v>
      </c>
      <c r="B85" s="31"/>
      <c r="C85" s="32"/>
      <c r="D85" s="32"/>
      <c r="E85" s="32"/>
    </row>
    <row r="86" spans="1:5" ht="13.5" thickBot="1" x14ac:dyDescent="0.25">
      <c r="A86" s="27" t="s">
        <v>25</v>
      </c>
      <c r="B86" s="31"/>
      <c r="C86" s="32"/>
      <c r="D86" s="32"/>
      <c r="E86" s="32"/>
    </row>
    <row r="87" spans="1:5" ht="13.5" thickBot="1" x14ac:dyDescent="0.25">
      <c r="A87" s="29" t="s">
        <v>89</v>
      </c>
      <c r="B87" s="31"/>
      <c r="C87" s="32"/>
      <c r="D87" s="32"/>
      <c r="E87" s="32"/>
    </row>
    <row r="88" spans="1:5" ht="13.5" thickBot="1" x14ac:dyDescent="0.25">
      <c r="A88" s="29" t="s">
        <v>90</v>
      </c>
      <c r="B88" s="31"/>
      <c r="C88" s="32"/>
      <c r="D88" s="32"/>
      <c r="E88" s="32"/>
    </row>
    <row r="89" spans="1:5" ht="13.5" thickBot="1" x14ac:dyDescent="0.25">
      <c r="A89" s="27" t="s">
        <v>26</v>
      </c>
      <c r="B89" s="31"/>
      <c r="C89" s="32"/>
      <c r="D89" s="32"/>
      <c r="E89" s="32"/>
    </row>
    <row r="90" spans="1:5" ht="13.5" thickBot="1" x14ac:dyDescent="0.25">
      <c r="A90" s="29" t="s">
        <v>89</v>
      </c>
      <c r="B90" s="31"/>
      <c r="C90" s="32"/>
      <c r="D90" s="32"/>
      <c r="E90" s="32"/>
    </row>
    <row r="91" spans="1:5" ht="13.5" thickBot="1" x14ac:dyDescent="0.25">
      <c r="A91" s="29" t="s">
        <v>90</v>
      </c>
      <c r="B91" s="31"/>
      <c r="C91" s="32"/>
      <c r="D91" s="32"/>
      <c r="E91" s="32"/>
    </row>
    <row r="92" spans="1:5" ht="13.5" thickBot="1" x14ac:dyDescent="0.25">
      <c r="A92" s="27" t="s">
        <v>3</v>
      </c>
      <c r="B92" s="31"/>
      <c r="C92" s="32"/>
      <c r="D92" s="32"/>
      <c r="E92" s="32"/>
    </row>
    <row r="93" spans="1:5" ht="13.5" thickBot="1" x14ac:dyDescent="0.25">
      <c r="A93" s="29" t="s">
        <v>89</v>
      </c>
      <c r="B93" s="31"/>
      <c r="C93" s="32"/>
      <c r="D93" s="32"/>
      <c r="E93" s="32"/>
    </row>
    <row r="94" spans="1:5" ht="13.5" thickBot="1" x14ac:dyDescent="0.25">
      <c r="A94" s="39" t="s">
        <v>90</v>
      </c>
      <c r="B94" s="31"/>
      <c r="C94" s="32"/>
      <c r="D94" s="32"/>
      <c r="E94" s="32"/>
    </row>
    <row r="95" spans="1:5" ht="13.5" thickBot="1" x14ac:dyDescent="0.25">
      <c r="A95" s="36" t="s">
        <v>74</v>
      </c>
      <c r="B95" s="31">
        <f>B92+B89+B86+B83+B80+B77+B74</f>
        <v>5000</v>
      </c>
      <c r="C95" s="31">
        <f>C92+C89+C86+C83+C80+C77+C74</f>
        <v>5000</v>
      </c>
      <c r="D95" s="31">
        <f>D92+D89+D86+D83+D80+D77+D74</f>
        <v>5000</v>
      </c>
      <c r="E95" s="31">
        <f>E92+E89+E86+E83+E80+E77+E74</f>
        <v>5000</v>
      </c>
    </row>
    <row r="96" spans="1:5" ht="13.5" thickBot="1" x14ac:dyDescent="0.25">
      <c r="A96" s="19" t="s">
        <v>33</v>
      </c>
      <c r="B96" s="37">
        <f>IF(B95-B66=0,0,"Error")</f>
        <v>0</v>
      </c>
      <c r="C96" s="37">
        <f>IF(C95-C66=0,0,"Error")</f>
        <v>0</v>
      </c>
      <c r="D96" s="37">
        <f>IF(D95-D66=0,0,"Error")</f>
        <v>0</v>
      </c>
      <c r="E96" s="37">
        <f>IF(E95-E66=0,0,"Error")</f>
        <v>0</v>
      </c>
    </row>
    <row r="97" spans="1:5" ht="13.5" thickBot="1" x14ac:dyDescent="0.25">
      <c r="A97" s="19" t="s">
        <v>157</v>
      </c>
      <c r="B97" s="597" t="s">
        <v>153</v>
      </c>
      <c r="C97" s="598"/>
      <c r="D97" s="598"/>
      <c r="E97" s="599"/>
    </row>
    <row r="98" spans="1:5" ht="15.75" customHeight="1" thickBot="1" x14ac:dyDescent="0.25">
      <c r="A98" s="15" t="s">
        <v>9</v>
      </c>
      <c r="B98" s="600" t="s">
        <v>154</v>
      </c>
      <c r="C98" s="601"/>
      <c r="D98" s="601"/>
      <c r="E98" s="602"/>
    </row>
    <row r="99" spans="1:5" ht="13.5" thickBot="1" x14ac:dyDescent="0.25">
      <c r="A99" s="15" t="s">
        <v>14</v>
      </c>
      <c r="B99" s="594" t="s">
        <v>118</v>
      </c>
      <c r="C99" s="595"/>
      <c r="D99" s="595"/>
      <c r="E99" s="596"/>
    </row>
    <row r="100" spans="1:5" x14ac:dyDescent="0.2">
      <c r="A100" s="584"/>
      <c r="B100" s="14">
        <v>2020</v>
      </c>
      <c r="C100" s="14">
        <v>2021</v>
      </c>
      <c r="D100" s="14">
        <v>2022</v>
      </c>
      <c r="E100" s="14">
        <v>2023</v>
      </c>
    </row>
    <row r="101" spans="1:5" ht="13.5" thickBot="1" x14ac:dyDescent="0.25">
      <c r="A101" s="585"/>
      <c r="B101" s="23" t="s">
        <v>5</v>
      </c>
      <c r="C101" s="23" t="s">
        <v>6</v>
      </c>
      <c r="D101" s="23" t="s">
        <v>6</v>
      </c>
      <c r="E101" s="23" t="s">
        <v>6</v>
      </c>
    </row>
    <row r="102" spans="1:5" ht="15" customHeight="1" thickBot="1" x14ac:dyDescent="0.25">
      <c r="A102" s="15" t="s">
        <v>8</v>
      </c>
      <c r="B102" s="24">
        <v>45000</v>
      </c>
      <c r="C102" s="24">
        <v>45000</v>
      </c>
      <c r="D102" s="24">
        <v>45000</v>
      </c>
      <c r="E102" s="24">
        <v>45000</v>
      </c>
    </row>
    <row r="103" spans="1:5" ht="13.5" thickBot="1" x14ac:dyDescent="0.25">
      <c r="A103" s="15" t="s">
        <v>15</v>
      </c>
      <c r="B103" s="24">
        <v>49140</v>
      </c>
      <c r="C103" s="24">
        <f>C132</f>
        <v>48640</v>
      </c>
      <c r="D103" s="24">
        <f>D132</f>
        <v>48640</v>
      </c>
      <c r="E103" s="24">
        <f>E132</f>
        <v>48640</v>
      </c>
    </row>
    <row r="104" spans="1:5" ht="13.5" thickBot="1" x14ac:dyDescent="0.25">
      <c r="A104" s="15" t="s">
        <v>24</v>
      </c>
      <c r="B104" s="40">
        <f>B103/B102</f>
        <v>1.0920000000000001</v>
      </c>
      <c r="C104" s="40">
        <f>C103/C102</f>
        <v>1.0808888888888888</v>
      </c>
      <c r="D104" s="40">
        <f>D103/D102</f>
        <v>1.0808888888888888</v>
      </c>
      <c r="E104" s="40">
        <f>E103/E102</f>
        <v>1.0808888888888888</v>
      </c>
    </row>
    <row r="105" spans="1:5" ht="13.5" thickBot="1" x14ac:dyDescent="0.25">
      <c r="A105" s="15" t="s">
        <v>16</v>
      </c>
      <c r="B105" s="63"/>
      <c r="C105" s="26">
        <f t="shared" ref="C105:E107" si="2">C102/B102-1</f>
        <v>0</v>
      </c>
      <c r="D105" s="26">
        <f t="shared" si="2"/>
        <v>0</v>
      </c>
      <c r="E105" s="26">
        <f t="shared" si="2"/>
        <v>0</v>
      </c>
    </row>
    <row r="106" spans="1:5" ht="21.75" customHeight="1" thickBot="1" x14ac:dyDescent="0.25">
      <c r="A106" s="15" t="s">
        <v>17</v>
      </c>
      <c r="B106" s="63"/>
      <c r="C106" s="26">
        <f t="shared" si="2"/>
        <v>-1.0175010175010213E-2</v>
      </c>
      <c r="D106" s="26">
        <f t="shared" si="2"/>
        <v>0</v>
      </c>
      <c r="E106" s="26">
        <f t="shared" si="2"/>
        <v>0</v>
      </c>
    </row>
    <row r="107" spans="1:5" ht="15.75" customHeight="1" thickBot="1" x14ac:dyDescent="0.25">
      <c r="A107" s="15" t="s">
        <v>18</v>
      </c>
      <c r="B107" s="63"/>
      <c r="C107" s="26">
        <f t="shared" si="2"/>
        <v>-1.0175010175010324E-2</v>
      </c>
      <c r="D107" s="26">
        <f t="shared" si="2"/>
        <v>0</v>
      </c>
      <c r="E107" s="26">
        <f t="shared" si="2"/>
        <v>0</v>
      </c>
    </row>
    <row r="108" spans="1:5" ht="15.75" customHeight="1" thickBot="1" x14ac:dyDescent="0.25">
      <c r="A108" s="581" t="s">
        <v>162</v>
      </c>
      <c r="B108" s="582"/>
      <c r="C108" s="582"/>
      <c r="D108" s="582"/>
      <c r="E108" s="583"/>
    </row>
    <row r="109" spans="1:5" x14ac:dyDescent="0.2">
      <c r="A109" s="584"/>
      <c r="B109" s="14">
        <v>2020</v>
      </c>
      <c r="C109" s="14">
        <v>2021</v>
      </c>
      <c r="D109" s="14">
        <v>2022</v>
      </c>
      <c r="E109" s="14">
        <v>2023</v>
      </c>
    </row>
    <row r="110" spans="1:5" ht="12.75" customHeight="1" thickBot="1" x14ac:dyDescent="0.25">
      <c r="A110" s="585"/>
      <c r="B110" s="23" t="s">
        <v>5</v>
      </c>
      <c r="C110" s="23" t="s">
        <v>6</v>
      </c>
      <c r="D110" s="23" t="s">
        <v>6</v>
      </c>
      <c r="E110" s="23" t="s">
        <v>6</v>
      </c>
    </row>
    <row r="111" spans="1:5" ht="9" customHeight="1" thickBot="1" x14ac:dyDescent="0.25">
      <c r="A111" s="27" t="s">
        <v>0</v>
      </c>
      <c r="B111" s="32"/>
      <c r="C111" s="32"/>
      <c r="D111" s="32"/>
      <c r="E111" s="32"/>
    </row>
    <row r="112" spans="1:5" ht="13.5" thickBot="1" x14ac:dyDescent="0.25">
      <c r="A112" s="29" t="s">
        <v>89</v>
      </c>
      <c r="B112" s="31"/>
      <c r="C112" s="38"/>
      <c r="D112" s="38"/>
      <c r="E112" s="38"/>
    </row>
    <row r="113" spans="1:5" ht="13.5" thickBot="1" x14ac:dyDescent="0.25">
      <c r="A113" s="29" t="s">
        <v>90</v>
      </c>
      <c r="B113" s="31"/>
      <c r="C113" s="38"/>
      <c r="D113" s="38"/>
      <c r="E113" s="38"/>
    </row>
    <row r="114" spans="1:5" ht="13.5" thickBot="1" x14ac:dyDescent="0.25">
      <c r="A114" s="27" t="s">
        <v>30</v>
      </c>
      <c r="B114" s="32"/>
      <c r="C114" s="32"/>
      <c r="D114" s="32"/>
      <c r="E114" s="32"/>
    </row>
    <row r="115" spans="1:5" ht="13.5" thickBot="1" x14ac:dyDescent="0.25">
      <c r="A115" s="29" t="s">
        <v>89</v>
      </c>
      <c r="B115" s="31"/>
      <c r="C115" s="32"/>
      <c r="D115" s="32"/>
      <c r="E115" s="32"/>
    </row>
    <row r="116" spans="1:5" ht="13.5" thickBot="1" x14ac:dyDescent="0.25">
      <c r="A116" s="29" t="s">
        <v>90</v>
      </c>
      <c r="B116" s="31"/>
      <c r="C116" s="32"/>
      <c r="D116" s="32"/>
      <c r="E116" s="32"/>
    </row>
    <row r="117" spans="1:5" ht="24.75" customHeight="1" thickBot="1" x14ac:dyDescent="0.25">
      <c r="A117" s="27" t="s">
        <v>1</v>
      </c>
      <c r="B117" s="31">
        <v>49140</v>
      </c>
      <c r="C117" s="32">
        <v>48640</v>
      </c>
      <c r="D117" s="32">
        <f>43640+5000</f>
        <v>48640</v>
      </c>
      <c r="E117" s="32">
        <f>E118</f>
        <v>48640</v>
      </c>
    </row>
    <row r="118" spans="1:5" ht="12.75" customHeight="1" thickBot="1" x14ac:dyDescent="0.25">
      <c r="A118" s="29" t="s">
        <v>89</v>
      </c>
      <c r="B118" s="32">
        <v>49140</v>
      </c>
      <c r="C118" s="32">
        <v>48640</v>
      </c>
      <c r="D118" s="32">
        <f>43640+5000</f>
        <v>48640</v>
      </c>
      <c r="E118" s="32">
        <v>48640</v>
      </c>
    </row>
    <row r="119" spans="1:5" ht="12.75" customHeight="1" thickBot="1" x14ac:dyDescent="0.25">
      <c r="A119" s="29" t="s">
        <v>90</v>
      </c>
      <c r="B119" s="31"/>
      <c r="C119" s="32"/>
      <c r="D119" s="32"/>
      <c r="E119" s="32"/>
    </row>
    <row r="120" spans="1:5" ht="18" customHeight="1" thickBot="1" x14ac:dyDescent="0.25">
      <c r="A120" s="27" t="s">
        <v>2</v>
      </c>
      <c r="B120" s="31"/>
      <c r="C120" s="32"/>
      <c r="D120" s="32"/>
      <c r="E120" s="32"/>
    </row>
    <row r="121" spans="1:5" ht="20.25" customHeight="1" thickBot="1" x14ac:dyDescent="0.25">
      <c r="A121" s="29" t="s">
        <v>89</v>
      </c>
      <c r="B121" s="31"/>
      <c r="C121" s="32"/>
      <c r="D121" s="32"/>
      <c r="E121" s="32"/>
    </row>
    <row r="122" spans="1:5" ht="15" customHeight="1" thickBot="1" x14ac:dyDescent="0.25">
      <c r="A122" s="29" t="s">
        <v>90</v>
      </c>
      <c r="B122" s="31"/>
      <c r="C122" s="32"/>
      <c r="D122" s="32"/>
      <c r="E122" s="32"/>
    </row>
    <row r="123" spans="1:5" ht="16.5" customHeight="1" thickBot="1" x14ac:dyDescent="0.25">
      <c r="A123" s="27" t="s">
        <v>25</v>
      </c>
      <c r="B123" s="31"/>
      <c r="C123" s="32"/>
      <c r="D123" s="32"/>
      <c r="E123" s="32"/>
    </row>
    <row r="124" spans="1:5" ht="19.5" customHeight="1" thickBot="1" x14ac:dyDescent="0.25">
      <c r="A124" s="29" t="s">
        <v>89</v>
      </c>
      <c r="B124" s="31"/>
      <c r="C124" s="32"/>
      <c r="D124" s="32"/>
      <c r="E124" s="32"/>
    </row>
    <row r="125" spans="1:5" ht="15.75" customHeight="1" thickBot="1" x14ac:dyDescent="0.25">
      <c r="A125" s="29" t="s">
        <v>90</v>
      </c>
      <c r="B125" s="31"/>
      <c r="C125" s="32"/>
      <c r="D125" s="32"/>
      <c r="E125" s="32"/>
    </row>
    <row r="126" spans="1:5" ht="24.75" customHeight="1" thickBot="1" x14ac:dyDescent="0.25">
      <c r="A126" s="27" t="s">
        <v>26</v>
      </c>
      <c r="B126" s="31">
        <v>0</v>
      </c>
      <c r="C126" s="32">
        <v>0</v>
      </c>
      <c r="D126" s="32">
        <v>0</v>
      </c>
      <c r="E126" s="32">
        <v>0</v>
      </c>
    </row>
    <row r="127" spans="1:5" ht="13.5" thickBot="1" x14ac:dyDescent="0.25">
      <c r="A127" s="29" t="s">
        <v>89</v>
      </c>
      <c r="B127" s="31"/>
      <c r="C127" s="32"/>
      <c r="D127" s="32"/>
      <c r="E127" s="32"/>
    </row>
    <row r="128" spans="1:5" ht="13.5" thickBot="1" x14ac:dyDescent="0.25">
      <c r="A128" s="29" t="s">
        <v>90</v>
      </c>
      <c r="B128" s="31"/>
      <c r="C128" s="32"/>
      <c r="D128" s="32"/>
      <c r="E128" s="32"/>
    </row>
    <row r="129" spans="1:5" ht="13.5" thickBot="1" x14ac:dyDescent="0.25">
      <c r="A129" s="27" t="s">
        <v>3</v>
      </c>
      <c r="B129" s="31"/>
      <c r="C129" s="32"/>
      <c r="D129" s="32"/>
      <c r="E129" s="32"/>
    </row>
    <row r="130" spans="1:5" ht="13.5" thickBot="1" x14ac:dyDescent="0.25">
      <c r="A130" s="29" t="s">
        <v>89</v>
      </c>
      <c r="B130" s="31"/>
      <c r="C130" s="32"/>
      <c r="D130" s="32"/>
      <c r="E130" s="32"/>
    </row>
    <row r="131" spans="1:5" ht="13.5" thickBot="1" x14ac:dyDescent="0.25">
      <c r="A131" s="39" t="s">
        <v>90</v>
      </c>
      <c r="B131" s="31"/>
      <c r="C131" s="32"/>
      <c r="D131" s="32"/>
      <c r="E131" s="32"/>
    </row>
    <row r="132" spans="1:5" ht="18" customHeight="1" thickBot="1" x14ac:dyDescent="0.25">
      <c r="A132" s="41" t="s">
        <v>119</v>
      </c>
      <c r="B132" s="31">
        <f>B129+B126+B123+B120+B117+B114+B111</f>
        <v>49140</v>
      </c>
      <c r="C132" s="31">
        <f>C129+C126+C123+C120+C117+C114+C111</f>
        <v>48640</v>
      </c>
      <c r="D132" s="31">
        <f>D129+D126+D123+D120+D117+D114+D111</f>
        <v>48640</v>
      </c>
      <c r="E132" s="31">
        <f>E129+E126+E123+E120+E117+E114+E111</f>
        <v>48640</v>
      </c>
    </row>
    <row r="133" spans="1:5" ht="15" customHeight="1" thickBot="1" x14ac:dyDescent="0.25">
      <c r="A133" s="19" t="s">
        <v>33</v>
      </c>
      <c r="B133" s="37">
        <f>IF(B132-B103=0,0,"Error")</f>
        <v>0</v>
      </c>
      <c r="C133" s="37">
        <f>IF(C132-C103=0,0,"Error")</f>
        <v>0</v>
      </c>
      <c r="D133" s="37">
        <f>IF(D132-D103=0,0,"Error")</f>
        <v>0</v>
      </c>
      <c r="E133" s="37">
        <f>IF(E132-E103=0,0,"Error")</f>
        <v>0</v>
      </c>
    </row>
    <row r="134" spans="1:5" ht="15" customHeight="1" thickBot="1" x14ac:dyDescent="0.25">
      <c r="A134" s="19" t="s">
        <v>128</v>
      </c>
      <c r="B134" s="597" t="s">
        <v>205</v>
      </c>
      <c r="C134" s="598"/>
      <c r="D134" s="598"/>
      <c r="E134" s="599"/>
    </row>
    <row r="135" spans="1:5" ht="25.5" customHeight="1" thickBot="1" x14ac:dyDescent="0.25">
      <c r="A135" s="15" t="s">
        <v>9</v>
      </c>
      <c r="B135" s="600" t="s">
        <v>207</v>
      </c>
      <c r="C135" s="601"/>
      <c r="D135" s="601"/>
      <c r="E135" s="602"/>
    </row>
    <row r="136" spans="1:5" ht="15" customHeight="1" thickBot="1" x14ac:dyDescent="0.25">
      <c r="A136" s="15" t="s">
        <v>14</v>
      </c>
      <c r="B136" s="594" t="s">
        <v>206</v>
      </c>
      <c r="C136" s="595"/>
      <c r="D136" s="595"/>
      <c r="E136" s="596"/>
    </row>
    <row r="137" spans="1:5" ht="15" customHeight="1" x14ac:dyDescent="0.2">
      <c r="A137" s="584"/>
      <c r="B137" s="14">
        <v>2020</v>
      </c>
      <c r="C137" s="14">
        <v>2021</v>
      </c>
      <c r="D137" s="14">
        <v>2022</v>
      </c>
      <c r="E137" s="14">
        <v>2023</v>
      </c>
    </row>
    <row r="138" spans="1:5" ht="15" customHeight="1" thickBot="1" x14ac:dyDescent="0.25">
      <c r="A138" s="585"/>
      <c r="B138" s="23" t="s">
        <v>5</v>
      </c>
      <c r="C138" s="23" t="s">
        <v>6</v>
      </c>
      <c r="D138" s="23" t="s">
        <v>6</v>
      </c>
      <c r="E138" s="23" t="s">
        <v>6</v>
      </c>
    </row>
    <row r="139" spans="1:5" ht="15" customHeight="1" thickBot="1" x14ac:dyDescent="0.25">
      <c r="A139" s="15" t="s">
        <v>8</v>
      </c>
      <c r="B139" s="24">
        <v>4</v>
      </c>
      <c r="C139" s="24">
        <v>4</v>
      </c>
      <c r="D139" s="24">
        <v>4</v>
      </c>
      <c r="E139" s="24">
        <v>4</v>
      </c>
    </row>
    <row r="140" spans="1:5" ht="15" customHeight="1" thickBot="1" x14ac:dyDescent="0.25">
      <c r="A140" s="15" t="s">
        <v>15</v>
      </c>
      <c r="B140" s="24">
        <v>5000</v>
      </c>
      <c r="C140" s="24">
        <f>C169</f>
        <v>5000</v>
      </c>
      <c r="D140" s="24">
        <f>D169</f>
        <v>5000</v>
      </c>
      <c r="E140" s="24">
        <f>E169</f>
        <v>5000</v>
      </c>
    </row>
    <row r="141" spans="1:5" ht="15" customHeight="1" thickBot="1" x14ac:dyDescent="0.25">
      <c r="A141" s="15" t="s">
        <v>24</v>
      </c>
      <c r="B141" s="40">
        <f>B140/B139</f>
        <v>1250</v>
      </c>
      <c r="C141" s="40">
        <f>C140/C139</f>
        <v>1250</v>
      </c>
      <c r="D141" s="40">
        <f>D140/D139</f>
        <v>1250</v>
      </c>
      <c r="E141" s="40">
        <f>E140/E139</f>
        <v>1250</v>
      </c>
    </row>
    <row r="142" spans="1:5" ht="15" customHeight="1" thickBot="1" x14ac:dyDescent="0.25">
      <c r="A142" s="15" t="s">
        <v>16</v>
      </c>
      <c r="B142" s="63"/>
      <c r="C142" s="26">
        <f t="shared" ref="C142:C144" si="3">C139/B139-1</f>
        <v>0</v>
      </c>
      <c r="D142" s="26">
        <f t="shared" ref="D142:D144" si="4">D139/C139-1</f>
        <v>0</v>
      </c>
      <c r="E142" s="26">
        <f t="shared" ref="E142:E144" si="5">E139/D139-1</f>
        <v>0</v>
      </c>
    </row>
    <row r="143" spans="1:5" ht="15" customHeight="1" thickBot="1" x14ac:dyDescent="0.25">
      <c r="A143" s="15" t="s">
        <v>17</v>
      </c>
      <c r="B143" s="63"/>
      <c r="C143" s="26">
        <f t="shared" si="3"/>
        <v>0</v>
      </c>
      <c r="D143" s="26">
        <f t="shared" si="4"/>
        <v>0</v>
      </c>
      <c r="E143" s="26">
        <f t="shared" si="5"/>
        <v>0</v>
      </c>
    </row>
    <row r="144" spans="1:5" ht="15" customHeight="1" thickBot="1" x14ac:dyDescent="0.25">
      <c r="A144" s="15" t="s">
        <v>18</v>
      </c>
      <c r="B144" s="63"/>
      <c r="C144" s="26">
        <f t="shared" si="3"/>
        <v>0</v>
      </c>
      <c r="D144" s="26">
        <f t="shared" si="4"/>
        <v>0</v>
      </c>
      <c r="E144" s="26">
        <f t="shared" si="5"/>
        <v>0</v>
      </c>
    </row>
    <row r="145" spans="1:5" ht="15" customHeight="1" thickBot="1" x14ac:dyDescent="0.25">
      <c r="A145" s="581" t="s">
        <v>162</v>
      </c>
      <c r="B145" s="582"/>
      <c r="C145" s="582"/>
      <c r="D145" s="582"/>
      <c r="E145" s="583"/>
    </row>
    <row r="146" spans="1:5" ht="15" customHeight="1" x14ac:dyDescent="0.2">
      <c r="A146" s="584"/>
      <c r="B146" s="14">
        <v>2020</v>
      </c>
      <c r="C146" s="14">
        <v>2021</v>
      </c>
      <c r="D146" s="14">
        <v>2022</v>
      </c>
      <c r="E146" s="14">
        <v>2023</v>
      </c>
    </row>
    <row r="147" spans="1:5" ht="15" customHeight="1" thickBot="1" x14ac:dyDescent="0.25">
      <c r="A147" s="585"/>
      <c r="B147" s="23" t="s">
        <v>5</v>
      </c>
      <c r="C147" s="23" t="s">
        <v>6</v>
      </c>
      <c r="D147" s="23" t="s">
        <v>6</v>
      </c>
      <c r="E147" s="23" t="s">
        <v>6</v>
      </c>
    </row>
    <row r="148" spans="1:5" ht="15" customHeight="1" thickBot="1" x14ac:dyDescent="0.25">
      <c r="A148" s="27" t="s">
        <v>0</v>
      </c>
      <c r="B148" s="32"/>
      <c r="C148" s="32"/>
      <c r="D148" s="32"/>
      <c r="E148" s="32"/>
    </row>
    <row r="149" spans="1:5" ht="15" customHeight="1" thickBot="1" x14ac:dyDescent="0.25">
      <c r="A149" s="29" t="s">
        <v>89</v>
      </c>
      <c r="B149" s="31"/>
      <c r="C149" s="38"/>
      <c r="D149" s="38"/>
      <c r="E149" s="38"/>
    </row>
    <row r="150" spans="1:5" ht="15" customHeight="1" thickBot="1" x14ac:dyDescent="0.25">
      <c r="A150" s="29" t="s">
        <v>90</v>
      </c>
      <c r="B150" s="31"/>
      <c r="C150" s="38"/>
      <c r="D150" s="38"/>
      <c r="E150" s="38"/>
    </row>
    <row r="151" spans="1:5" ht="15" customHeight="1" thickBot="1" x14ac:dyDescent="0.25">
      <c r="A151" s="27" t="s">
        <v>30</v>
      </c>
      <c r="B151" s="32"/>
      <c r="C151" s="32"/>
      <c r="D151" s="32"/>
      <c r="E151" s="32"/>
    </row>
    <row r="152" spans="1:5" ht="15" customHeight="1" thickBot="1" x14ac:dyDescent="0.25">
      <c r="A152" s="29" t="s">
        <v>89</v>
      </c>
      <c r="B152" s="31"/>
      <c r="C152" s="32"/>
      <c r="D152" s="32"/>
      <c r="E152" s="32"/>
    </row>
    <row r="153" spans="1:5" ht="15" customHeight="1" thickBot="1" x14ac:dyDescent="0.25">
      <c r="A153" s="29" t="s">
        <v>90</v>
      </c>
      <c r="B153" s="31"/>
      <c r="C153" s="32"/>
      <c r="D153" s="32"/>
      <c r="E153" s="32"/>
    </row>
    <row r="154" spans="1:5" ht="15" customHeight="1" thickBot="1" x14ac:dyDescent="0.25">
      <c r="A154" s="27" t="s">
        <v>1</v>
      </c>
      <c r="B154" s="31">
        <v>5000</v>
      </c>
      <c r="C154" s="31">
        <v>5000</v>
      </c>
      <c r="D154" s="31">
        <v>5000</v>
      </c>
      <c r="E154" s="31">
        <v>5000</v>
      </c>
    </row>
    <row r="155" spans="1:5" ht="15" customHeight="1" thickBot="1" x14ac:dyDescent="0.25">
      <c r="A155" s="29" t="s">
        <v>89</v>
      </c>
      <c r="B155" s="32">
        <v>5000</v>
      </c>
      <c r="C155" s="32">
        <v>5000</v>
      </c>
      <c r="D155" s="32">
        <v>5000</v>
      </c>
      <c r="E155" s="32">
        <v>5000</v>
      </c>
    </row>
    <row r="156" spans="1:5" ht="15" customHeight="1" thickBot="1" x14ac:dyDescent="0.25">
      <c r="A156" s="29" t="s">
        <v>90</v>
      </c>
      <c r="B156" s="31"/>
      <c r="C156" s="32"/>
      <c r="D156" s="32"/>
      <c r="E156" s="32"/>
    </row>
    <row r="157" spans="1:5" ht="15" customHeight="1" thickBot="1" x14ac:dyDescent="0.25">
      <c r="A157" s="27" t="s">
        <v>2</v>
      </c>
      <c r="B157" s="31"/>
      <c r="C157" s="32"/>
      <c r="D157" s="32"/>
      <c r="E157" s="32"/>
    </row>
    <row r="158" spans="1:5" ht="15" customHeight="1" thickBot="1" x14ac:dyDescent="0.25">
      <c r="A158" s="29" t="s">
        <v>89</v>
      </c>
      <c r="B158" s="31"/>
      <c r="C158" s="32"/>
      <c r="D158" s="32"/>
      <c r="E158" s="32"/>
    </row>
    <row r="159" spans="1:5" ht="15" customHeight="1" thickBot="1" x14ac:dyDescent="0.25">
      <c r="A159" s="29" t="s">
        <v>90</v>
      </c>
      <c r="B159" s="31"/>
      <c r="C159" s="32"/>
      <c r="D159" s="32"/>
      <c r="E159" s="32"/>
    </row>
    <row r="160" spans="1:5" ht="15" customHeight="1" thickBot="1" x14ac:dyDescent="0.25">
      <c r="A160" s="27" t="s">
        <v>25</v>
      </c>
      <c r="B160" s="31"/>
      <c r="C160" s="32"/>
      <c r="D160" s="32"/>
      <c r="E160" s="32"/>
    </row>
    <row r="161" spans="1:5" ht="15" customHeight="1" thickBot="1" x14ac:dyDescent="0.25">
      <c r="A161" s="29" t="s">
        <v>89</v>
      </c>
      <c r="B161" s="31"/>
      <c r="C161" s="32"/>
      <c r="D161" s="32"/>
      <c r="E161" s="32"/>
    </row>
    <row r="162" spans="1:5" ht="15" customHeight="1" thickBot="1" x14ac:dyDescent="0.25">
      <c r="A162" s="29" t="s">
        <v>90</v>
      </c>
      <c r="B162" s="31"/>
      <c r="C162" s="32"/>
      <c r="D162" s="32"/>
      <c r="E162" s="32"/>
    </row>
    <row r="163" spans="1:5" ht="15" customHeight="1" thickBot="1" x14ac:dyDescent="0.25">
      <c r="A163" s="27" t="s">
        <v>26</v>
      </c>
      <c r="B163" s="31"/>
      <c r="C163" s="32"/>
      <c r="D163" s="32"/>
      <c r="E163" s="32"/>
    </row>
    <row r="164" spans="1:5" ht="15" customHeight="1" thickBot="1" x14ac:dyDescent="0.25">
      <c r="A164" s="29" t="s">
        <v>89</v>
      </c>
      <c r="B164" s="31"/>
      <c r="C164" s="32"/>
      <c r="D164" s="32"/>
      <c r="E164" s="32"/>
    </row>
    <row r="165" spans="1:5" ht="15" customHeight="1" thickBot="1" x14ac:dyDescent="0.25">
      <c r="A165" s="29" t="s">
        <v>90</v>
      </c>
      <c r="B165" s="31"/>
      <c r="C165" s="32"/>
      <c r="D165" s="32"/>
      <c r="E165" s="32"/>
    </row>
    <row r="166" spans="1:5" ht="15" customHeight="1" thickBot="1" x14ac:dyDescent="0.25">
      <c r="A166" s="27" t="s">
        <v>3</v>
      </c>
      <c r="B166" s="31"/>
      <c r="C166" s="32"/>
      <c r="D166" s="32"/>
      <c r="E166" s="32"/>
    </row>
    <row r="167" spans="1:5" ht="15" customHeight="1" thickBot="1" x14ac:dyDescent="0.25">
      <c r="A167" s="29" t="s">
        <v>89</v>
      </c>
      <c r="B167" s="31"/>
      <c r="C167" s="32"/>
      <c r="D167" s="32"/>
      <c r="E167" s="32"/>
    </row>
    <row r="168" spans="1:5" ht="15" customHeight="1" thickBot="1" x14ac:dyDescent="0.25">
      <c r="A168" s="39" t="s">
        <v>90</v>
      </c>
      <c r="B168" s="31"/>
      <c r="C168" s="32"/>
      <c r="D168" s="32"/>
      <c r="E168" s="32"/>
    </row>
    <row r="169" spans="1:5" ht="15" customHeight="1" thickBot="1" x14ac:dyDescent="0.25">
      <c r="A169" s="41" t="s">
        <v>119</v>
      </c>
      <c r="B169" s="31">
        <f>B166+B163+B160+B157+B154+B151+B148</f>
        <v>5000</v>
      </c>
      <c r="C169" s="31">
        <f>C166+C163+C160+C157+C154+C151+C148</f>
        <v>5000</v>
      </c>
      <c r="D169" s="31">
        <f>D166+D163+D160+D157+D154+D151+D148</f>
        <v>5000</v>
      </c>
      <c r="E169" s="31">
        <f>E166+E163+E160+E157+E154+E151+E148</f>
        <v>5000</v>
      </c>
    </row>
    <row r="170" spans="1:5" ht="15" customHeight="1" thickBot="1" x14ac:dyDescent="0.25">
      <c r="A170" s="19" t="s">
        <v>33</v>
      </c>
      <c r="B170" s="37">
        <f>IF(B169-B140=0,0,"Error")</f>
        <v>0</v>
      </c>
      <c r="C170" s="37">
        <f>IF(C169-C140=0,0,"Error")</f>
        <v>0</v>
      </c>
      <c r="D170" s="37">
        <f>IF(D169-D140=0,0,"Error")</f>
        <v>0</v>
      </c>
      <c r="E170" s="37">
        <f>IF(E169-E140=0,0,"Error")</f>
        <v>0</v>
      </c>
    </row>
    <row r="171" spans="1:5" ht="26.25" customHeight="1" thickBot="1" x14ac:dyDescent="0.25">
      <c r="A171" s="586" t="s">
        <v>44</v>
      </c>
      <c r="B171" s="587"/>
      <c r="C171" s="587"/>
      <c r="D171" s="587"/>
      <c r="E171" s="588"/>
    </row>
    <row r="172" spans="1:5" ht="13.5" thickBot="1" x14ac:dyDescent="0.25">
      <c r="A172" s="586" t="s">
        <v>39</v>
      </c>
      <c r="B172" s="587"/>
      <c r="C172" s="587"/>
      <c r="D172" s="587"/>
      <c r="E172" s="588"/>
    </row>
    <row r="173" spans="1:5" ht="13.5" thickBot="1" x14ac:dyDescent="0.25">
      <c r="A173" s="22" t="s">
        <v>45</v>
      </c>
      <c r="B173" s="591" t="s">
        <v>92</v>
      </c>
      <c r="C173" s="592"/>
      <c r="D173" s="592"/>
      <c r="E173" s="593"/>
    </row>
    <row r="174" spans="1:5" ht="39" thickBot="1" x14ac:dyDescent="0.25">
      <c r="A174" s="22" t="s">
        <v>93</v>
      </c>
      <c r="B174" s="22" t="s">
        <v>123</v>
      </c>
      <c r="C174" s="42" t="s">
        <v>124</v>
      </c>
      <c r="D174" s="591" t="s">
        <v>73</v>
      </c>
      <c r="E174" s="593"/>
    </row>
    <row r="175" spans="1:5" ht="45" customHeight="1" thickBot="1" x14ac:dyDescent="0.25">
      <c r="A175" s="15" t="s">
        <v>9</v>
      </c>
      <c r="B175" s="597" t="s">
        <v>179</v>
      </c>
      <c r="C175" s="598"/>
      <c r="D175" s="598"/>
      <c r="E175" s="599"/>
    </row>
    <row r="176" spans="1:5" ht="13.5" thickBot="1" x14ac:dyDescent="0.25">
      <c r="A176" s="15" t="s">
        <v>14</v>
      </c>
      <c r="B176" s="594" t="s">
        <v>125</v>
      </c>
      <c r="C176" s="595"/>
      <c r="D176" s="595"/>
      <c r="E176" s="596"/>
    </row>
    <row r="177" spans="1:5" x14ac:dyDescent="0.2">
      <c r="A177" s="584"/>
      <c r="B177" s="14">
        <v>2020</v>
      </c>
      <c r="C177" s="14">
        <v>2021</v>
      </c>
      <c r="D177" s="14">
        <v>2022</v>
      </c>
      <c r="E177" s="14">
        <v>2023</v>
      </c>
    </row>
    <row r="178" spans="1:5" ht="15" customHeight="1" thickBot="1" x14ac:dyDescent="0.25">
      <c r="A178" s="585"/>
      <c r="B178" s="23" t="s">
        <v>5</v>
      </c>
      <c r="C178" s="23" t="s">
        <v>6</v>
      </c>
      <c r="D178" s="23" t="s">
        <v>6</v>
      </c>
      <c r="E178" s="23" t="s">
        <v>6</v>
      </c>
    </row>
    <row r="179" spans="1:5" ht="13.5" thickBot="1" x14ac:dyDescent="0.25">
      <c r="A179" s="15" t="s">
        <v>8</v>
      </c>
      <c r="B179" s="24">
        <v>135</v>
      </c>
      <c r="C179" s="24">
        <v>89</v>
      </c>
      <c r="D179" s="24">
        <v>120</v>
      </c>
      <c r="E179" s="24">
        <v>101</v>
      </c>
    </row>
    <row r="180" spans="1:5" ht="25.5" customHeight="1" thickBot="1" x14ac:dyDescent="0.25">
      <c r="A180" s="15" t="s">
        <v>15</v>
      </c>
      <c r="B180" s="24">
        <v>10000</v>
      </c>
      <c r="C180" s="24">
        <v>6500</v>
      </c>
      <c r="D180" s="24">
        <v>7500</v>
      </c>
      <c r="E180" s="24">
        <v>8000</v>
      </c>
    </row>
    <row r="181" spans="1:5" ht="17.25" customHeight="1" thickBot="1" x14ac:dyDescent="0.25">
      <c r="A181" s="15" t="s">
        <v>24</v>
      </c>
      <c r="B181" s="24">
        <f>B180/B179</f>
        <v>74.074074074074076</v>
      </c>
      <c r="C181" s="24">
        <f>C180/C179</f>
        <v>73.033707865168537</v>
      </c>
      <c r="D181" s="24">
        <f>D180/D179</f>
        <v>62.5</v>
      </c>
      <c r="E181" s="24">
        <f>E180/E179</f>
        <v>79.207920792079207</v>
      </c>
    </row>
    <row r="182" spans="1:5" ht="17.25" customHeight="1" thickBot="1" x14ac:dyDescent="0.25">
      <c r="A182" s="15" t="s">
        <v>16</v>
      </c>
      <c r="B182" s="24">
        <f t="shared" ref="B182:B183" si="6">B181/B180</f>
        <v>7.4074074074074077E-3</v>
      </c>
      <c r="C182" s="26">
        <f>C179/B179-1</f>
        <v>-0.34074074074074079</v>
      </c>
      <c r="D182" s="26">
        <f t="shared" ref="D182:E184" si="7">D179/C179-1</f>
        <v>0.348314606741573</v>
      </c>
      <c r="E182" s="26">
        <f t="shared" si="7"/>
        <v>-0.15833333333333333</v>
      </c>
    </row>
    <row r="183" spans="1:5" ht="41.25" customHeight="1" thickBot="1" x14ac:dyDescent="0.25">
      <c r="A183" s="15" t="s">
        <v>17</v>
      </c>
      <c r="B183" s="24">
        <f t="shared" si="6"/>
        <v>1E-4</v>
      </c>
      <c r="C183" s="26">
        <f>C180/B180-1</f>
        <v>-0.35</v>
      </c>
      <c r="D183" s="26">
        <f t="shared" si="7"/>
        <v>0.15384615384615374</v>
      </c>
      <c r="E183" s="26">
        <f t="shared" si="7"/>
        <v>6.6666666666666652E-2</v>
      </c>
    </row>
    <row r="184" spans="1:5" ht="17.25" customHeight="1" thickBot="1" x14ac:dyDescent="0.25">
      <c r="A184" s="15" t="s">
        <v>18</v>
      </c>
      <c r="B184" s="24">
        <f>B183/B182</f>
        <v>1.35E-2</v>
      </c>
      <c r="C184" s="26">
        <f>C181/B181-1</f>
        <v>-1.4044943820224809E-2</v>
      </c>
      <c r="D184" s="26">
        <f t="shared" si="7"/>
        <v>-0.14423076923076916</v>
      </c>
      <c r="E184" s="26">
        <f t="shared" si="7"/>
        <v>0.26732673267326734</v>
      </c>
    </row>
    <row r="185" spans="1:5" ht="17.25" customHeight="1" thickBot="1" x14ac:dyDescent="0.25">
      <c r="A185" s="581" t="s">
        <v>160</v>
      </c>
      <c r="B185" s="582"/>
      <c r="C185" s="582"/>
      <c r="D185" s="582"/>
      <c r="E185" s="583"/>
    </row>
    <row r="186" spans="1:5" ht="17.25" customHeight="1" x14ac:dyDescent="0.2">
      <c r="A186" s="584"/>
      <c r="B186" s="14">
        <v>2020</v>
      </c>
      <c r="C186" s="14">
        <v>2021</v>
      </c>
      <c r="D186" s="14">
        <v>2022</v>
      </c>
      <c r="E186" s="14">
        <v>2023</v>
      </c>
    </row>
    <row r="187" spans="1:5" ht="17.25" customHeight="1" thickBot="1" x14ac:dyDescent="0.25">
      <c r="A187" s="585"/>
      <c r="B187" s="23" t="s">
        <v>5</v>
      </c>
      <c r="C187" s="23" t="s">
        <v>6</v>
      </c>
      <c r="D187" s="23" t="s">
        <v>6</v>
      </c>
      <c r="E187" s="23" t="s">
        <v>6</v>
      </c>
    </row>
    <row r="188" spans="1:5" ht="17.25" customHeight="1" thickBot="1" x14ac:dyDescent="0.25">
      <c r="A188" s="27" t="s">
        <v>40</v>
      </c>
      <c r="B188" s="32">
        <f>B189+B190+B191+B192</f>
        <v>0</v>
      </c>
      <c r="C188" s="32">
        <f>C189+C190+C191+C192</f>
        <v>0</v>
      </c>
      <c r="D188" s="32">
        <f>D189+D190+D191+D192</f>
        <v>0</v>
      </c>
      <c r="E188" s="32">
        <f>E189+E190+E191+E192</f>
        <v>0</v>
      </c>
    </row>
    <row r="189" spans="1:5" ht="17.25" customHeight="1" thickBot="1" x14ac:dyDescent="0.25">
      <c r="A189" s="29" t="s">
        <v>89</v>
      </c>
      <c r="B189" s="59"/>
      <c r="C189" s="59"/>
      <c r="D189" s="59"/>
      <c r="E189" s="59"/>
    </row>
    <row r="190" spans="1:5" ht="17.25" customHeight="1" thickBot="1" x14ac:dyDescent="0.25">
      <c r="A190" s="29" t="s">
        <v>94</v>
      </c>
      <c r="B190" s="59"/>
      <c r="C190" s="59"/>
      <c r="D190" s="59"/>
      <c r="E190" s="59"/>
    </row>
    <row r="191" spans="1:5" ht="17.25" customHeight="1" thickBot="1" x14ac:dyDescent="0.25">
      <c r="A191" s="29" t="s">
        <v>95</v>
      </c>
      <c r="B191" s="59"/>
      <c r="C191" s="59"/>
      <c r="D191" s="59"/>
      <c r="E191" s="59"/>
    </row>
    <row r="192" spans="1:5" ht="17.25" customHeight="1" thickBot="1" x14ac:dyDescent="0.25">
      <c r="A192" s="29" t="s">
        <v>96</v>
      </c>
      <c r="B192" s="59"/>
      <c r="C192" s="59"/>
      <c r="D192" s="59"/>
      <c r="E192" s="59"/>
    </row>
    <row r="193" spans="1:5" ht="17.25" customHeight="1" thickBot="1" x14ac:dyDescent="0.25">
      <c r="A193" s="27" t="s">
        <v>41</v>
      </c>
      <c r="B193" s="31">
        <v>10000</v>
      </c>
      <c r="C193" s="31">
        <v>6500</v>
      </c>
      <c r="D193" s="31">
        <v>7500</v>
      </c>
      <c r="E193" s="31">
        <v>8000</v>
      </c>
    </row>
    <row r="194" spans="1:5" ht="17.25" customHeight="1" thickBot="1" x14ac:dyDescent="0.25">
      <c r="A194" s="29" t="s">
        <v>89</v>
      </c>
      <c r="B194" s="31">
        <v>10000</v>
      </c>
      <c r="C194" s="31">
        <v>6500</v>
      </c>
      <c r="D194" s="31">
        <v>7500</v>
      </c>
      <c r="E194" s="31">
        <v>8000</v>
      </c>
    </row>
    <row r="195" spans="1:5" ht="17.25" customHeight="1" thickBot="1" x14ac:dyDescent="0.25">
      <c r="A195" s="29" t="s">
        <v>94</v>
      </c>
      <c r="B195" s="31"/>
      <c r="C195" s="31"/>
      <c r="D195" s="31"/>
      <c r="E195" s="31"/>
    </row>
    <row r="196" spans="1:5" ht="21.75" customHeight="1" thickBot="1" x14ac:dyDescent="0.25">
      <c r="A196" s="29" t="s">
        <v>95</v>
      </c>
      <c r="B196" s="31"/>
      <c r="C196" s="31"/>
      <c r="D196" s="31"/>
      <c r="E196" s="31"/>
    </row>
    <row r="197" spans="1:5" ht="23.25" customHeight="1" thickBot="1" x14ac:dyDescent="0.25">
      <c r="A197" s="39" t="s">
        <v>96</v>
      </c>
      <c r="B197" s="31"/>
      <c r="C197" s="31"/>
      <c r="D197" s="31"/>
      <c r="E197" s="31"/>
    </row>
    <row r="198" spans="1:5" ht="20.25" customHeight="1" thickBot="1" x14ac:dyDescent="0.25">
      <c r="A198" s="44" t="s">
        <v>32</v>
      </c>
      <c r="B198" s="31">
        <f>B188+B193</f>
        <v>10000</v>
      </c>
      <c r="C198" s="31">
        <f>C188+C193</f>
        <v>6500</v>
      </c>
      <c r="D198" s="31">
        <f>D188+D193</f>
        <v>7500</v>
      </c>
      <c r="E198" s="31">
        <f>E188+E193</f>
        <v>8000</v>
      </c>
    </row>
    <row r="199" spans="1:5" ht="27" customHeight="1" thickBot="1" x14ac:dyDescent="0.25">
      <c r="A199" s="22" t="s">
        <v>75</v>
      </c>
      <c r="B199" s="22" t="s">
        <v>126</v>
      </c>
      <c r="C199" s="22" t="s">
        <v>127</v>
      </c>
      <c r="D199" s="589" t="s">
        <v>78</v>
      </c>
      <c r="E199" s="590"/>
    </row>
    <row r="200" spans="1:5" ht="24.75" customHeight="1" thickBot="1" x14ac:dyDescent="0.25">
      <c r="A200" s="15" t="s">
        <v>9</v>
      </c>
      <c r="B200" s="597" t="s">
        <v>180</v>
      </c>
      <c r="C200" s="598"/>
      <c r="D200" s="598"/>
      <c r="E200" s="599"/>
    </row>
    <row r="201" spans="1:5" ht="18" customHeight="1" thickBot="1" x14ac:dyDescent="0.25">
      <c r="A201" s="15" t="s">
        <v>14</v>
      </c>
      <c r="B201" s="594" t="s">
        <v>125</v>
      </c>
      <c r="C201" s="595"/>
      <c r="D201" s="595"/>
      <c r="E201" s="596"/>
    </row>
    <row r="202" spans="1:5" ht="17.25" customHeight="1" x14ac:dyDescent="0.2">
      <c r="A202" s="584"/>
      <c r="B202" s="14">
        <v>2020</v>
      </c>
      <c r="C202" s="14">
        <v>2021</v>
      </c>
      <c r="D202" s="14">
        <v>2022</v>
      </c>
      <c r="E202" s="14">
        <v>2023</v>
      </c>
    </row>
    <row r="203" spans="1:5" ht="26.25" customHeight="1" thickBot="1" x14ac:dyDescent="0.25">
      <c r="A203" s="585"/>
      <c r="B203" s="23" t="s">
        <v>5</v>
      </c>
      <c r="C203" s="23" t="s">
        <v>6</v>
      </c>
      <c r="D203" s="23" t="s">
        <v>6</v>
      </c>
      <c r="E203" s="23" t="s">
        <v>6</v>
      </c>
    </row>
    <row r="204" spans="1:5" ht="26.25" customHeight="1" thickBot="1" x14ac:dyDescent="0.25">
      <c r="A204" s="15" t="s">
        <v>8</v>
      </c>
      <c r="B204" s="63">
        <v>15</v>
      </c>
      <c r="C204" s="63">
        <v>25</v>
      </c>
      <c r="D204" s="63">
        <v>25</v>
      </c>
      <c r="E204" s="63">
        <v>25</v>
      </c>
    </row>
    <row r="205" spans="1:5" ht="17.25" customHeight="1" thickBot="1" x14ac:dyDescent="0.25">
      <c r="A205" s="15" t="s">
        <v>15</v>
      </c>
      <c r="B205" s="24">
        <v>2460</v>
      </c>
      <c r="C205" s="24">
        <v>1000</v>
      </c>
      <c r="D205" s="24">
        <v>1000</v>
      </c>
      <c r="E205" s="24">
        <v>1000</v>
      </c>
    </row>
    <row r="206" spans="1:5" ht="17.25" customHeight="1" thickBot="1" x14ac:dyDescent="0.25">
      <c r="A206" s="15" t="s">
        <v>24</v>
      </c>
      <c r="B206" s="24">
        <f>B205/B204</f>
        <v>164</v>
      </c>
      <c r="C206" s="24">
        <f>C205/C204</f>
        <v>40</v>
      </c>
      <c r="D206" s="24">
        <f>D205/D204</f>
        <v>40</v>
      </c>
      <c r="E206" s="24">
        <f>E205/E204</f>
        <v>40</v>
      </c>
    </row>
    <row r="207" spans="1:5" ht="17.25" customHeight="1" thickBot="1" x14ac:dyDescent="0.25">
      <c r="A207" s="15" t="s">
        <v>16</v>
      </c>
      <c r="B207" s="63" t="s">
        <v>22</v>
      </c>
      <c r="C207" s="26">
        <f>C204/B204-1</f>
        <v>0.66666666666666674</v>
      </c>
      <c r="D207" s="26">
        <f t="shared" ref="D207:E209" si="8">D204/C204-1</f>
        <v>0</v>
      </c>
      <c r="E207" s="26">
        <f t="shared" si="8"/>
        <v>0</v>
      </c>
    </row>
    <row r="208" spans="1:5" ht="17.25" customHeight="1" thickBot="1" x14ac:dyDescent="0.25">
      <c r="A208" s="15" t="s">
        <v>17</v>
      </c>
      <c r="B208" s="63" t="s">
        <v>22</v>
      </c>
      <c r="C208" s="26">
        <f>C205/B205-1</f>
        <v>-0.5934959349593496</v>
      </c>
      <c r="D208" s="26">
        <f t="shared" si="8"/>
        <v>0</v>
      </c>
      <c r="E208" s="26">
        <f t="shared" si="8"/>
        <v>0</v>
      </c>
    </row>
    <row r="209" spans="1:5" ht="22.5" customHeight="1" thickBot="1" x14ac:dyDescent="0.25">
      <c r="A209" s="15" t="s">
        <v>18</v>
      </c>
      <c r="B209" s="63" t="s">
        <v>22</v>
      </c>
      <c r="C209" s="26">
        <f>C206/B206-1</f>
        <v>-0.75609756097560976</v>
      </c>
      <c r="D209" s="26">
        <f t="shared" si="8"/>
        <v>0</v>
      </c>
      <c r="E209" s="26">
        <f t="shared" si="8"/>
        <v>0</v>
      </c>
    </row>
    <row r="210" spans="1:5" ht="21.75" customHeight="1" thickBot="1" x14ac:dyDescent="0.25">
      <c r="A210" s="581" t="s">
        <v>161</v>
      </c>
      <c r="B210" s="582"/>
      <c r="C210" s="582"/>
      <c r="D210" s="582"/>
      <c r="E210" s="583"/>
    </row>
    <row r="211" spans="1:5" ht="17.25" customHeight="1" x14ac:dyDescent="0.2">
      <c r="A211" s="584"/>
      <c r="B211" s="14">
        <v>2020</v>
      </c>
      <c r="C211" s="14">
        <v>2021</v>
      </c>
      <c r="D211" s="14">
        <v>2022</v>
      </c>
      <c r="E211" s="14">
        <v>2023</v>
      </c>
    </row>
    <row r="212" spans="1:5" ht="17.25" customHeight="1" thickBot="1" x14ac:dyDescent="0.25">
      <c r="A212" s="585"/>
      <c r="B212" s="23" t="s">
        <v>5</v>
      </c>
      <c r="C212" s="23" t="s">
        <v>6</v>
      </c>
      <c r="D212" s="23" t="s">
        <v>6</v>
      </c>
      <c r="E212" s="23" t="s">
        <v>6</v>
      </c>
    </row>
    <row r="213" spans="1:5" ht="17.25" customHeight="1" thickBot="1" x14ac:dyDescent="0.25">
      <c r="A213" s="27" t="s">
        <v>40</v>
      </c>
      <c r="B213" s="60"/>
      <c r="C213" s="60"/>
      <c r="D213" s="60"/>
      <c r="E213" s="60"/>
    </row>
    <row r="214" spans="1:5" ht="17.25" customHeight="1" thickBot="1" x14ac:dyDescent="0.25">
      <c r="A214" s="29" t="s">
        <v>89</v>
      </c>
      <c r="B214" s="60"/>
      <c r="C214" s="60"/>
      <c r="D214" s="60"/>
      <c r="E214" s="60"/>
    </row>
    <row r="215" spans="1:5" ht="21" customHeight="1" thickBot="1" x14ac:dyDescent="0.25">
      <c r="A215" s="29" t="s">
        <v>94</v>
      </c>
      <c r="B215" s="60"/>
      <c r="C215" s="60"/>
      <c r="D215" s="60"/>
      <c r="E215" s="60"/>
    </row>
    <row r="216" spans="1:5" ht="23.25" customHeight="1" thickBot="1" x14ac:dyDescent="0.25">
      <c r="A216" s="29" t="s">
        <v>95</v>
      </c>
      <c r="B216" s="60"/>
      <c r="C216" s="60"/>
      <c r="D216" s="60"/>
      <c r="E216" s="60"/>
    </row>
    <row r="217" spans="1:5" ht="17.25" customHeight="1" thickBot="1" x14ac:dyDescent="0.25">
      <c r="A217" s="29" t="s">
        <v>96</v>
      </c>
      <c r="B217" s="60"/>
      <c r="C217" s="60"/>
      <c r="D217" s="60"/>
      <c r="E217" s="60"/>
    </row>
    <row r="218" spans="1:5" ht="13.5" thickBot="1" x14ac:dyDescent="0.25">
      <c r="A218" s="27" t="s">
        <v>41</v>
      </c>
      <c r="B218" s="31">
        <v>2460</v>
      </c>
      <c r="C218" s="31">
        <v>1000</v>
      </c>
      <c r="D218" s="31">
        <v>1000</v>
      </c>
      <c r="E218" s="31">
        <v>1000</v>
      </c>
    </row>
    <row r="219" spans="1:5" ht="13.5" thickBot="1" x14ac:dyDescent="0.25">
      <c r="A219" s="29" t="s">
        <v>89</v>
      </c>
      <c r="B219" s="31">
        <v>2460</v>
      </c>
      <c r="C219" s="31">
        <v>1000</v>
      </c>
      <c r="D219" s="31">
        <v>1000</v>
      </c>
      <c r="E219" s="31">
        <v>1000</v>
      </c>
    </row>
    <row r="220" spans="1:5" ht="13.5" thickBot="1" x14ac:dyDescent="0.25">
      <c r="A220" s="29" t="s">
        <v>94</v>
      </c>
      <c r="B220" s="31"/>
      <c r="C220" s="31"/>
      <c r="D220" s="31"/>
      <c r="E220" s="31"/>
    </row>
    <row r="221" spans="1:5" ht="13.5" thickBot="1" x14ac:dyDescent="0.25">
      <c r="A221" s="29" t="s">
        <v>95</v>
      </c>
      <c r="B221" s="60"/>
      <c r="C221" s="60"/>
      <c r="D221" s="60"/>
      <c r="E221" s="60"/>
    </row>
    <row r="222" spans="1:5" ht="33.75" customHeight="1" thickBot="1" x14ac:dyDescent="0.25">
      <c r="A222" s="29" t="s">
        <v>96</v>
      </c>
      <c r="B222" s="60"/>
      <c r="C222" s="60"/>
      <c r="D222" s="60"/>
      <c r="E222" s="60"/>
    </row>
    <row r="223" spans="1:5" ht="24.75" customHeight="1" thickBot="1" x14ac:dyDescent="0.25">
      <c r="A223" s="35" t="s">
        <v>74</v>
      </c>
      <c r="B223" s="31">
        <f>B218+B213</f>
        <v>2460</v>
      </c>
      <c r="C223" s="31">
        <f>C218+C213</f>
        <v>1000</v>
      </c>
      <c r="D223" s="31">
        <f>D218+D213</f>
        <v>1000</v>
      </c>
      <c r="E223" s="31">
        <f>E218+E213</f>
        <v>1000</v>
      </c>
    </row>
    <row r="224" spans="1:5" ht="12.75" customHeight="1" thickBot="1" x14ac:dyDescent="0.25">
      <c r="A224" s="586" t="s">
        <v>38</v>
      </c>
      <c r="B224" s="587"/>
      <c r="C224" s="587"/>
      <c r="D224" s="587"/>
      <c r="E224" s="588"/>
    </row>
    <row r="225" spans="1:5" ht="17.25" customHeight="1" thickBot="1" x14ac:dyDescent="0.25">
      <c r="A225" s="586" t="s">
        <v>42</v>
      </c>
      <c r="B225" s="587"/>
      <c r="C225" s="587"/>
      <c r="D225" s="587"/>
      <c r="E225" s="588"/>
    </row>
    <row r="226" spans="1:5" ht="13.5" thickBot="1" x14ac:dyDescent="0.25">
      <c r="A226" s="15" t="s">
        <v>29</v>
      </c>
      <c r="B226" s="589" t="s">
        <v>97</v>
      </c>
      <c r="C226" s="620"/>
      <c r="D226" s="620"/>
      <c r="E226" s="590"/>
    </row>
    <row r="227" spans="1:5" ht="39" thickBot="1" x14ac:dyDescent="0.25">
      <c r="A227" s="22" t="s">
        <v>28</v>
      </c>
      <c r="B227" s="22" t="s">
        <v>173</v>
      </c>
      <c r="C227" s="22" t="s">
        <v>127</v>
      </c>
      <c r="D227" s="586" t="s">
        <v>80</v>
      </c>
      <c r="E227" s="588"/>
    </row>
    <row r="228" spans="1:5" ht="15.75" customHeight="1" thickBot="1" x14ac:dyDescent="0.25">
      <c r="A228" s="15" t="s">
        <v>9</v>
      </c>
      <c r="B228" s="597" t="s">
        <v>172</v>
      </c>
      <c r="C228" s="598"/>
      <c r="D228" s="598"/>
      <c r="E228" s="599"/>
    </row>
    <row r="229" spans="1:5" ht="13.5" thickBot="1" x14ac:dyDescent="0.25">
      <c r="A229" s="15" t="s">
        <v>14</v>
      </c>
      <c r="B229" s="594" t="s">
        <v>98</v>
      </c>
      <c r="C229" s="595"/>
      <c r="D229" s="595"/>
      <c r="E229" s="596"/>
    </row>
    <row r="230" spans="1:5" x14ac:dyDescent="0.2">
      <c r="A230" s="584"/>
      <c r="B230" s="14">
        <v>2020</v>
      </c>
      <c r="C230" s="14">
        <v>2021</v>
      </c>
      <c r="D230" s="14">
        <v>2022</v>
      </c>
      <c r="E230" s="14">
        <v>2023</v>
      </c>
    </row>
    <row r="231" spans="1:5" ht="13.5" thickBot="1" x14ac:dyDescent="0.25">
      <c r="A231" s="585"/>
      <c r="B231" s="23" t="s">
        <v>5</v>
      </c>
      <c r="C231" s="23" t="s">
        <v>6</v>
      </c>
      <c r="D231" s="23" t="s">
        <v>6</v>
      </c>
      <c r="E231" s="23" t="s">
        <v>6</v>
      </c>
    </row>
    <row r="232" spans="1:5" ht="15.75" customHeight="1" thickBot="1" x14ac:dyDescent="0.25">
      <c r="A232" s="15" t="s">
        <v>8</v>
      </c>
      <c r="B232" s="24">
        <v>120</v>
      </c>
      <c r="C232" s="24"/>
      <c r="D232" s="24">
        <v>0</v>
      </c>
      <c r="E232" s="24">
        <v>0</v>
      </c>
    </row>
    <row r="233" spans="1:5" ht="12.75" customHeight="1" thickBot="1" x14ac:dyDescent="0.25">
      <c r="A233" s="15" t="s">
        <v>15</v>
      </c>
      <c r="B233" s="24">
        <v>6400</v>
      </c>
      <c r="C233" s="24"/>
      <c r="D233" s="24">
        <f>D251</f>
        <v>0</v>
      </c>
      <c r="E233" s="24">
        <f>E251</f>
        <v>0</v>
      </c>
    </row>
    <row r="234" spans="1:5" ht="17.25" customHeight="1" thickBot="1" x14ac:dyDescent="0.25">
      <c r="A234" s="15" t="s">
        <v>24</v>
      </c>
      <c r="B234" s="24">
        <f>B233/B232</f>
        <v>53.333333333333336</v>
      </c>
      <c r="C234" s="24"/>
      <c r="D234" s="24">
        <v>0</v>
      </c>
      <c r="E234" s="24">
        <v>0</v>
      </c>
    </row>
    <row r="235" spans="1:5" ht="13.5" thickBot="1" x14ac:dyDescent="0.25">
      <c r="A235" s="15" t="s">
        <v>16</v>
      </c>
      <c r="B235" s="63" t="s">
        <v>22</v>
      </c>
      <c r="C235" s="26"/>
      <c r="D235" s="26"/>
      <c r="E235" s="26"/>
    </row>
    <row r="236" spans="1:5" ht="13.5" thickBot="1" x14ac:dyDescent="0.25">
      <c r="A236" s="15" t="s">
        <v>17</v>
      </c>
      <c r="B236" s="63" t="s">
        <v>22</v>
      </c>
      <c r="C236" s="26"/>
      <c r="D236" s="26"/>
      <c r="E236" s="26"/>
    </row>
    <row r="237" spans="1:5" ht="13.5" thickBot="1" x14ac:dyDescent="0.25">
      <c r="A237" s="15" t="s">
        <v>18</v>
      </c>
      <c r="B237" s="63" t="s">
        <v>22</v>
      </c>
      <c r="C237" s="26"/>
      <c r="D237" s="26"/>
      <c r="E237" s="26"/>
    </row>
    <row r="238" spans="1:5" ht="15" customHeight="1" thickBot="1" x14ac:dyDescent="0.25">
      <c r="A238" s="581" t="s">
        <v>160</v>
      </c>
      <c r="B238" s="582"/>
      <c r="C238" s="582"/>
      <c r="D238" s="582"/>
      <c r="E238" s="583"/>
    </row>
    <row r="239" spans="1:5" x14ac:dyDescent="0.2">
      <c r="A239" s="584"/>
      <c r="B239" s="14">
        <v>2020</v>
      </c>
      <c r="C239" s="14">
        <v>2021</v>
      </c>
      <c r="D239" s="14">
        <v>2022</v>
      </c>
      <c r="E239" s="14">
        <v>2023</v>
      </c>
    </row>
    <row r="240" spans="1:5" ht="18.75" customHeight="1" thickBot="1" x14ac:dyDescent="0.25">
      <c r="A240" s="585"/>
      <c r="B240" s="23" t="s">
        <v>5</v>
      </c>
      <c r="C240" s="23" t="s">
        <v>6</v>
      </c>
      <c r="D240" s="23" t="s">
        <v>6</v>
      </c>
      <c r="E240" s="23" t="s">
        <v>6</v>
      </c>
    </row>
    <row r="241" spans="1:5" ht="13.5" thickBot="1" x14ac:dyDescent="0.25">
      <c r="A241" s="27" t="s">
        <v>40</v>
      </c>
      <c r="B241" s="32"/>
      <c r="C241" s="32"/>
      <c r="D241" s="32"/>
      <c r="E241" s="32"/>
    </row>
    <row r="242" spans="1:5" ht="41.25" customHeight="1" thickBot="1" x14ac:dyDescent="0.25">
      <c r="A242" s="29" t="s">
        <v>89</v>
      </c>
      <c r="B242" s="32"/>
      <c r="C242" s="32"/>
      <c r="D242" s="32"/>
      <c r="E242" s="32"/>
    </row>
    <row r="243" spans="1:5" ht="36" customHeight="1" thickBot="1" x14ac:dyDescent="0.25">
      <c r="A243" s="29" t="s">
        <v>94</v>
      </c>
      <c r="B243" s="32"/>
      <c r="C243" s="32"/>
      <c r="D243" s="32"/>
      <c r="E243" s="32"/>
    </row>
    <row r="244" spans="1:5" ht="13.5" thickBot="1" x14ac:dyDescent="0.25">
      <c r="A244" s="29" t="s">
        <v>95</v>
      </c>
      <c r="B244" s="32"/>
      <c r="C244" s="32"/>
      <c r="D244" s="32"/>
      <c r="E244" s="32"/>
    </row>
    <row r="245" spans="1:5" ht="12.75" customHeight="1" thickBot="1" x14ac:dyDescent="0.25">
      <c r="A245" s="29" t="s">
        <v>96</v>
      </c>
      <c r="B245" s="32"/>
      <c r="C245" s="32"/>
      <c r="D245" s="32"/>
      <c r="E245" s="32"/>
    </row>
    <row r="246" spans="1:5" ht="15.75" customHeight="1" thickBot="1" x14ac:dyDescent="0.25">
      <c r="A246" s="27" t="s">
        <v>41</v>
      </c>
      <c r="B246" s="31">
        <v>6400</v>
      </c>
      <c r="C246" s="32"/>
      <c r="D246" s="32">
        <v>0</v>
      </c>
      <c r="E246" s="32">
        <v>0</v>
      </c>
    </row>
    <row r="247" spans="1:5" ht="13.5" thickBot="1" x14ac:dyDescent="0.25">
      <c r="A247" s="29" t="s">
        <v>89</v>
      </c>
      <c r="B247" s="31">
        <v>6400</v>
      </c>
      <c r="C247" s="32"/>
      <c r="D247" s="32"/>
      <c r="E247" s="32"/>
    </row>
    <row r="248" spans="1:5" ht="13.5" thickBot="1" x14ac:dyDescent="0.25">
      <c r="A248" s="29" t="s">
        <v>94</v>
      </c>
      <c r="B248" s="31"/>
      <c r="C248" s="32"/>
      <c r="D248" s="32"/>
      <c r="E248" s="32"/>
    </row>
    <row r="249" spans="1:5" ht="13.5" thickBot="1" x14ac:dyDescent="0.25">
      <c r="A249" s="29" t="s">
        <v>95</v>
      </c>
      <c r="B249" s="31"/>
      <c r="C249" s="32"/>
      <c r="D249" s="32"/>
      <c r="E249" s="32"/>
    </row>
    <row r="250" spans="1:5" ht="13.5" thickBot="1" x14ac:dyDescent="0.25">
      <c r="A250" s="29" t="s">
        <v>96</v>
      </c>
      <c r="B250" s="31"/>
      <c r="C250" s="32"/>
      <c r="D250" s="32"/>
      <c r="E250" s="32"/>
    </row>
    <row r="251" spans="1:5" ht="14.25" thickBot="1" x14ac:dyDescent="0.25">
      <c r="A251" s="35" t="s">
        <v>32</v>
      </c>
      <c r="B251" s="31">
        <v>6400</v>
      </c>
      <c r="C251" s="31"/>
      <c r="D251" s="31">
        <f>D246+D241</f>
        <v>0</v>
      </c>
      <c r="E251" s="31">
        <f>E246+E241</f>
        <v>0</v>
      </c>
    </row>
    <row r="252" spans="1:5" ht="39" thickBot="1" x14ac:dyDescent="0.25">
      <c r="A252" s="45" t="s">
        <v>75</v>
      </c>
      <c r="B252" s="22" t="s">
        <v>129</v>
      </c>
      <c r="C252" s="22" t="s">
        <v>127</v>
      </c>
      <c r="D252" s="586" t="s">
        <v>151</v>
      </c>
      <c r="E252" s="588"/>
    </row>
    <row r="253" spans="1:5" ht="26.25" customHeight="1" thickBot="1" x14ac:dyDescent="0.25">
      <c r="A253" s="15" t="s">
        <v>9</v>
      </c>
      <c r="B253" s="597" t="s">
        <v>181</v>
      </c>
      <c r="C253" s="598"/>
      <c r="D253" s="598"/>
      <c r="E253" s="599"/>
    </row>
    <row r="254" spans="1:5" ht="12.75" customHeight="1" thickBot="1" x14ac:dyDescent="0.25">
      <c r="A254" s="15" t="s">
        <v>14</v>
      </c>
      <c r="B254" s="594" t="s">
        <v>98</v>
      </c>
      <c r="C254" s="595"/>
      <c r="D254" s="595"/>
      <c r="E254" s="596"/>
    </row>
    <row r="255" spans="1:5" ht="9" customHeight="1" x14ac:dyDescent="0.2">
      <c r="A255" s="584"/>
      <c r="B255" s="14">
        <v>2020</v>
      </c>
      <c r="C255" s="14">
        <v>2021</v>
      </c>
      <c r="D255" s="14">
        <v>2022</v>
      </c>
      <c r="E255" s="14">
        <v>2023</v>
      </c>
    </row>
    <row r="256" spans="1:5" ht="13.5" thickBot="1" x14ac:dyDescent="0.25">
      <c r="A256" s="585"/>
      <c r="B256" s="23" t="s">
        <v>5</v>
      </c>
      <c r="C256" s="23" t="s">
        <v>6</v>
      </c>
      <c r="D256" s="23" t="s">
        <v>6</v>
      </c>
      <c r="E256" s="23" t="s">
        <v>6</v>
      </c>
    </row>
    <row r="257" spans="1:5" ht="13.5" thickBot="1" x14ac:dyDescent="0.25">
      <c r="A257" s="15" t="s">
        <v>8</v>
      </c>
      <c r="B257" s="24">
        <v>495</v>
      </c>
      <c r="C257" s="24"/>
      <c r="D257" s="24"/>
      <c r="E257" s="24"/>
    </row>
    <row r="258" spans="1:5" ht="13.5" thickBot="1" x14ac:dyDescent="0.25">
      <c r="A258" s="15" t="s">
        <v>15</v>
      </c>
      <c r="B258" s="24">
        <v>31040</v>
      </c>
      <c r="C258" s="24"/>
      <c r="D258" s="24"/>
      <c r="E258" s="24"/>
    </row>
    <row r="259" spans="1:5" ht="15" customHeight="1" thickBot="1" x14ac:dyDescent="0.25">
      <c r="A259" s="15" t="s">
        <v>24</v>
      </c>
      <c r="B259" s="24">
        <f>B258/B257</f>
        <v>62.707070707070706</v>
      </c>
      <c r="C259" s="24"/>
      <c r="D259" s="24"/>
      <c r="E259" s="24"/>
    </row>
    <row r="260" spans="1:5" ht="13.5" thickBot="1" x14ac:dyDescent="0.25">
      <c r="A260" s="15" t="s">
        <v>16</v>
      </c>
      <c r="B260" s="63"/>
      <c r="C260" s="26"/>
      <c r="D260" s="26"/>
      <c r="E260" s="26"/>
    </row>
    <row r="261" spans="1:5" ht="13.5" thickBot="1" x14ac:dyDescent="0.25">
      <c r="A261" s="15" t="s">
        <v>17</v>
      </c>
      <c r="B261" s="63"/>
      <c r="C261" s="26"/>
      <c r="D261" s="26"/>
      <c r="E261" s="26"/>
    </row>
    <row r="262" spans="1:5" ht="13.5" thickBot="1" x14ac:dyDescent="0.25">
      <c r="A262" s="15" t="s">
        <v>18</v>
      </c>
      <c r="B262" s="63"/>
      <c r="C262" s="26"/>
      <c r="D262" s="26"/>
      <c r="E262" s="26"/>
    </row>
    <row r="263" spans="1:5" ht="15.75" customHeight="1" thickBot="1" x14ac:dyDescent="0.25">
      <c r="A263" s="581" t="s">
        <v>162</v>
      </c>
      <c r="B263" s="582"/>
      <c r="C263" s="582"/>
      <c r="D263" s="582"/>
      <c r="E263" s="583"/>
    </row>
    <row r="264" spans="1:5" ht="27" customHeight="1" x14ac:dyDescent="0.2">
      <c r="A264" s="584"/>
      <c r="B264" s="14">
        <v>2020</v>
      </c>
      <c r="C264" s="14">
        <v>2021</v>
      </c>
      <c r="D264" s="14">
        <v>2022</v>
      </c>
      <c r="E264" s="14">
        <v>2023</v>
      </c>
    </row>
    <row r="265" spans="1:5" ht="13.5" thickBot="1" x14ac:dyDescent="0.25">
      <c r="A265" s="585"/>
      <c r="B265" s="23" t="s">
        <v>5</v>
      </c>
      <c r="C265" s="23" t="s">
        <v>6</v>
      </c>
      <c r="D265" s="23" t="s">
        <v>6</v>
      </c>
      <c r="E265" s="23" t="s">
        <v>6</v>
      </c>
    </row>
    <row r="266" spans="1:5" ht="17.25" customHeight="1" thickBot="1" x14ac:dyDescent="0.25">
      <c r="A266" s="27" t="s">
        <v>40</v>
      </c>
      <c r="B266" s="32"/>
      <c r="C266" s="32"/>
      <c r="D266" s="32"/>
      <c r="E266" s="32"/>
    </row>
    <row r="267" spans="1:5" ht="13.5" thickBot="1" x14ac:dyDescent="0.25">
      <c r="A267" s="29" t="s">
        <v>89</v>
      </c>
      <c r="B267" s="32"/>
      <c r="C267" s="32"/>
      <c r="D267" s="32"/>
      <c r="E267" s="32"/>
    </row>
    <row r="268" spans="1:5" ht="12.75" customHeight="1" thickBot="1" x14ac:dyDescent="0.25">
      <c r="A268" s="29" t="s">
        <v>94</v>
      </c>
      <c r="B268" s="32"/>
      <c r="C268" s="32"/>
      <c r="D268" s="32"/>
      <c r="E268" s="32"/>
    </row>
    <row r="269" spans="1:5" ht="9" customHeight="1" thickBot="1" x14ac:dyDescent="0.25">
      <c r="A269" s="29" t="s">
        <v>95</v>
      </c>
      <c r="B269" s="32"/>
      <c r="C269" s="32"/>
      <c r="D269" s="32"/>
      <c r="E269" s="32"/>
    </row>
    <row r="270" spans="1:5" ht="13.5" thickBot="1" x14ac:dyDescent="0.25">
      <c r="A270" s="29" t="s">
        <v>96</v>
      </c>
      <c r="B270" s="32"/>
      <c r="C270" s="32"/>
      <c r="D270" s="32"/>
      <c r="E270" s="32"/>
    </row>
    <row r="271" spans="1:5" ht="13.5" thickBot="1" x14ac:dyDescent="0.25">
      <c r="A271" s="27" t="s">
        <v>41</v>
      </c>
      <c r="B271" s="31">
        <v>31040</v>
      </c>
      <c r="C271" s="32"/>
      <c r="D271" s="32"/>
      <c r="E271" s="32">
        <v>0</v>
      </c>
    </row>
    <row r="272" spans="1:5" ht="13.5" thickBot="1" x14ac:dyDescent="0.25">
      <c r="A272" s="29" t="s">
        <v>89</v>
      </c>
      <c r="B272" s="31">
        <v>31040</v>
      </c>
      <c r="C272" s="32"/>
      <c r="D272" s="32"/>
      <c r="E272" s="32"/>
    </row>
    <row r="273" spans="1:5" ht="13.5" thickBot="1" x14ac:dyDescent="0.25">
      <c r="A273" s="29" t="s">
        <v>94</v>
      </c>
      <c r="B273" s="31"/>
      <c r="C273" s="32"/>
      <c r="D273" s="32"/>
      <c r="E273" s="32"/>
    </row>
    <row r="274" spans="1:5" ht="13.5" thickBot="1" x14ac:dyDescent="0.25">
      <c r="A274" s="29" t="s">
        <v>95</v>
      </c>
      <c r="B274" s="31"/>
      <c r="C274" s="32"/>
      <c r="D274" s="32"/>
      <c r="E274" s="32"/>
    </row>
    <row r="275" spans="1:5" ht="13.5" thickBot="1" x14ac:dyDescent="0.25">
      <c r="A275" s="29" t="s">
        <v>96</v>
      </c>
      <c r="B275" s="31"/>
      <c r="C275" s="32"/>
      <c r="D275" s="32"/>
      <c r="E275" s="32"/>
    </row>
    <row r="276" spans="1:5" ht="15.75" customHeight="1" thickBot="1" x14ac:dyDescent="0.25">
      <c r="A276" s="46" t="s">
        <v>74</v>
      </c>
      <c r="B276" s="31">
        <f>B271+B266</f>
        <v>31040</v>
      </c>
      <c r="C276" s="31"/>
      <c r="D276" s="31">
        <f>D271+D266</f>
        <v>0</v>
      </c>
      <c r="E276" s="31">
        <f>E271+E266</f>
        <v>0</v>
      </c>
    </row>
    <row r="277" spans="1:5" ht="39" customHeight="1" thickBot="1" x14ac:dyDescent="0.25">
      <c r="A277" s="45" t="s">
        <v>157</v>
      </c>
      <c r="B277" s="22" t="s">
        <v>197</v>
      </c>
      <c r="C277" s="22" t="s">
        <v>127</v>
      </c>
      <c r="D277" s="586" t="s">
        <v>176</v>
      </c>
      <c r="E277" s="588"/>
    </row>
    <row r="278" spans="1:5" ht="31.5" customHeight="1" thickBot="1" x14ac:dyDescent="0.25">
      <c r="A278" s="15" t="s">
        <v>9</v>
      </c>
      <c r="B278" s="597" t="s">
        <v>188</v>
      </c>
      <c r="C278" s="598"/>
      <c r="D278" s="598"/>
      <c r="E278" s="599"/>
    </row>
    <row r="279" spans="1:5" ht="15.75" customHeight="1" thickBot="1" x14ac:dyDescent="0.25">
      <c r="A279" s="15" t="s">
        <v>14</v>
      </c>
      <c r="B279" s="594" t="s">
        <v>185</v>
      </c>
      <c r="C279" s="595"/>
      <c r="D279" s="595"/>
      <c r="E279" s="596"/>
    </row>
    <row r="280" spans="1:5" ht="15.75" customHeight="1" x14ac:dyDescent="0.2">
      <c r="A280" s="584"/>
      <c r="B280" s="14">
        <v>2020</v>
      </c>
      <c r="C280" s="14">
        <v>2021</v>
      </c>
      <c r="D280" s="14">
        <v>2022</v>
      </c>
      <c r="E280" s="14">
        <v>2023</v>
      </c>
    </row>
    <row r="281" spans="1:5" ht="15.75" customHeight="1" thickBot="1" x14ac:dyDescent="0.25">
      <c r="A281" s="585"/>
      <c r="B281" s="23" t="s">
        <v>5</v>
      </c>
      <c r="C281" s="23" t="s">
        <v>6</v>
      </c>
      <c r="D281" s="23" t="s">
        <v>6</v>
      </c>
      <c r="E281" s="23" t="s">
        <v>6</v>
      </c>
    </row>
    <row r="282" spans="1:5" ht="15.75" customHeight="1" thickBot="1" x14ac:dyDescent="0.25">
      <c r="A282" s="15" t="s">
        <v>8</v>
      </c>
      <c r="B282" s="24"/>
      <c r="C282" s="24">
        <v>1</v>
      </c>
      <c r="D282" s="24"/>
      <c r="E282" s="24"/>
    </row>
    <row r="283" spans="1:5" ht="15.75" customHeight="1" thickBot="1" x14ac:dyDescent="0.25">
      <c r="A283" s="15" t="s">
        <v>15</v>
      </c>
      <c r="B283" s="24"/>
      <c r="C283" s="24">
        <v>12000</v>
      </c>
      <c r="D283" s="24"/>
      <c r="E283" s="24"/>
    </row>
    <row r="284" spans="1:5" ht="15.75" customHeight="1" thickBot="1" x14ac:dyDescent="0.25">
      <c r="A284" s="15" t="s">
        <v>24</v>
      </c>
      <c r="B284" s="24"/>
      <c r="C284" s="24"/>
      <c r="D284" s="24"/>
      <c r="E284" s="24"/>
    </row>
    <row r="285" spans="1:5" ht="15.75" customHeight="1" thickBot="1" x14ac:dyDescent="0.25">
      <c r="A285" s="15" t="s">
        <v>16</v>
      </c>
      <c r="B285" s="63"/>
      <c r="C285" s="26"/>
      <c r="D285" s="26"/>
      <c r="E285" s="26"/>
    </row>
    <row r="286" spans="1:5" ht="15.75" customHeight="1" thickBot="1" x14ac:dyDescent="0.25">
      <c r="A286" s="15" t="s">
        <v>17</v>
      </c>
      <c r="B286" s="63"/>
      <c r="C286" s="26"/>
      <c r="D286" s="26"/>
      <c r="E286" s="26"/>
    </row>
    <row r="287" spans="1:5" ht="15.75" customHeight="1" thickBot="1" x14ac:dyDescent="0.25">
      <c r="A287" s="15" t="s">
        <v>18</v>
      </c>
      <c r="B287" s="63"/>
      <c r="C287" s="26"/>
      <c r="D287" s="26"/>
      <c r="E287" s="26"/>
    </row>
    <row r="288" spans="1:5" ht="15.75" customHeight="1" thickBot="1" x14ac:dyDescent="0.25">
      <c r="A288" s="581" t="s">
        <v>162</v>
      </c>
      <c r="B288" s="582"/>
      <c r="C288" s="582"/>
      <c r="D288" s="582"/>
      <c r="E288" s="583"/>
    </row>
    <row r="289" spans="1:5" ht="15.75" customHeight="1" x14ac:dyDescent="0.2">
      <c r="A289" s="584"/>
      <c r="B289" s="14">
        <v>2020</v>
      </c>
      <c r="C289" s="14">
        <v>2023</v>
      </c>
      <c r="D289" s="14">
        <v>2023</v>
      </c>
      <c r="E289" s="14">
        <v>2023</v>
      </c>
    </row>
    <row r="290" spans="1:5" ht="15.75" customHeight="1" thickBot="1" x14ac:dyDescent="0.25">
      <c r="A290" s="585"/>
      <c r="B290" s="23" t="s">
        <v>5</v>
      </c>
      <c r="C290" s="23" t="s">
        <v>6</v>
      </c>
      <c r="D290" s="23" t="s">
        <v>6</v>
      </c>
      <c r="E290" s="23" t="s">
        <v>6</v>
      </c>
    </row>
    <row r="291" spans="1:5" ht="15.75" customHeight="1" thickBot="1" x14ac:dyDescent="0.25">
      <c r="A291" s="27" t="s">
        <v>40</v>
      </c>
      <c r="B291" s="32"/>
      <c r="C291" s="32"/>
      <c r="D291" s="32"/>
      <c r="E291" s="32"/>
    </row>
    <row r="292" spans="1:5" ht="15.75" customHeight="1" thickBot="1" x14ac:dyDescent="0.25">
      <c r="A292" s="29" t="s">
        <v>89</v>
      </c>
      <c r="B292" s="32"/>
      <c r="C292" s="32"/>
      <c r="D292" s="32"/>
      <c r="E292" s="32"/>
    </row>
    <row r="293" spans="1:5" ht="15.75" customHeight="1" thickBot="1" x14ac:dyDescent="0.25">
      <c r="A293" s="29" t="s">
        <v>94</v>
      </c>
      <c r="B293" s="32"/>
      <c r="C293" s="32"/>
      <c r="D293" s="32"/>
      <c r="E293" s="32"/>
    </row>
    <row r="294" spans="1:5" ht="15.75" customHeight="1" thickBot="1" x14ac:dyDescent="0.25">
      <c r="A294" s="29" t="s">
        <v>95</v>
      </c>
      <c r="B294" s="32"/>
      <c r="C294" s="32"/>
      <c r="D294" s="32"/>
      <c r="E294" s="32"/>
    </row>
    <row r="295" spans="1:5" ht="15.75" customHeight="1" thickBot="1" x14ac:dyDescent="0.25">
      <c r="A295" s="29" t="s">
        <v>96</v>
      </c>
      <c r="B295" s="32"/>
      <c r="C295" s="32"/>
      <c r="D295" s="32"/>
      <c r="E295" s="32"/>
    </row>
    <row r="296" spans="1:5" ht="15.75" customHeight="1" thickBot="1" x14ac:dyDescent="0.25">
      <c r="A296" s="27" t="s">
        <v>41</v>
      </c>
      <c r="B296" s="31"/>
      <c r="C296" s="32">
        <v>12000</v>
      </c>
      <c r="D296" s="32"/>
      <c r="E296" s="32">
        <v>0</v>
      </c>
    </row>
    <row r="297" spans="1:5" ht="15.75" customHeight="1" thickBot="1" x14ac:dyDescent="0.25">
      <c r="A297" s="29" t="s">
        <v>89</v>
      </c>
      <c r="B297" s="31"/>
      <c r="C297" s="32">
        <v>12000</v>
      </c>
      <c r="D297" s="32"/>
      <c r="E297" s="32"/>
    </row>
    <row r="298" spans="1:5" ht="15.75" customHeight="1" thickBot="1" x14ac:dyDescent="0.25">
      <c r="A298" s="29" t="s">
        <v>94</v>
      </c>
      <c r="B298" s="31"/>
      <c r="C298" s="32"/>
      <c r="D298" s="32"/>
      <c r="E298" s="32"/>
    </row>
    <row r="299" spans="1:5" ht="15.75" customHeight="1" thickBot="1" x14ac:dyDescent="0.25">
      <c r="A299" s="29" t="s">
        <v>95</v>
      </c>
      <c r="B299" s="31"/>
      <c r="C299" s="32"/>
      <c r="D299" s="32"/>
      <c r="E299" s="32"/>
    </row>
    <row r="300" spans="1:5" ht="15.75" customHeight="1" thickBot="1" x14ac:dyDescent="0.25">
      <c r="A300" s="29" t="s">
        <v>96</v>
      </c>
      <c r="B300" s="31"/>
      <c r="C300" s="32"/>
      <c r="D300" s="32"/>
      <c r="E300" s="32"/>
    </row>
    <row r="301" spans="1:5" ht="15.75" customHeight="1" thickBot="1" x14ac:dyDescent="0.25">
      <c r="A301" s="46" t="s">
        <v>74</v>
      </c>
      <c r="B301" s="31">
        <f>B296+B291</f>
        <v>0</v>
      </c>
      <c r="C301" s="31">
        <f>C296+C291</f>
        <v>12000</v>
      </c>
      <c r="D301" s="31">
        <f>D296+D291</f>
        <v>0</v>
      </c>
      <c r="E301" s="31">
        <f>E296+E291</f>
        <v>0</v>
      </c>
    </row>
    <row r="302" spans="1:5" ht="13.5" thickBot="1" x14ac:dyDescent="0.25">
      <c r="A302" s="12" t="s">
        <v>29</v>
      </c>
      <c r="B302" s="589" t="s">
        <v>109</v>
      </c>
      <c r="C302" s="620"/>
      <c r="D302" s="620"/>
      <c r="E302" s="590"/>
    </row>
    <row r="303" spans="1:5" ht="39.75" customHeight="1" thickBot="1" x14ac:dyDescent="0.25">
      <c r="A303" s="22" t="s">
        <v>128</v>
      </c>
      <c r="B303" s="22" t="s">
        <v>108</v>
      </c>
      <c r="C303" s="22" t="s">
        <v>127</v>
      </c>
      <c r="D303" s="586" t="s">
        <v>79</v>
      </c>
      <c r="E303" s="588"/>
    </row>
    <row r="304" spans="1:5" ht="15.75" customHeight="1" thickBot="1" x14ac:dyDescent="0.25">
      <c r="A304" s="15" t="s">
        <v>9</v>
      </c>
      <c r="B304" s="597" t="s">
        <v>159</v>
      </c>
      <c r="C304" s="598"/>
      <c r="D304" s="598"/>
      <c r="E304" s="599"/>
    </row>
    <row r="305" spans="1:5" ht="13.5" thickBot="1" x14ac:dyDescent="0.25">
      <c r="A305" s="15" t="s">
        <v>14</v>
      </c>
      <c r="B305" s="594" t="s">
        <v>130</v>
      </c>
      <c r="C305" s="595"/>
      <c r="D305" s="595"/>
      <c r="E305" s="596"/>
    </row>
    <row r="306" spans="1:5" ht="25.5" customHeight="1" x14ac:dyDescent="0.2">
      <c r="A306" s="584"/>
      <c r="B306" s="14">
        <v>2020</v>
      </c>
      <c r="C306" s="14">
        <v>2021</v>
      </c>
      <c r="D306" s="14">
        <v>2022</v>
      </c>
      <c r="E306" s="14">
        <v>2023</v>
      </c>
    </row>
    <row r="307" spans="1:5" ht="15.75" customHeight="1" thickBot="1" x14ac:dyDescent="0.25">
      <c r="A307" s="585"/>
      <c r="B307" s="23" t="s">
        <v>5</v>
      </c>
      <c r="C307" s="23" t="s">
        <v>6</v>
      </c>
      <c r="D307" s="23" t="s">
        <v>6</v>
      </c>
      <c r="E307" s="23" t="s">
        <v>6</v>
      </c>
    </row>
    <row r="308" spans="1:5" ht="13.5" thickBot="1" x14ac:dyDescent="0.25">
      <c r="A308" s="15" t="s">
        <v>8</v>
      </c>
      <c r="B308" s="63">
        <v>1</v>
      </c>
      <c r="C308" s="63">
        <v>1</v>
      </c>
      <c r="D308" s="63">
        <v>1</v>
      </c>
      <c r="E308" s="63">
        <v>1</v>
      </c>
    </row>
    <row r="309" spans="1:5" ht="23.25" customHeight="1" thickBot="1" x14ac:dyDescent="0.25">
      <c r="A309" s="15" t="s">
        <v>15</v>
      </c>
      <c r="B309" s="24">
        <v>225000</v>
      </c>
      <c r="C309" s="24">
        <v>110000</v>
      </c>
      <c r="D309" s="24">
        <f>D327</f>
        <v>110000</v>
      </c>
      <c r="E309" s="24">
        <f>E327</f>
        <v>110000</v>
      </c>
    </row>
    <row r="310" spans="1:5" ht="23.25" customHeight="1" thickBot="1" x14ac:dyDescent="0.25">
      <c r="A310" s="15" t="s">
        <v>24</v>
      </c>
      <c r="B310" s="24">
        <f>B309/B308</f>
        <v>225000</v>
      </c>
      <c r="C310" s="24">
        <f>C309/C308</f>
        <v>110000</v>
      </c>
      <c r="D310" s="24">
        <f>D309/D308</f>
        <v>110000</v>
      </c>
      <c r="E310" s="24">
        <f>E309/E308</f>
        <v>110000</v>
      </c>
    </row>
    <row r="311" spans="1:5" ht="12.75" customHeight="1" thickBot="1" x14ac:dyDescent="0.25">
      <c r="A311" s="15" t="s">
        <v>16</v>
      </c>
      <c r="B311" s="47">
        <f>B310/B309-1</f>
        <v>0</v>
      </c>
      <c r="C311" s="26">
        <f>C308/B308-1</f>
        <v>0</v>
      </c>
      <c r="D311" s="26">
        <f t="shared" ref="D311:E313" si="9">D308/C308-1</f>
        <v>0</v>
      </c>
      <c r="E311" s="26">
        <f t="shared" si="9"/>
        <v>0</v>
      </c>
    </row>
    <row r="312" spans="1:5" ht="15" customHeight="1" thickBot="1" x14ac:dyDescent="0.25">
      <c r="A312" s="15" t="s">
        <v>17</v>
      </c>
      <c r="B312" s="63" t="s">
        <v>22</v>
      </c>
      <c r="C312" s="26">
        <f>C309/B309-1</f>
        <v>-0.51111111111111107</v>
      </c>
      <c r="D312" s="26">
        <f t="shared" si="9"/>
        <v>0</v>
      </c>
      <c r="E312" s="26">
        <f t="shared" si="9"/>
        <v>0</v>
      </c>
    </row>
    <row r="313" spans="1:5" ht="26.25" customHeight="1" thickBot="1" x14ac:dyDescent="0.25">
      <c r="A313" s="15" t="s">
        <v>18</v>
      </c>
      <c r="B313" s="63" t="s">
        <v>22</v>
      </c>
      <c r="C313" s="26">
        <f>C310/B310-1</f>
        <v>-0.51111111111111107</v>
      </c>
      <c r="D313" s="26">
        <f t="shared" si="9"/>
        <v>0</v>
      </c>
      <c r="E313" s="26">
        <f t="shared" si="9"/>
        <v>0</v>
      </c>
    </row>
    <row r="314" spans="1:5" ht="23.25" customHeight="1" thickBot="1" x14ac:dyDescent="0.25">
      <c r="A314" s="581" t="s">
        <v>163</v>
      </c>
      <c r="B314" s="582"/>
      <c r="C314" s="582"/>
      <c r="D314" s="582"/>
      <c r="E314" s="583"/>
    </row>
    <row r="315" spans="1:5" ht="15.75" customHeight="1" x14ac:dyDescent="0.2">
      <c r="A315" s="584"/>
      <c r="B315" s="14">
        <v>2020</v>
      </c>
      <c r="C315" s="14">
        <v>2021</v>
      </c>
      <c r="D315" s="14">
        <v>2022</v>
      </c>
      <c r="E315" s="14">
        <v>2023</v>
      </c>
    </row>
    <row r="316" spans="1:5" ht="12.75" customHeight="1" thickBot="1" x14ac:dyDescent="0.25">
      <c r="A316" s="585"/>
      <c r="B316" s="23" t="s">
        <v>5</v>
      </c>
      <c r="C316" s="23" t="s">
        <v>6</v>
      </c>
      <c r="D316" s="23" t="s">
        <v>6</v>
      </c>
      <c r="E316" s="23" t="s">
        <v>6</v>
      </c>
    </row>
    <row r="317" spans="1:5" ht="14.25" customHeight="1" thickBot="1" x14ac:dyDescent="0.25">
      <c r="A317" s="27" t="s">
        <v>40</v>
      </c>
      <c r="B317" s="32">
        <f>B319+B321</f>
        <v>225000</v>
      </c>
      <c r="C317" s="32">
        <f>C319+C321</f>
        <v>110000</v>
      </c>
      <c r="D317" s="32">
        <f>D319+D321</f>
        <v>110000</v>
      </c>
      <c r="E317" s="32">
        <f>E319+E321</f>
        <v>110000</v>
      </c>
    </row>
    <row r="318" spans="1:5" ht="15.75" customHeight="1" thickBot="1" x14ac:dyDescent="0.25">
      <c r="A318" s="29" t="s">
        <v>89</v>
      </c>
      <c r="B318" s="32"/>
      <c r="C318" s="32"/>
      <c r="D318" s="32"/>
      <c r="E318" s="32"/>
    </row>
    <row r="319" spans="1:5" ht="13.5" thickBot="1" x14ac:dyDescent="0.25">
      <c r="A319" s="29" t="s">
        <v>94</v>
      </c>
      <c r="B319" s="31">
        <v>225000</v>
      </c>
      <c r="C319" s="32">
        <v>110000</v>
      </c>
      <c r="D319" s="32">
        <v>110000</v>
      </c>
      <c r="E319" s="32">
        <v>110000</v>
      </c>
    </row>
    <row r="320" spans="1:5" ht="13.5" thickBot="1" x14ac:dyDescent="0.25">
      <c r="A320" s="29" t="s">
        <v>95</v>
      </c>
      <c r="B320" s="32"/>
      <c r="C320" s="32"/>
      <c r="D320" s="32"/>
      <c r="E320" s="32"/>
    </row>
    <row r="321" spans="1:5" ht="13.5" thickBot="1" x14ac:dyDescent="0.25">
      <c r="A321" s="29" t="s">
        <v>96</v>
      </c>
      <c r="B321" s="32"/>
      <c r="C321" s="32"/>
      <c r="D321" s="32"/>
      <c r="E321" s="32"/>
    </row>
    <row r="322" spans="1:5" ht="13.5" thickBot="1" x14ac:dyDescent="0.25">
      <c r="A322" s="27" t="s">
        <v>41</v>
      </c>
      <c r="B322" s="31"/>
      <c r="C322" s="31"/>
      <c r="D322" s="31"/>
      <c r="E322" s="31"/>
    </row>
    <row r="323" spans="1:5" ht="13.5" thickBot="1" x14ac:dyDescent="0.25">
      <c r="A323" s="29" t="s">
        <v>89</v>
      </c>
      <c r="B323" s="32"/>
      <c r="C323" s="32"/>
      <c r="D323" s="32"/>
      <c r="E323" s="32"/>
    </row>
    <row r="324" spans="1:5" ht="12.75" customHeight="1" thickBot="1" x14ac:dyDescent="0.25">
      <c r="A324" s="29" t="s">
        <v>94</v>
      </c>
      <c r="B324" s="32"/>
      <c r="C324" s="32"/>
      <c r="D324" s="32"/>
      <c r="E324" s="32"/>
    </row>
    <row r="325" spans="1:5" ht="9" customHeight="1" thickBot="1" x14ac:dyDescent="0.25">
      <c r="A325" s="29" t="s">
        <v>95</v>
      </c>
      <c r="B325" s="31"/>
      <c r="C325" s="31"/>
      <c r="D325" s="31"/>
      <c r="E325" s="31"/>
    </row>
    <row r="326" spans="1:5" ht="15.75" customHeight="1" thickBot="1" x14ac:dyDescent="0.25">
      <c r="A326" s="39" t="s">
        <v>96</v>
      </c>
      <c r="B326" s="32"/>
      <c r="C326" s="32"/>
      <c r="D326" s="32"/>
      <c r="E326" s="32"/>
    </row>
    <row r="327" spans="1:5" ht="12.75" customHeight="1" thickBot="1" x14ac:dyDescent="0.25">
      <c r="A327" s="48" t="s">
        <v>131</v>
      </c>
      <c r="B327" s="31">
        <f>B322+B317</f>
        <v>225000</v>
      </c>
      <c r="C327" s="31">
        <f>C322+C317</f>
        <v>110000</v>
      </c>
      <c r="D327" s="31">
        <f>D322+D317</f>
        <v>110000</v>
      </c>
      <c r="E327" s="31">
        <f>E322+E317</f>
        <v>110000</v>
      </c>
    </row>
    <row r="328" spans="1:5" ht="28.5" customHeight="1" thickBot="1" x14ac:dyDescent="0.25">
      <c r="A328" s="22" t="s">
        <v>174</v>
      </c>
      <c r="B328" s="22" t="s">
        <v>108</v>
      </c>
      <c r="C328" s="22" t="s">
        <v>127</v>
      </c>
      <c r="D328" s="586" t="s">
        <v>79</v>
      </c>
      <c r="E328" s="588"/>
    </row>
    <row r="329" spans="1:5" ht="12.75" customHeight="1" thickBot="1" x14ac:dyDescent="0.25">
      <c r="A329" s="15" t="s">
        <v>9</v>
      </c>
      <c r="B329" s="597" t="s">
        <v>158</v>
      </c>
      <c r="C329" s="598"/>
      <c r="D329" s="598"/>
      <c r="E329" s="599"/>
    </row>
    <row r="330" spans="1:5" ht="12.75" customHeight="1" thickBot="1" x14ac:dyDescent="0.25">
      <c r="A330" s="15" t="s">
        <v>14</v>
      </c>
      <c r="B330" s="594" t="s">
        <v>130</v>
      </c>
      <c r="C330" s="595"/>
      <c r="D330" s="595"/>
      <c r="E330" s="596"/>
    </row>
    <row r="331" spans="1:5" ht="12.75" customHeight="1" x14ac:dyDescent="0.2">
      <c r="A331" s="584"/>
      <c r="B331" s="14">
        <v>2020</v>
      </c>
      <c r="C331" s="14">
        <v>2021</v>
      </c>
      <c r="D331" s="14">
        <v>2022</v>
      </c>
      <c r="E331" s="14">
        <v>2023</v>
      </c>
    </row>
    <row r="332" spans="1:5" ht="12.75" customHeight="1" thickBot="1" x14ac:dyDescent="0.25">
      <c r="A332" s="585"/>
      <c r="B332" s="23" t="s">
        <v>5</v>
      </c>
      <c r="C332" s="23" t="s">
        <v>6</v>
      </c>
      <c r="D332" s="23" t="s">
        <v>6</v>
      </c>
      <c r="E332" s="23" t="s">
        <v>6</v>
      </c>
    </row>
    <row r="333" spans="1:5" ht="12.75" customHeight="1" thickBot="1" x14ac:dyDescent="0.25">
      <c r="A333" s="15" t="s">
        <v>8</v>
      </c>
      <c r="B333" s="63">
        <v>1</v>
      </c>
      <c r="C333" s="63">
        <v>1</v>
      </c>
      <c r="D333" s="63">
        <v>1</v>
      </c>
      <c r="E333" s="63">
        <v>1</v>
      </c>
    </row>
    <row r="334" spans="1:5" ht="12.75" customHeight="1" thickBot="1" x14ac:dyDescent="0.25">
      <c r="A334" s="15" t="s">
        <v>15</v>
      </c>
      <c r="B334" s="24">
        <v>2000</v>
      </c>
      <c r="C334" s="24">
        <v>500</v>
      </c>
      <c r="D334" s="24">
        <f>D352</f>
        <v>0</v>
      </c>
      <c r="E334" s="24">
        <f>E352</f>
        <v>0</v>
      </c>
    </row>
    <row r="335" spans="1:5" ht="12.75" customHeight="1" thickBot="1" x14ac:dyDescent="0.25">
      <c r="A335" s="15" t="s">
        <v>24</v>
      </c>
      <c r="B335" s="24">
        <f>B334/B333</f>
        <v>2000</v>
      </c>
      <c r="C335" s="24">
        <f>C334/C333</f>
        <v>500</v>
      </c>
      <c r="D335" s="24">
        <f>D334/D333</f>
        <v>0</v>
      </c>
      <c r="E335" s="24">
        <f>E334/E333</f>
        <v>0</v>
      </c>
    </row>
    <row r="336" spans="1:5" ht="12.75" customHeight="1" thickBot="1" x14ac:dyDescent="0.25">
      <c r="A336" s="15" t="s">
        <v>16</v>
      </c>
      <c r="B336" s="47">
        <f>B335/B334-1</f>
        <v>0</v>
      </c>
      <c r="C336" s="26">
        <f t="shared" ref="C336:E338" si="10">C333/B333-1</f>
        <v>0</v>
      </c>
      <c r="D336" s="26">
        <f t="shared" si="10"/>
        <v>0</v>
      </c>
      <c r="E336" s="26">
        <f t="shared" si="10"/>
        <v>0</v>
      </c>
    </row>
    <row r="337" spans="1:5" ht="12.75" customHeight="1" thickBot="1" x14ac:dyDescent="0.25">
      <c r="A337" s="15" t="s">
        <v>17</v>
      </c>
      <c r="B337" s="63" t="s">
        <v>22</v>
      </c>
      <c r="C337" s="26">
        <f t="shared" si="10"/>
        <v>-0.75</v>
      </c>
      <c r="D337" s="26">
        <f t="shared" si="10"/>
        <v>-1</v>
      </c>
      <c r="E337" s="26"/>
    </row>
    <row r="338" spans="1:5" ht="12.75" customHeight="1" thickBot="1" x14ac:dyDescent="0.25">
      <c r="A338" s="15" t="s">
        <v>18</v>
      </c>
      <c r="B338" s="63" t="s">
        <v>22</v>
      </c>
      <c r="C338" s="26">
        <f t="shared" si="10"/>
        <v>-0.75</v>
      </c>
      <c r="D338" s="26">
        <f t="shared" si="10"/>
        <v>-1</v>
      </c>
      <c r="E338" s="26"/>
    </row>
    <row r="339" spans="1:5" ht="12.75" customHeight="1" thickBot="1" x14ac:dyDescent="0.25">
      <c r="A339" s="581" t="s">
        <v>189</v>
      </c>
      <c r="B339" s="582"/>
      <c r="C339" s="582"/>
      <c r="D339" s="582"/>
      <c r="E339" s="583"/>
    </row>
    <row r="340" spans="1:5" ht="12.75" customHeight="1" x14ac:dyDescent="0.2">
      <c r="A340" s="584"/>
      <c r="B340" s="14">
        <v>2020</v>
      </c>
      <c r="C340" s="14">
        <v>2021</v>
      </c>
      <c r="D340" s="14">
        <v>2022</v>
      </c>
      <c r="E340" s="14">
        <v>2023</v>
      </c>
    </row>
    <row r="341" spans="1:5" ht="12.75" customHeight="1" thickBot="1" x14ac:dyDescent="0.25">
      <c r="A341" s="585"/>
      <c r="B341" s="23" t="s">
        <v>5</v>
      </c>
      <c r="C341" s="23" t="s">
        <v>6</v>
      </c>
      <c r="D341" s="23" t="s">
        <v>6</v>
      </c>
      <c r="E341" s="23" t="s">
        <v>6</v>
      </c>
    </row>
    <row r="342" spans="1:5" ht="12.75" customHeight="1" thickBot="1" x14ac:dyDescent="0.25">
      <c r="A342" s="27" t="s">
        <v>40</v>
      </c>
      <c r="B342" s="32">
        <f>B344+B346</f>
        <v>2000</v>
      </c>
      <c r="C342" s="32">
        <f>C344+C346</f>
        <v>500</v>
      </c>
      <c r="D342" s="32"/>
      <c r="E342" s="32">
        <f>E344+E346</f>
        <v>0</v>
      </c>
    </row>
    <row r="343" spans="1:5" ht="12.75" customHeight="1" thickBot="1" x14ac:dyDescent="0.25">
      <c r="A343" s="29" t="s">
        <v>89</v>
      </c>
      <c r="B343" s="32"/>
      <c r="C343" s="32"/>
      <c r="D343" s="32"/>
      <c r="E343" s="32"/>
    </row>
    <row r="344" spans="1:5" ht="12.75" customHeight="1" thickBot="1" x14ac:dyDescent="0.25">
      <c r="A344" s="29" t="s">
        <v>94</v>
      </c>
      <c r="B344" s="31"/>
      <c r="C344" s="32"/>
      <c r="D344" s="32"/>
      <c r="E344" s="32"/>
    </row>
    <row r="345" spans="1:5" ht="12.75" customHeight="1" thickBot="1" x14ac:dyDescent="0.25">
      <c r="A345" s="29" t="s">
        <v>95</v>
      </c>
      <c r="B345" s="32"/>
      <c r="C345" s="32"/>
      <c r="D345" s="32"/>
      <c r="E345" s="32"/>
    </row>
    <row r="346" spans="1:5" ht="12.75" customHeight="1" thickBot="1" x14ac:dyDescent="0.25">
      <c r="A346" s="29" t="s">
        <v>96</v>
      </c>
      <c r="B346" s="32">
        <v>2000</v>
      </c>
      <c r="C346" s="32">
        <v>500</v>
      </c>
      <c r="D346" s="32"/>
      <c r="E346" s="32"/>
    </row>
    <row r="347" spans="1:5" ht="12.75" customHeight="1" thickBot="1" x14ac:dyDescent="0.25">
      <c r="A347" s="27" t="s">
        <v>41</v>
      </c>
      <c r="B347" s="31"/>
      <c r="C347" s="31"/>
      <c r="D347" s="31"/>
      <c r="E347" s="31"/>
    </row>
    <row r="348" spans="1:5" ht="12.75" customHeight="1" thickBot="1" x14ac:dyDescent="0.25">
      <c r="A348" s="29" t="s">
        <v>89</v>
      </c>
      <c r="B348" s="32"/>
      <c r="C348" s="32"/>
      <c r="D348" s="32"/>
      <c r="E348" s="32"/>
    </row>
    <row r="349" spans="1:5" ht="12.75" customHeight="1" thickBot="1" x14ac:dyDescent="0.25">
      <c r="A349" s="29" t="s">
        <v>94</v>
      </c>
      <c r="B349" s="32"/>
      <c r="C349" s="32"/>
      <c r="D349" s="32"/>
      <c r="E349" s="32"/>
    </row>
    <row r="350" spans="1:5" ht="12.75" customHeight="1" thickBot="1" x14ac:dyDescent="0.25">
      <c r="A350" s="29" t="s">
        <v>95</v>
      </c>
      <c r="B350" s="31"/>
      <c r="C350" s="31"/>
      <c r="D350" s="31"/>
      <c r="E350" s="31"/>
    </row>
    <row r="351" spans="1:5" ht="12.75" customHeight="1" thickBot="1" x14ac:dyDescent="0.25">
      <c r="A351" s="39" t="s">
        <v>96</v>
      </c>
      <c r="B351" s="32"/>
      <c r="C351" s="32"/>
      <c r="D351" s="32"/>
      <c r="E351" s="32"/>
    </row>
    <row r="352" spans="1:5" ht="12.75" customHeight="1" thickBot="1" x14ac:dyDescent="0.25">
      <c r="A352" s="48" t="s">
        <v>175</v>
      </c>
      <c r="B352" s="31">
        <f>B347+B342</f>
        <v>2000</v>
      </c>
      <c r="C352" s="31">
        <f>C347+C342</f>
        <v>500</v>
      </c>
      <c r="D352" s="31">
        <f>D347+D342</f>
        <v>0</v>
      </c>
      <c r="E352" s="31">
        <f>E347+E342</f>
        <v>0</v>
      </c>
    </row>
    <row r="353" spans="1:5" ht="27.75" customHeight="1" thickBot="1" x14ac:dyDescent="0.25">
      <c r="A353" s="22" t="s">
        <v>186</v>
      </c>
      <c r="B353" s="22" t="s">
        <v>198</v>
      </c>
      <c r="C353" s="22" t="s">
        <v>127</v>
      </c>
      <c r="D353" s="586" t="s">
        <v>79</v>
      </c>
      <c r="E353" s="588"/>
    </row>
    <row r="354" spans="1:5" ht="15.75" customHeight="1" thickBot="1" x14ac:dyDescent="0.25">
      <c r="A354" s="15" t="s">
        <v>9</v>
      </c>
      <c r="B354" s="597" t="s">
        <v>187</v>
      </c>
      <c r="C354" s="598"/>
      <c r="D354" s="598"/>
      <c r="E354" s="599"/>
    </row>
    <row r="355" spans="1:5" ht="12.75" customHeight="1" thickBot="1" x14ac:dyDescent="0.25">
      <c r="A355" s="15" t="s">
        <v>14</v>
      </c>
      <c r="B355" s="594" t="s">
        <v>130</v>
      </c>
      <c r="C355" s="595"/>
      <c r="D355" s="595"/>
      <c r="E355" s="596"/>
    </row>
    <row r="356" spans="1:5" ht="12.75" customHeight="1" x14ac:dyDescent="0.2">
      <c r="A356" s="584"/>
      <c r="B356" s="14">
        <v>2020</v>
      </c>
      <c r="C356" s="14">
        <v>2021</v>
      </c>
      <c r="D356" s="14">
        <v>2022</v>
      </c>
      <c r="E356" s="14">
        <v>2023</v>
      </c>
    </row>
    <row r="357" spans="1:5" ht="12.75" customHeight="1" thickBot="1" x14ac:dyDescent="0.25">
      <c r="A357" s="585"/>
      <c r="B357" s="23" t="s">
        <v>5</v>
      </c>
      <c r="C357" s="23" t="s">
        <v>6</v>
      </c>
      <c r="D357" s="23" t="s">
        <v>6</v>
      </c>
      <c r="E357" s="23" t="s">
        <v>6</v>
      </c>
    </row>
    <row r="358" spans="1:5" ht="12.75" customHeight="1" thickBot="1" x14ac:dyDescent="0.25">
      <c r="A358" s="15" t="s">
        <v>8</v>
      </c>
      <c r="B358" s="63">
        <v>1</v>
      </c>
      <c r="C358" s="63">
        <v>1</v>
      </c>
      <c r="D358" s="63"/>
      <c r="E358" s="63"/>
    </row>
    <row r="359" spans="1:5" ht="12.75" customHeight="1" thickBot="1" x14ac:dyDescent="0.25">
      <c r="A359" s="15" t="s">
        <v>15</v>
      </c>
      <c r="B359" s="24">
        <v>1000</v>
      </c>
      <c r="C359" s="24">
        <v>500</v>
      </c>
      <c r="D359" s="24"/>
      <c r="E359" s="24"/>
    </row>
    <row r="360" spans="1:5" ht="12.75" customHeight="1" thickBot="1" x14ac:dyDescent="0.25">
      <c r="A360" s="15" t="s">
        <v>24</v>
      </c>
      <c r="B360" s="24">
        <v>1000</v>
      </c>
      <c r="C360" s="24"/>
      <c r="D360" s="24"/>
      <c r="E360" s="24"/>
    </row>
    <row r="361" spans="1:5" ht="12.75" customHeight="1" thickBot="1" x14ac:dyDescent="0.25">
      <c r="A361" s="15" t="s">
        <v>16</v>
      </c>
      <c r="B361" s="47">
        <f>B360/B359-1</f>
        <v>0</v>
      </c>
      <c r="C361" s="26"/>
      <c r="D361" s="26"/>
      <c r="E361" s="26"/>
    </row>
    <row r="362" spans="1:5" ht="12.75" customHeight="1" thickBot="1" x14ac:dyDescent="0.25">
      <c r="A362" s="15" t="s">
        <v>17</v>
      </c>
      <c r="B362" s="63" t="s">
        <v>22</v>
      </c>
      <c r="C362" s="26"/>
      <c r="D362" s="26"/>
      <c r="E362" s="26"/>
    </row>
    <row r="363" spans="1:5" ht="12.75" customHeight="1" thickBot="1" x14ac:dyDescent="0.25">
      <c r="A363" s="15" t="s">
        <v>18</v>
      </c>
      <c r="B363" s="63" t="s">
        <v>22</v>
      </c>
      <c r="C363" s="26"/>
      <c r="D363" s="26"/>
      <c r="E363" s="26"/>
    </row>
    <row r="364" spans="1:5" ht="12.75" customHeight="1" thickBot="1" x14ac:dyDescent="0.25">
      <c r="A364" s="581" t="s">
        <v>190</v>
      </c>
      <c r="B364" s="582"/>
      <c r="C364" s="582"/>
      <c r="D364" s="582"/>
      <c r="E364" s="583"/>
    </row>
    <row r="365" spans="1:5" ht="12.75" customHeight="1" x14ac:dyDescent="0.2">
      <c r="A365" s="584"/>
      <c r="B365" s="14">
        <v>2020</v>
      </c>
      <c r="C365" s="14">
        <v>2021</v>
      </c>
      <c r="D365" s="14">
        <v>2022</v>
      </c>
      <c r="E365" s="14">
        <v>2023</v>
      </c>
    </row>
    <row r="366" spans="1:5" ht="12.75" customHeight="1" thickBot="1" x14ac:dyDescent="0.25">
      <c r="A366" s="585"/>
      <c r="B366" s="23" t="s">
        <v>5</v>
      </c>
      <c r="C366" s="23" t="s">
        <v>6</v>
      </c>
      <c r="D366" s="23" t="s">
        <v>6</v>
      </c>
      <c r="E366" s="23" t="s">
        <v>6</v>
      </c>
    </row>
    <row r="367" spans="1:5" ht="12.75" customHeight="1" thickBot="1" x14ac:dyDescent="0.25">
      <c r="A367" s="27" t="s">
        <v>40</v>
      </c>
      <c r="B367" s="32">
        <f>B369+B371</f>
        <v>1000</v>
      </c>
      <c r="C367" s="32">
        <f>C369+C371</f>
        <v>500</v>
      </c>
      <c r="D367" s="32"/>
      <c r="E367" s="32">
        <f>E369+E371</f>
        <v>0</v>
      </c>
    </row>
    <row r="368" spans="1:5" ht="12.75" customHeight="1" thickBot="1" x14ac:dyDescent="0.25">
      <c r="A368" s="29" t="s">
        <v>89</v>
      </c>
      <c r="B368" s="32"/>
      <c r="C368" s="32"/>
      <c r="D368" s="32"/>
      <c r="E368" s="32"/>
    </row>
    <row r="369" spans="1:5" ht="12.75" customHeight="1" thickBot="1" x14ac:dyDescent="0.25">
      <c r="A369" s="29" t="s">
        <v>94</v>
      </c>
      <c r="B369" s="31"/>
      <c r="C369" s="32"/>
      <c r="D369" s="32"/>
      <c r="E369" s="32"/>
    </row>
    <row r="370" spans="1:5" ht="12.75" customHeight="1" thickBot="1" x14ac:dyDescent="0.25">
      <c r="A370" s="29" t="s">
        <v>95</v>
      </c>
      <c r="B370" s="32"/>
      <c r="C370" s="32"/>
      <c r="D370" s="32"/>
      <c r="E370" s="32"/>
    </row>
    <row r="371" spans="1:5" ht="12.75" customHeight="1" thickBot="1" x14ac:dyDescent="0.25">
      <c r="A371" s="29" t="s">
        <v>96</v>
      </c>
      <c r="B371" s="32">
        <v>1000</v>
      </c>
      <c r="C371" s="32">
        <v>500</v>
      </c>
      <c r="D371" s="32"/>
      <c r="E371" s="32"/>
    </row>
    <row r="372" spans="1:5" ht="12.75" customHeight="1" thickBot="1" x14ac:dyDescent="0.25">
      <c r="A372" s="27" t="s">
        <v>41</v>
      </c>
      <c r="B372" s="31"/>
      <c r="C372" s="31"/>
      <c r="D372" s="31"/>
      <c r="E372" s="31"/>
    </row>
    <row r="373" spans="1:5" ht="12.75" customHeight="1" thickBot="1" x14ac:dyDescent="0.25">
      <c r="A373" s="29" t="s">
        <v>89</v>
      </c>
      <c r="B373" s="32"/>
      <c r="C373" s="32"/>
      <c r="D373" s="32"/>
      <c r="E373" s="32"/>
    </row>
    <row r="374" spans="1:5" ht="12.75" customHeight="1" thickBot="1" x14ac:dyDescent="0.25">
      <c r="A374" s="29" t="s">
        <v>94</v>
      </c>
      <c r="B374" s="32"/>
      <c r="C374" s="32"/>
      <c r="D374" s="32"/>
      <c r="E374" s="32"/>
    </row>
    <row r="375" spans="1:5" ht="12.75" customHeight="1" thickBot="1" x14ac:dyDescent="0.25">
      <c r="A375" s="29" t="s">
        <v>95</v>
      </c>
      <c r="B375" s="31"/>
      <c r="C375" s="31"/>
      <c r="D375" s="31"/>
      <c r="E375" s="31"/>
    </row>
    <row r="376" spans="1:5" ht="12.75" customHeight="1" thickBot="1" x14ac:dyDescent="0.25">
      <c r="A376" s="39" t="s">
        <v>96</v>
      </c>
      <c r="B376" s="32"/>
      <c r="C376" s="32"/>
      <c r="D376" s="32"/>
      <c r="E376" s="32"/>
    </row>
    <row r="377" spans="1:5" ht="12.75" customHeight="1" thickBot="1" x14ac:dyDescent="0.25">
      <c r="A377" s="48" t="s">
        <v>200</v>
      </c>
      <c r="B377" s="31">
        <f>B372+B367</f>
        <v>1000</v>
      </c>
      <c r="C377" s="31">
        <f>C372+C367</f>
        <v>500</v>
      </c>
      <c r="D377" s="31">
        <f>D372+D367</f>
        <v>0</v>
      </c>
      <c r="E377" s="31">
        <f>E372+E367</f>
        <v>0</v>
      </c>
    </row>
    <row r="378" spans="1:5" ht="39" thickBot="1" x14ac:dyDescent="0.25">
      <c r="A378" s="22" t="s">
        <v>191</v>
      </c>
      <c r="B378" s="22" t="s">
        <v>177</v>
      </c>
      <c r="C378" s="22" t="s">
        <v>127</v>
      </c>
      <c r="D378" s="586" t="s">
        <v>195</v>
      </c>
      <c r="E378" s="588"/>
    </row>
    <row r="379" spans="1:5" ht="17.25" customHeight="1" thickBot="1" x14ac:dyDescent="0.25">
      <c r="A379" s="15" t="s">
        <v>9</v>
      </c>
      <c r="B379" s="597" t="s">
        <v>168</v>
      </c>
      <c r="C379" s="598"/>
      <c r="D379" s="598"/>
      <c r="E379" s="599"/>
    </row>
    <row r="380" spans="1:5" ht="15.75" customHeight="1" thickBot="1" x14ac:dyDescent="0.25">
      <c r="A380" s="15" t="s">
        <v>14</v>
      </c>
      <c r="B380" s="594" t="s">
        <v>98</v>
      </c>
      <c r="C380" s="595"/>
      <c r="D380" s="595"/>
      <c r="E380" s="596"/>
    </row>
    <row r="381" spans="1:5" x14ac:dyDescent="0.2">
      <c r="A381" s="584"/>
      <c r="B381" s="14">
        <v>2020</v>
      </c>
      <c r="C381" s="14">
        <v>2021</v>
      </c>
      <c r="D381" s="14">
        <v>2022</v>
      </c>
      <c r="E381" s="14">
        <v>2023</v>
      </c>
    </row>
    <row r="382" spans="1:5" ht="13.5" thickBot="1" x14ac:dyDescent="0.25">
      <c r="A382" s="585"/>
      <c r="B382" s="23" t="s">
        <v>5</v>
      </c>
      <c r="C382" s="23" t="s">
        <v>6</v>
      </c>
      <c r="D382" s="23" t="s">
        <v>6</v>
      </c>
      <c r="E382" s="23" t="s">
        <v>6</v>
      </c>
    </row>
    <row r="383" spans="1:5" ht="13.5" thickBot="1" x14ac:dyDescent="0.25">
      <c r="A383" s="15" t="s">
        <v>8</v>
      </c>
      <c r="B383" s="24">
        <v>781</v>
      </c>
      <c r="C383" s="24"/>
      <c r="D383" s="24"/>
      <c r="E383" s="24"/>
    </row>
    <row r="384" spans="1:5" ht="13.5" thickBot="1" x14ac:dyDescent="0.25">
      <c r="A384" s="15" t="s">
        <v>15</v>
      </c>
      <c r="B384" s="24">
        <v>25800</v>
      </c>
      <c r="C384" s="24"/>
      <c r="D384" s="24"/>
      <c r="E384" s="24">
        <v>0</v>
      </c>
    </row>
    <row r="385" spans="1:5" ht="13.5" thickBot="1" x14ac:dyDescent="0.25">
      <c r="A385" s="15" t="s">
        <v>24</v>
      </c>
      <c r="B385" s="24">
        <f>B384/B383</f>
        <v>33.034571062740078</v>
      </c>
      <c r="C385" s="24"/>
      <c r="D385" s="24"/>
      <c r="E385" s="24"/>
    </row>
    <row r="386" spans="1:5" ht="13.5" thickBot="1" x14ac:dyDescent="0.25">
      <c r="A386" s="15" t="s">
        <v>16</v>
      </c>
      <c r="B386" s="63"/>
      <c r="C386" s="26"/>
      <c r="D386" s="26"/>
      <c r="E386" s="26"/>
    </row>
    <row r="387" spans="1:5" ht="13.5" thickBot="1" x14ac:dyDescent="0.25">
      <c r="A387" s="15" t="s">
        <v>17</v>
      </c>
      <c r="B387" s="63"/>
      <c r="C387" s="26"/>
      <c r="D387" s="26"/>
      <c r="E387" s="26"/>
    </row>
    <row r="388" spans="1:5" ht="13.5" thickBot="1" x14ac:dyDescent="0.25">
      <c r="A388" s="15" t="s">
        <v>18</v>
      </c>
      <c r="B388" s="63"/>
      <c r="C388" s="26"/>
      <c r="D388" s="26"/>
      <c r="E388" s="26"/>
    </row>
    <row r="389" spans="1:5" ht="15.75" customHeight="1" thickBot="1" x14ac:dyDescent="0.25">
      <c r="A389" s="581" t="s">
        <v>192</v>
      </c>
      <c r="B389" s="582"/>
      <c r="C389" s="582"/>
      <c r="D389" s="582"/>
      <c r="E389" s="583"/>
    </row>
    <row r="390" spans="1:5" x14ac:dyDescent="0.2">
      <c r="A390" s="584"/>
      <c r="B390" s="14">
        <v>2019</v>
      </c>
      <c r="C390" s="14">
        <v>2020</v>
      </c>
      <c r="D390" s="14">
        <v>2021</v>
      </c>
      <c r="E390" s="14">
        <v>2022</v>
      </c>
    </row>
    <row r="391" spans="1:5" ht="13.5" thickBot="1" x14ac:dyDescent="0.25">
      <c r="A391" s="585"/>
      <c r="B391" s="23" t="s">
        <v>5</v>
      </c>
      <c r="C391" s="23" t="s">
        <v>6</v>
      </c>
      <c r="D391" s="23" t="s">
        <v>6</v>
      </c>
      <c r="E391" s="23" t="s">
        <v>6</v>
      </c>
    </row>
    <row r="392" spans="1:5" ht="13.5" thickBot="1" x14ac:dyDescent="0.25">
      <c r="A392" s="27" t="s">
        <v>40</v>
      </c>
      <c r="B392" s="32"/>
      <c r="C392" s="32"/>
      <c r="D392" s="32"/>
      <c r="E392" s="32"/>
    </row>
    <row r="393" spans="1:5" ht="13.5" thickBot="1" x14ac:dyDescent="0.25">
      <c r="A393" s="29" t="s">
        <v>89</v>
      </c>
      <c r="B393" s="32"/>
      <c r="C393" s="32"/>
      <c r="D393" s="32"/>
      <c r="E393" s="32"/>
    </row>
    <row r="394" spans="1:5" ht="13.5" thickBot="1" x14ac:dyDescent="0.25">
      <c r="A394" s="29" t="s">
        <v>94</v>
      </c>
      <c r="B394" s="32"/>
      <c r="C394" s="32"/>
      <c r="D394" s="32"/>
      <c r="E394" s="32"/>
    </row>
    <row r="395" spans="1:5" ht="13.5" thickBot="1" x14ac:dyDescent="0.25">
      <c r="A395" s="29" t="s">
        <v>95</v>
      </c>
      <c r="B395" s="32"/>
      <c r="C395" s="32"/>
      <c r="D395" s="32"/>
      <c r="E395" s="32"/>
    </row>
    <row r="396" spans="1:5" ht="13.5" thickBot="1" x14ac:dyDescent="0.25">
      <c r="A396" s="29" t="s">
        <v>96</v>
      </c>
      <c r="B396" s="32"/>
      <c r="C396" s="32"/>
      <c r="D396" s="32"/>
      <c r="E396" s="32"/>
    </row>
    <row r="397" spans="1:5" ht="13.5" thickBot="1" x14ac:dyDescent="0.25">
      <c r="A397" s="27" t="s">
        <v>41</v>
      </c>
      <c r="B397" s="31">
        <v>25800</v>
      </c>
      <c r="C397" s="32"/>
      <c r="D397" s="32">
        <v>0</v>
      </c>
      <c r="E397" s="32">
        <v>0</v>
      </c>
    </row>
    <row r="398" spans="1:5" ht="13.5" thickBot="1" x14ac:dyDescent="0.25">
      <c r="A398" s="29" t="s">
        <v>89</v>
      </c>
      <c r="B398" s="31">
        <v>25800</v>
      </c>
      <c r="C398" s="32"/>
      <c r="D398" s="32">
        <v>0</v>
      </c>
      <c r="E398" s="32">
        <v>0</v>
      </c>
    </row>
    <row r="399" spans="1:5" ht="13.5" thickBot="1" x14ac:dyDescent="0.25">
      <c r="A399" s="29" t="s">
        <v>94</v>
      </c>
      <c r="B399" s="31"/>
      <c r="C399" s="32"/>
      <c r="D399" s="32"/>
      <c r="E399" s="32"/>
    </row>
    <row r="400" spans="1:5" ht="15" customHeight="1" thickBot="1" x14ac:dyDescent="0.25">
      <c r="A400" s="29" t="s">
        <v>95</v>
      </c>
      <c r="B400" s="31"/>
      <c r="C400" s="32"/>
      <c r="D400" s="32"/>
      <c r="E400" s="32"/>
    </row>
    <row r="401" spans="1:5" ht="13.5" thickBot="1" x14ac:dyDescent="0.25">
      <c r="A401" s="39" t="s">
        <v>96</v>
      </c>
      <c r="B401" s="31"/>
      <c r="C401" s="32"/>
      <c r="D401" s="32"/>
      <c r="E401" s="32"/>
    </row>
    <row r="402" spans="1:5" ht="14.25" thickBot="1" x14ac:dyDescent="0.25">
      <c r="A402" s="48" t="s">
        <v>193</v>
      </c>
      <c r="B402" s="31">
        <f>B397+B392</f>
        <v>25800</v>
      </c>
      <c r="C402" s="31">
        <f>C397+C392</f>
        <v>0</v>
      </c>
      <c r="D402" s="31">
        <f>D397+D392</f>
        <v>0</v>
      </c>
      <c r="E402" s="31">
        <f>E397+E392</f>
        <v>0</v>
      </c>
    </row>
    <row r="403" spans="1:5" ht="39.75" customHeight="1" thickBot="1" x14ac:dyDescent="0.25">
      <c r="A403" s="19" t="s">
        <v>23</v>
      </c>
      <c r="B403" s="600" t="s">
        <v>155</v>
      </c>
      <c r="C403" s="601"/>
      <c r="D403" s="601"/>
      <c r="E403" s="602"/>
    </row>
    <row r="404" spans="1:5" ht="15.75" customHeight="1" thickBot="1" x14ac:dyDescent="0.25">
      <c r="A404" s="597" t="s">
        <v>133</v>
      </c>
      <c r="B404" s="598"/>
      <c r="C404" s="598"/>
      <c r="D404" s="598"/>
      <c r="E404" s="599"/>
    </row>
    <row r="405" spans="1:5" ht="39" thickBot="1" x14ac:dyDescent="0.25">
      <c r="A405" s="20" t="s">
        <v>135</v>
      </c>
      <c r="B405" s="21"/>
      <c r="C405" s="16">
        <v>1</v>
      </c>
      <c r="D405" s="16">
        <v>1</v>
      </c>
      <c r="E405" s="16">
        <v>1</v>
      </c>
    </row>
    <row r="406" spans="1:5" ht="26.25" thickBot="1" x14ac:dyDescent="0.25">
      <c r="A406" s="15" t="s">
        <v>136</v>
      </c>
      <c r="B406" s="21"/>
      <c r="C406" s="16">
        <v>0.7</v>
      </c>
      <c r="D406" s="16">
        <v>0.8</v>
      </c>
      <c r="E406" s="16">
        <v>0.9</v>
      </c>
    </row>
    <row r="407" spans="1:5" ht="13.5" thickBot="1" x14ac:dyDescent="0.25">
      <c r="A407" s="586" t="s">
        <v>134</v>
      </c>
      <c r="B407" s="587"/>
      <c r="C407" s="587"/>
      <c r="D407" s="587"/>
      <c r="E407" s="588"/>
    </row>
    <row r="408" spans="1:5" ht="13.5" thickBot="1" x14ac:dyDescent="0.25">
      <c r="A408" s="586" t="s">
        <v>43</v>
      </c>
      <c r="B408" s="587"/>
      <c r="C408" s="587"/>
      <c r="D408" s="587"/>
      <c r="E408" s="588"/>
    </row>
    <row r="409" spans="1:5" ht="15.75" customHeight="1" thickBot="1" x14ac:dyDescent="0.25">
      <c r="A409" s="22" t="s">
        <v>28</v>
      </c>
      <c r="B409" s="597" t="s">
        <v>137</v>
      </c>
      <c r="C409" s="598"/>
      <c r="D409" s="598"/>
      <c r="E409" s="599"/>
    </row>
    <row r="410" spans="1:5" ht="36" customHeight="1" thickBot="1" x14ac:dyDescent="0.25">
      <c r="A410" s="15" t="s">
        <v>9</v>
      </c>
      <c r="B410" s="600" t="s">
        <v>167</v>
      </c>
      <c r="C410" s="601"/>
      <c r="D410" s="601"/>
      <c r="E410" s="602"/>
    </row>
    <row r="411" spans="1:5" ht="13.5" thickBot="1" x14ac:dyDescent="0.25">
      <c r="A411" s="15" t="s">
        <v>14</v>
      </c>
      <c r="B411" s="594" t="s">
        <v>138</v>
      </c>
      <c r="C411" s="595"/>
      <c r="D411" s="595"/>
      <c r="E411" s="596"/>
    </row>
    <row r="412" spans="1:5" x14ac:dyDescent="0.2">
      <c r="A412" s="584"/>
      <c r="B412" s="14">
        <v>2020</v>
      </c>
      <c r="C412" s="14">
        <v>2021</v>
      </c>
      <c r="D412" s="14">
        <v>2022</v>
      </c>
      <c r="E412" s="14">
        <v>2023</v>
      </c>
    </row>
    <row r="413" spans="1:5" ht="12.75" customHeight="1" thickBot="1" x14ac:dyDescent="0.25">
      <c r="A413" s="585"/>
      <c r="B413" s="23" t="s">
        <v>5</v>
      </c>
      <c r="C413" s="23" t="s">
        <v>6</v>
      </c>
      <c r="D413" s="23" t="s">
        <v>6</v>
      </c>
      <c r="E413" s="23" t="s">
        <v>6</v>
      </c>
    </row>
    <row r="414" spans="1:5" ht="11.25" customHeight="1" thickBot="1" x14ac:dyDescent="0.25">
      <c r="A414" s="15" t="s">
        <v>8</v>
      </c>
      <c r="B414" s="24">
        <v>300</v>
      </c>
      <c r="C414" s="24">
        <v>320</v>
      </c>
      <c r="D414" s="24">
        <v>330</v>
      </c>
      <c r="E414" s="24">
        <v>340</v>
      </c>
    </row>
    <row r="415" spans="1:5" ht="13.5" thickBot="1" x14ac:dyDescent="0.25">
      <c r="A415" s="15" t="s">
        <v>15</v>
      </c>
      <c r="B415" s="24">
        <f>B444</f>
        <v>4250</v>
      </c>
      <c r="C415" s="24">
        <f>C444</f>
        <v>21000</v>
      </c>
      <c r="D415" s="24">
        <f>D444</f>
        <v>32000</v>
      </c>
      <c r="E415" s="24">
        <f>E444</f>
        <v>32000</v>
      </c>
    </row>
    <row r="416" spans="1:5" ht="13.5" thickBot="1" x14ac:dyDescent="0.25">
      <c r="A416" s="15" t="s">
        <v>24</v>
      </c>
      <c r="B416" s="24">
        <f>B415/B414</f>
        <v>14.166666666666666</v>
      </c>
      <c r="C416" s="24">
        <f>C415/C414</f>
        <v>65.625</v>
      </c>
      <c r="D416" s="24">
        <f>D415/D414</f>
        <v>96.969696969696969</v>
      </c>
      <c r="E416" s="24">
        <f>E415/E414</f>
        <v>94.117647058823536</v>
      </c>
    </row>
    <row r="417" spans="1:5" ht="13.5" thickBot="1" x14ac:dyDescent="0.25">
      <c r="A417" s="15" t="s">
        <v>16</v>
      </c>
      <c r="B417" s="63" t="s">
        <v>22</v>
      </c>
      <c r="C417" s="26">
        <f t="shared" ref="C417:E419" si="11">C414/B414-1</f>
        <v>6.6666666666666652E-2</v>
      </c>
      <c r="D417" s="26">
        <f t="shared" si="11"/>
        <v>3.125E-2</v>
      </c>
      <c r="E417" s="26">
        <f t="shared" si="11"/>
        <v>3.0303030303030276E-2</v>
      </c>
    </row>
    <row r="418" spans="1:5" ht="13.5" thickBot="1" x14ac:dyDescent="0.25">
      <c r="A418" s="15" t="s">
        <v>17</v>
      </c>
      <c r="B418" s="63" t="s">
        <v>22</v>
      </c>
      <c r="C418" s="26">
        <f t="shared" si="11"/>
        <v>3.9411764705882355</v>
      </c>
      <c r="D418" s="26">
        <f t="shared" si="11"/>
        <v>0.52380952380952372</v>
      </c>
      <c r="E418" s="26">
        <f t="shared" si="11"/>
        <v>0</v>
      </c>
    </row>
    <row r="419" spans="1:5" ht="15" customHeight="1" thickBot="1" x14ac:dyDescent="0.25">
      <c r="A419" s="15" t="s">
        <v>18</v>
      </c>
      <c r="B419" s="63" t="s">
        <v>22</v>
      </c>
      <c r="C419" s="26">
        <f t="shared" si="11"/>
        <v>3.632352941176471</v>
      </c>
      <c r="D419" s="26">
        <f t="shared" si="11"/>
        <v>0.47763347763347763</v>
      </c>
      <c r="E419" s="26">
        <f t="shared" si="11"/>
        <v>-2.9411764705882248E-2</v>
      </c>
    </row>
    <row r="420" spans="1:5" ht="15.75" customHeight="1" thickBot="1" x14ac:dyDescent="0.25">
      <c r="A420" s="581" t="s">
        <v>160</v>
      </c>
      <c r="B420" s="582"/>
      <c r="C420" s="582"/>
      <c r="D420" s="582"/>
      <c r="E420" s="583"/>
    </row>
    <row r="421" spans="1:5" ht="16.5" customHeight="1" x14ac:dyDescent="0.2">
      <c r="A421" s="584"/>
      <c r="B421" s="14">
        <v>2020</v>
      </c>
      <c r="C421" s="14">
        <v>2021</v>
      </c>
      <c r="D421" s="14">
        <v>2022</v>
      </c>
      <c r="E421" s="14">
        <v>2023</v>
      </c>
    </row>
    <row r="422" spans="1:5" ht="22.5" customHeight="1" thickBot="1" x14ac:dyDescent="0.25">
      <c r="A422" s="585"/>
      <c r="B422" s="23" t="s">
        <v>5</v>
      </c>
      <c r="C422" s="23" t="s">
        <v>6</v>
      </c>
      <c r="D422" s="23" t="s">
        <v>6</v>
      </c>
      <c r="E422" s="23" t="s">
        <v>6</v>
      </c>
    </row>
    <row r="423" spans="1:5" ht="26.25" customHeight="1" thickBot="1" x14ac:dyDescent="0.25">
      <c r="A423" s="27" t="s">
        <v>0</v>
      </c>
      <c r="B423" s="28">
        <v>4000</v>
      </c>
      <c r="C423" s="28">
        <v>13710</v>
      </c>
      <c r="D423" s="28">
        <v>13710</v>
      </c>
      <c r="E423" s="28">
        <v>13710</v>
      </c>
    </row>
    <row r="424" spans="1:5" ht="24.75" customHeight="1" thickBot="1" x14ac:dyDescent="0.25">
      <c r="A424" s="29" t="s">
        <v>89</v>
      </c>
      <c r="B424" s="31">
        <v>4000</v>
      </c>
      <c r="C424" s="28">
        <v>13710</v>
      </c>
      <c r="D424" s="28">
        <v>13710</v>
      </c>
      <c r="E424" s="28">
        <v>13710</v>
      </c>
    </row>
    <row r="425" spans="1:5" ht="15.75" customHeight="1" thickBot="1" x14ac:dyDescent="0.25">
      <c r="A425" s="29" t="s">
        <v>90</v>
      </c>
      <c r="B425" s="30"/>
      <c r="C425" s="30"/>
      <c r="D425" s="30"/>
      <c r="E425" s="30"/>
    </row>
    <row r="426" spans="1:5" ht="22.5" customHeight="1" thickBot="1" x14ac:dyDescent="0.25">
      <c r="A426" s="27" t="s">
        <v>30</v>
      </c>
      <c r="B426" s="32">
        <v>250</v>
      </c>
      <c r="C426" s="32">
        <v>2290</v>
      </c>
      <c r="D426" s="32">
        <v>2290</v>
      </c>
      <c r="E426" s="32">
        <v>2290</v>
      </c>
    </row>
    <row r="427" spans="1:5" ht="15.75" customHeight="1" thickBot="1" x14ac:dyDescent="0.25">
      <c r="A427" s="29" t="s">
        <v>89</v>
      </c>
      <c r="B427" s="31">
        <v>250</v>
      </c>
      <c r="C427" s="31">
        <v>2290</v>
      </c>
      <c r="D427" s="31">
        <v>2290</v>
      </c>
      <c r="E427" s="31">
        <v>2290</v>
      </c>
    </row>
    <row r="428" spans="1:5" ht="26.25" customHeight="1" thickBot="1" x14ac:dyDescent="0.25">
      <c r="A428" s="29" t="s">
        <v>90</v>
      </c>
      <c r="B428" s="32"/>
      <c r="C428" s="32"/>
      <c r="D428" s="32"/>
      <c r="E428" s="32"/>
    </row>
    <row r="429" spans="1:5" ht="15.75" customHeight="1" thickBot="1" x14ac:dyDescent="0.25">
      <c r="A429" s="27" t="s">
        <v>1</v>
      </c>
      <c r="B429" s="32">
        <v>0</v>
      </c>
      <c r="C429" s="32">
        <v>5000</v>
      </c>
      <c r="D429" s="32">
        <v>16000</v>
      </c>
      <c r="E429" s="32">
        <f>E430</f>
        <v>16000</v>
      </c>
    </row>
    <row r="430" spans="1:5" ht="15.75" customHeight="1" thickBot="1" x14ac:dyDescent="0.25">
      <c r="A430" s="29" t="s">
        <v>89</v>
      </c>
      <c r="B430" s="31">
        <v>0</v>
      </c>
      <c r="C430" s="31">
        <v>5000</v>
      </c>
      <c r="D430" s="31">
        <v>16000</v>
      </c>
      <c r="E430" s="31">
        <v>16000</v>
      </c>
    </row>
    <row r="431" spans="1:5" ht="15.75" customHeight="1" thickBot="1" x14ac:dyDescent="0.25">
      <c r="A431" s="29" t="s">
        <v>90</v>
      </c>
      <c r="B431" s="32"/>
      <c r="C431" s="32"/>
      <c r="D431" s="32"/>
      <c r="E431" s="32"/>
    </row>
    <row r="432" spans="1:5" ht="15.75" customHeight="1" thickBot="1" x14ac:dyDescent="0.25">
      <c r="A432" s="27" t="s">
        <v>2</v>
      </c>
      <c r="B432" s="32"/>
      <c r="C432" s="32"/>
      <c r="D432" s="32"/>
      <c r="E432" s="32"/>
    </row>
    <row r="433" spans="1:5" ht="15.75" customHeight="1" thickBot="1" x14ac:dyDescent="0.25">
      <c r="A433" s="29" t="s">
        <v>89</v>
      </c>
      <c r="B433" s="32"/>
      <c r="C433" s="32"/>
      <c r="D433" s="32"/>
      <c r="E433" s="32"/>
    </row>
    <row r="434" spans="1:5" ht="15.75" customHeight="1" thickBot="1" x14ac:dyDescent="0.25">
      <c r="A434" s="29" t="s">
        <v>90</v>
      </c>
      <c r="B434" s="32"/>
      <c r="C434" s="32"/>
      <c r="D434" s="32"/>
      <c r="E434" s="32"/>
    </row>
    <row r="435" spans="1:5" ht="15.75" customHeight="1" thickBot="1" x14ac:dyDescent="0.25">
      <c r="A435" s="27" t="s">
        <v>25</v>
      </c>
      <c r="B435" s="32"/>
      <c r="C435" s="32"/>
      <c r="D435" s="32"/>
      <c r="E435" s="32"/>
    </row>
    <row r="436" spans="1:5" ht="15.75" customHeight="1" thickBot="1" x14ac:dyDescent="0.25">
      <c r="A436" s="29" t="s">
        <v>89</v>
      </c>
      <c r="B436" s="32"/>
      <c r="C436" s="32"/>
      <c r="D436" s="32"/>
      <c r="E436" s="32"/>
    </row>
    <row r="437" spans="1:5" ht="15.75" customHeight="1" thickBot="1" x14ac:dyDescent="0.25">
      <c r="A437" s="29" t="s">
        <v>90</v>
      </c>
      <c r="B437" s="32"/>
      <c r="C437" s="32"/>
      <c r="D437" s="32"/>
      <c r="E437" s="32"/>
    </row>
    <row r="438" spans="1:5" ht="15.75" customHeight="1" thickBot="1" x14ac:dyDescent="0.25">
      <c r="A438" s="27" t="s">
        <v>26</v>
      </c>
      <c r="B438" s="32"/>
      <c r="C438" s="32"/>
      <c r="D438" s="32"/>
      <c r="E438" s="32"/>
    </row>
    <row r="439" spans="1:5" ht="15.75" customHeight="1" thickBot="1" x14ac:dyDescent="0.25">
      <c r="A439" s="29" t="s">
        <v>89</v>
      </c>
      <c r="B439" s="31"/>
      <c r="C439" s="31"/>
      <c r="D439" s="31"/>
      <c r="E439" s="31"/>
    </row>
    <row r="440" spans="1:5" ht="15.75" customHeight="1" thickBot="1" x14ac:dyDescent="0.25">
      <c r="A440" s="29" t="s">
        <v>90</v>
      </c>
      <c r="B440" s="32"/>
      <c r="C440" s="32"/>
      <c r="D440" s="32"/>
      <c r="E440" s="32"/>
    </row>
    <row r="441" spans="1:5" ht="24" customHeight="1" thickBot="1" x14ac:dyDescent="0.25">
      <c r="A441" s="27" t="s">
        <v>3</v>
      </c>
      <c r="B441" s="32"/>
      <c r="C441" s="32"/>
      <c r="D441" s="32"/>
      <c r="E441" s="32"/>
    </row>
    <row r="442" spans="1:5" ht="24.75" customHeight="1" thickBot="1" x14ac:dyDescent="0.25">
      <c r="A442" s="29" t="s">
        <v>89</v>
      </c>
      <c r="B442" s="33"/>
      <c r="C442" s="33"/>
      <c r="D442" s="33"/>
      <c r="E442" s="33"/>
    </row>
    <row r="443" spans="1:5" ht="25.5" customHeight="1" thickBot="1" x14ac:dyDescent="0.25">
      <c r="A443" s="39" t="s">
        <v>90</v>
      </c>
      <c r="B443" s="31"/>
      <c r="C443" s="34"/>
      <c r="D443" s="21"/>
      <c r="E443" s="21"/>
    </row>
    <row r="444" spans="1:5" ht="16.5" customHeight="1" thickBot="1" x14ac:dyDescent="0.25">
      <c r="A444" s="44" t="s">
        <v>32</v>
      </c>
      <c r="B444" s="31">
        <f>B441+B438+B435+B432+B429+B426+B423</f>
        <v>4250</v>
      </c>
      <c r="C444" s="31">
        <f>C441+C438+C435+C432+C429+C426+C423</f>
        <v>21000</v>
      </c>
      <c r="D444" s="31">
        <f>D441+D438+D435+D432+D429+D426+D423</f>
        <v>32000</v>
      </c>
      <c r="E444" s="31">
        <f>E441+E438+E435+E432+E429+E426+E423</f>
        <v>32000</v>
      </c>
    </row>
    <row r="445" spans="1:5" ht="15" customHeight="1" thickBot="1" x14ac:dyDescent="0.25">
      <c r="A445" s="19" t="s">
        <v>33</v>
      </c>
      <c r="B445" s="37">
        <f>IF(B444-B415=0,0,"Error")</f>
        <v>0</v>
      </c>
      <c r="C445" s="37">
        <f>IF(C444-C415=0,0,"Error")</f>
        <v>0</v>
      </c>
      <c r="D445" s="37">
        <f>IF(D444-D415=0,0,"Error")</f>
        <v>0</v>
      </c>
      <c r="E445" s="37">
        <f>IF(E444-E415=0,0,"Error")</f>
        <v>0</v>
      </c>
    </row>
    <row r="446" spans="1:5" ht="15" customHeight="1" thickBot="1" x14ac:dyDescent="0.25">
      <c r="A446" s="22" t="s">
        <v>75</v>
      </c>
      <c r="B446" s="597" t="s">
        <v>132</v>
      </c>
      <c r="C446" s="598"/>
      <c r="D446" s="598"/>
      <c r="E446" s="599"/>
    </row>
    <row r="447" spans="1:5" ht="26.25" customHeight="1" thickBot="1" x14ac:dyDescent="0.25">
      <c r="A447" s="15" t="s">
        <v>9</v>
      </c>
      <c r="B447" s="600" t="s">
        <v>139</v>
      </c>
      <c r="C447" s="601"/>
      <c r="D447" s="601"/>
      <c r="E447" s="602"/>
    </row>
    <row r="448" spans="1:5" ht="21.75" customHeight="1" thickBot="1" x14ac:dyDescent="0.25">
      <c r="A448" s="15" t="s">
        <v>14</v>
      </c>
      <c r="B448" s="594" t="s">
        <v>140</v>
      </c>
      <c r="C448" s="595"/>
      <c r="D448" s="595"/>
      <c r="E448" s="596"/>
    </row>
    <row r="449" spans="1:5" ht="24" customHeight="1" x14ac:dyDescent="0.2">
      <c r="A449" s="584"/>
      <c r="B449" s="14">
        <v>2020</v>
      </c>
      <c r="C449" s="14">
        <v>2021</v>
      </c>
      <c r="D449" s="14">
        <v>2022</v>
      </c>
      <c r="E449" s="14">
        <v>2023</v>
      </c>
    </row>
    <row r="450" spans="1:5" ht="21.75" customHeight="1" thickBot="1" x14ac:dyDescent="0.25">
      <c r="A450" s="585"/>
      <c r="B450" s="23" t="s">
        <v>5</v>
      </c>
      <c r="C450" s="23" t="s">
        <v>6</v>
      </c>
      <c r="D450" s="23" t="s">
        <v>6</v>
      </c>
      <c r="E450" s="23" t="s">
        <v>6</v>
      </c>
    </row>
    <row r="451" spans="1:5" ht="22.5" customHeight="1" thickBot="1" x14ac:dyDescent="0.25">
      <c r="A451" s="15" t="s">
        <v>8</v>
      </c>
      <c r="B451" s="24">
        <v>40</v>
      </c>
      <c r="C451" s="24">
        <v>25</v>
      </c>
      <c r="D451" s="24">
        <v>50</v>
      </c>
      <c r="E451" s="24">
        <v>60</v>
      </c>
    </row>
    <row r="452" spans="1:5" ht="21.75" customHeight="1" thickBot="1" x14ac:dyDescent="0.25">
      <c r="A452" s="15" t="s">
        <v>15</v>
      </c>
      <c r="B452" s="24">
        <v>0</v>
      </c>
      <c r="C452" s="24">
        <f>C481</f>
        <v>42000</v>
      </c>
      <c r="D452" s="24">
        <f>D481</f>
        <v>42000</v>
      </c>
      <c r="E452" s="24">
        <f>E481</f>
        <v>42000</v>
      </c>
    </row>
    <row r="453" spans="1:5" ht="15.75" customHeight="1" thickBot="1" x14ac:dyDescent="0.25">
      <c r="A453" s="15" t="s">
        <v>24</v>
      </c>
      <c r="B453" s="24">
        <f>B452/B451</f>
        <v>0</v>
      </c>
      <c r="C453" s="24">
        <f>C452/C451</f>
        <v>1680</v>
      </c>
      <c r="D453" s="24">
        <f>D452/D451</f>
        <v>840</v>
      </c>
      <c r="E453" s="24">
        <f>E452/E451</f>
        <v>700</v>
      </c>
    </row>
    <row r="454" spans="1:5" ht="24.75" customHeight="1" thickBot="1" x14ac:dyDescent="0.25">
      <c r="A454" s="15" t="s">
        <v>16</v>
      </c>
      <c r="B454" s="63" t="s">
        <v>22</v>
      </c>
      <c r="C454" s="26">
        <f t="shared" ref="C454:E456" si="12">C451/B451-1</f>
        <v>-0.375</v>
      </c>
      <c r="D454" s="26">
        <f t="shared" si="12"/>
        <v>1</v>
      </c>
      <c r="E454" s="26">
        <f t="shared" si="12"/>
        <v>0.19999999999999996</v>
      </c>
    </row>
    <row r="455" spans="1:5" ht="26.25" customHeight="1" thickBot="1" x14ac:dyDescent="0.25">
      <c r="A455" s="15" t="s">
        <v>17</v>
      </c>
      <c r="B455" s="63" t="s">
        <v>22</v>
      </c>
      <c r="C455" s="26"/>
      <c r="D455" s="26">
        <f t="shared" si="12"/>
        <v>0</v>
      </c>
      <c r="E455" s="26">
        <f t="shared" si="12"/>
        <v>0</v>
      </c>
    </row>
    <row r="456" spans="1:5" ht="15.75" customHeight="1" thickBot="1" x14ac:dyDescent="0.25">
      <c r="A456" s="15" t="s">
        <v>18</v>
      </c>
      <c r="B456" s="63" t="s">
        <v>22</v>
      </c>
      <c r="C456" s="26"/>
      <c r="D456" s="26">
        <f t="shared" si="12"/>
        <v>-0.5</v>
      </c>
      <c r="E456" s="26">
        <f t="shared" si="12"/>
        <v>-0.16666666666666663</v>
      </c>
    </row>
    <row r="457" spans="1:5" ht="16.5" customHeight="1" thickBot="1" x14ac:dyDescent="0.25">
      <c r="A457" s="581" t="s">
        <v>161</v>
      </c>
      <c r="B457" s="582"/>
      <c r="C457" s="582"/>
      <c r="D457" s="582"/>
      <c r="E457" s="583"/>
    </row>
    <row r="458" spans="1:5" ht="14.25" customHeight="1" x14ac:dyDescent="0.2">
      <c r="A458" s="584"/>
      <c r="B458" s="14">
        <v>2020</v>
      </c>
      <c r="C458" s="14">
        <v>2021</v>
      </c>
      <c r="D458" s="14">
        <v>2022</v>
      </c>
      <c r="E458" s="14">
        <v>2023</v>
      </c>
    </row>
    <row r="459" spans="1:5" ht="14.25" customHeight="1" thickBot="1" x14ac:dyDescent="0.25">
      <c r="A459" s="585"/>
      <c r="B459" s="23" t="s">
        <v>5</v>
      </c>
      <c r="C459" s="23" t="s">
        <v>6</v>
      </c>
      <c r="D459" s="23" t="s">
        <v>6</v>
      </c>
      <c r="E459" s="23" t="s">
        <v>6</v>
      </c>
    </row>
    <row r="460" spans="1:5" ht="14.25" customHeight="1" thickBot="1" x14ac:dyDescent="0.25">
      <c r="A460" s="27" t="s">
        <v>0</v>
      </c>
      <c r="B460" s="28">
        <v>0</v>
      </c>
      <c r="C460" s="28">
        <v>29051</v>
      </c>
      <c r="D460" s="28">
        <v>29051</v>
      </c>
      <c r="E460" s="28">
        <f>E461</f>
        <v>29051</v>
      </c>
    </row>
    <row r="461" spans="1:5" ht="12" customHeight="1" thickBot="1" x14ac:dyDescent="0.25">
      <c r="A461" s="29" t="s">
        <v>89</v>
      </c>
      <c r="B461" s="30">
        <v>0</v>
      </c>
      <c r="C461" s="31">
        <v>29051</v>
      </c>
      <c r="D461" s="31">
        <v>29051</v>
      </c>
      <c r="E461" s="31">
        <v>29051</v>
      </c>
    </row>
    <row r="462" spans="1:5" ht="12" customHeight="1" thickBot="1" x14ac:dyDescent="0.25">
      <c r="A462" s="29" t="s">
        <v>90</v>
      </c>
      <c r="B462" s="30"/>
      <c r="C462" s="30"/>
      <c r="D462" s="30"/>
      <c r="E462" s="30"/>
    </row>
    <row r="463" spans="1:5" ht="22.5" customHeight="1" thickBot="1" x14ac:dyDescent="0.25">
      <c r="A463" s="27" t="s">
        <v>30</v>
      </c>
      <c r="B463" s="32">
        <v>0</v>
      </c>
      <c r="C463" s="32">
        <v>11449</v>
      </c>
      <c r="D463" s="32">
        <v>11449</v>
      </c>
      <c r="E463" s="32">
        <v>11449</v>
      </c>
    </row>
    <row r="464" spans="1:5" ht="15.75" customHeight="1" thickBot="1" x14ac:dyDescent="0.25">
      <c r="A464" s="29" t="s">
        <v>89</v>
      </c>
      <c r="B464" s="31">
        <v>0</v>
      </c>
      <c r="C464" s="32">
        <v>11449</v>
      </c>
      <c r="D464" s="31">
        <v>11449</v>
      </c>
      <c r="E464" s="31">
        <v>11449</v>
      </c>
    </row>
    <row r="465" spans="1:5" ht="15.75" customHeight="1" thickBot="1" x14ac:dyDescent="0.25">
      <c r="A465" s="29" t="s">
        <v>90</v>
      </c>
      <c r="B465" s="31"/>
      <c r="C465" s="32"/>
      <c r="D465" s="32"/>
      <c r="E465" s="32"/>
    </row>
    <row r="466" spans="1:5" ht="15.75" customHeight="1" thickBot="1" x14ac:dyDescent="0.25">
      <c r="A466" s="27" t="s">
        <v>1</v>
      </c>
      <c r="B466" s="32">
        <v>0</v>
      </c>
      <c r="C466" s="32">
        <v>1500</v>
      </c>
      <c r="D466" s="32">
        <v>1500</v>
      </c>
      <c r="E466" s="32">
        <f>E467</f>
        <v>1500</v>
      </c>
    </row>
    <row r="467" spans="1:5" ht="15.75" customHeight="1" thickBot="1" x14ac:dyDescent="0.25">
      <c r="A467" s="29" t="s">
        <v>89</v>
      </c>
      <c r="B467" s="31">
        <v>0</v>
      </c>
      <c r="C467" s="31">
        <v>1500</v>
      </c>
      <c r="D467" s="31">
        <v>1500</v>
      </c>
      <c r="E467" s="31">
        <v>1500</v>
      </c>
    </row>
    <row r="468" spans="1:5" ht="15.75" customHeight="1" thickBot="1" x14ac:dyDescent="0.25">
      <c r="A468" s="29" t="s">
        <v>90</v>
      </c>
      <c r="B468" s="31"/>
      <c r="C468" s="32"/>
      <c r="D468" s="32"/>
      <c r="E468" s="32"/>
    </row>
    <row r="469" spans="1:5" ht="15.75" customHeight="1" thickBot="1" x14ac:dyDescent="0.25">
      <c r="A469" s="27" t="s">
        <v>2</v>
      </c>
      <c r="B469" s="31"/>
      <c r="C469" s="32"/>
      <c r="D469" s="32"/>
      <c r="E469" s="32"/>
    </row>
    <row r="470" spans="1:5" ht="15.75" customHeight="1" thickBot="1" x14ac:dyDescent="0.25">
      <c r="A470" s="29" t="s">
        <v>89</v>
      </c>
      <c r="B470" s="31"/>
      <c r="C470" s="32"/>
      <c r="D470" s="32"/>
      <c r="E470" s="32"/>
    </row>
    <row r="471" spans="1:5" ht="15.75" customHeight="1" thickBot="1" x14ac:dyDescent="0.25">
      <c r="A471" s="29" t="s">
        <v>90</v>
      </c>
      <c r="B471" s="31"/>
      <c r="C471" s="32"/>
      <c r="D471" s="32"/>
      <c r="E471" s="32"/>
    </row>
    <row r="472" spans="1:5" ht="15.75" customHeight="1" thickBot="1" x14ac:dyDescent="0.25">
      <c r="A472" s="27" t="s">
        <v>25</v>
      </c>
      <c r="B472" s="31"/>
      <c r="C472" s="32"/>
      <c r="D472" s="32"/>
      <c r="E472" s="32"/>
    </row>
    <row r="473" spans="1:5" ht="15.75" customHeight="1" thickBot="1" x14ac:dyDescent="0.25">
      <c r="A473" s="29" t="s">
        <v>89</v>
      </c>
      <c r="B473" s="31"/>
      <c r="C473" s="32"/>
      <c r="D473" s="32"/>
      <c r="E473" s="32"/>
    </row>
    <row r="474" spans="1:5" ht="15.75" customHeight="1" thickBot="1" x14ac:dyDescent="0.25">
      <c r="A474" s="29" t="s">
        <v>90</v>
      </c>
      <c r="B474" s="31"/>
      <c r="C474" s="32"/>
      <c r="D474" s="32"/>
      <c r="E474" s="32"/>
    </row>
    <row r="475" spans="1:5" ht="15.75" customHeight="1" thickBot="1" x14ac:dyDescent="0.25">
      <c r="A475" s="27" t="s">
        <v>26</v>
      </c>
      <c r="B475" s="31"/>
      <c r="C475" s="32"/>
      <c r="D475" s="32"/>
      <c r="E475" s="32"/>
    </row>
    <row r="476" spans="1:5" ht="15.75" customHeight="1" thickBot="1" x14ac:dyDescent="0.25">
      <c r="A476" s="29" t="s">
        <v>89</v>
      </c>
      <c r="B476" s="31"/>
      <c r="C476" s="31"/>
      <c r="D476" s="31"/>
      <c r="E476" s="31"/>
    </row>
    <row r="477" spans="1:5" ht="15.75" customHeight="1" thickBot="1" x14ac:dyDescent="0.25">
      <c r="A477" s="29" t="s">
        <v>90</v>
      </c>
      <c r="B477" s="31"/>
      <c r="C477" s="32"/>
      <c r="D477" s="32"/>
      <c r="E477" s="32"/>
    </row>
    <row r="478" spans="1:5" ht="23.25" customHeight="1" thickBot="1" x14ac:dyDescent="0.25">
      <c r="A478" s="27" t="s">
        <v>3</v>
      </c>
      <c r="B478" s="31"/>
      <c r="C478" s="32"/>
      <c r="D478" s="32"/>
      <c r="E478" s="32"/>
    </row>
    <row r="479" spans="1:5" ht="15.75" customHeight="1" thickBot="1" x14ac:dyDescent="0.25">
      <c r="A479" s="29" t="s">
        <v>89</v>
      </c>
      <c r="B479" s="31"/>
      <c r="C479" s="33"/>
      <c r="D479" s="33"/>
      <c r="E479" s="33"/>
    </row>
    <row r="480" spans="1:5" ht="15.75" customHeight="1" thickBot="1" x14ac:dyDescent="0.25">
      <c r="A480" s="39" t="s">
        <v>90</v>
      </c>
      <c r="B480" s="31"/>
      <c r="C480" s="34"/>
      <c r="D480" s="21"/>
      <c r="E480" s="21"/>
    </row>
    <row r="481" spans="1:5" ht="15.75" customHeight="1" thickBot="1" x14ac:dyDescent="0.25">
      <c r="A481" s="44" t="s">
        <v>74</v>
      </c>
      <c r="B481" s="31">
        <f>B478+B475+B472+B469+B466+B463+B460</f>
        <v>0</v>
      </c>
      <c r="C481" s="31">
        <f>C478+C475+C472+C469+C466+C463+C460</f>
        <v>42000</v>
      </c>
      <c r="D481" s="31">
        <f>D478+D475+D472+D469+D466+D463+D460</f>
        <v>42000</v>
      </c>
      <c r="E481" s="31">
        <f>E478+E475+E472+E469+E466+E463+E460</f>
        <v>42000</v>
      </c>
    </row>
    <row r="482" spans="1:5" ht="15.75" customHeight="1" thickBot="1" x14ac:dyDescent="0.25">
      <c r="A482" s="19" t="s">
        <v>33</v>
      </c>
      <c r="B482" s="37">
        <f>IF(B481-B452=0,0,"Error")</f>
        <v>0</v>
      </c>
      <c r="C482" s="37">
        <f>IF(C481-C452=0,0,"Error")</f>
        <v>0</v>
      </c>
      <c r="D482" s="37">
        <f>IF(D481-D452=0,0,"Error")</f>
        <v>0</v>
      </c>
      <c r="E482" s="37">
        <f>IF(E481-E452=0,0,"Error")</f>
        <v>0</v>
      </c>
    </row>
    <row r="483" spans="1:5" ht="26.25" customHeight="1" thickBot="1" x14ac:dyDescent="0.25">
      <c r="A483" s="586" t="s">
        <v>38</v>
      </c>
      <c r="B483" s="587"/>
      <c r="C483" s="587"/>
      <c r="D483" s="587"/>
      <c r="E483" s="588"/>
    </row>
    <row r="484" spans="1:5" ht="27.75" customHeight="1" thickBot="1" x14ac:dyDescent="0.25">
      <c r="A484" s="586" t="s">
        <v>42</v>
      </c>
      <c r="B484" s="587"/>
      <c r="C484" s="587"/>
      <c r="D484" s="587"/>
      <c r="E484" s="588"/>
    </row>
    <row r="485" spans="1:5" ht="28.5" customHeight="1" x14ac:dyDescent="0.2">
      <c r="A485" s="54" t="s">
        <v>29</v>
      </c>
      <c r="B485" s="610" t="s">
        <v>99</v>
      </c>
      <c r="C485" s="611"/>
      <c r="D485" s="611"/>
      <c r="E485" s="612"/>
    </row>
    <row r="486" spans="1:5" ht="64.5" customHeight="1" x14ac:dyDescent="0.2">
      <c r="A486" s="55" t="s">
        <v>28</v>
      </c>
      <c r="B486" s="62" t="s">
        <v>171</v>
      </c>
      <c r="C486" s="58" t="s">
        <v>127</v>
      </c>
      <c r="D486" s="618" t="s">
        <v>196</v>
      </c>
      <c r="E486" s="619"/>
    </row>
    <row r="487" spans="1:5" ht="36" customHeight="1" thickBot="1" x14ac:dyDescent="0.25">
      <c r="A487" s="15" t="s">
        <v>9</v>
      </c>
      <c r="B487" s="606" t="s">
        <v>182</v>
      </c>
      <c r="C487" s="607"/>
      <c r="D487" s="607"/>
      <c r="E487" s="608"/>
    </row>
    <row r="488" spans="1:5" ht="17.25" customHeight="1" thickBot="1" x14ac:dyDescent="0.25">
      <c r="A488" s="15" t="s">
        <v>14</v>
      </c>
      <c r="B488" s="594" t="s">
        <v>98</v>
      </c>
      <c r="C488" s="595"/>
      <c r="D488" s="595"/>
      <c r="E488" s="596"/>
    </row>
    <row r="489" spans="1:5" ht="24.75" customHeight="1" x14ac:dyDescent="0.2">
      <c r="A489" s="584"/>
      <c r="B489" s="14">
        <v>2020</v>
      </c>
      <c r="C489" s="14">
        <v>2021</v>
      </c>
      <c r="D489" s="14">
        <v>2022</v>
      </c>
      <c r="E489" s="14">
        <v>2023</v>
      </c>
    </row>
    <row r="490" spans="1:5" ht="18" customHeight="1" thickBot="1" x14ac:dyDescent="0.25">
      <c r="A490" s="585"/>
      <c r="B490" s="23" t="s">
        <v>5</v>
      </c>
      <c r="C490" s="23" t="s">
        <v>6</v>
      </c>
      <c r="D490" s="23" t="s">
        <v>6</v>
      </c>
      <c r="E490" s="23" t="s">
        <v>6</v>
      </c>
    </row>
    <row r="491" spans="1:5" ht="15.75" customHeight="1" thickBot="1" x14ac:dyDescent="0.25">
      <c r="A491" s="66" t="s">
        <v>8</v>
      </c>
      <c r="B491" s="24">
        <v>10100</v>
      </c>
      <c r="C491" s="24">
        <v>1500</v>
      </c>
      <c r="D491" s="24">
        <v>3290</v>
      </c>
      <c r="E491" s="24">
        <v>3269</v>
      </c>
    </row>
    <row r="492" spans="1:5" ht="15.75" customHeight="1" thickBot="1" x14ac:dyDescent="0.25">
      <c r="A492" s="66" t="s">
        <v>15</v>
      </c>
      <c r="B492" s="24">
        <v>11500</v>
      </c>
      <c r="C492" s="24">
        <v>88300</v>
      </c>
      <c r="D492" s="24">
        <v>114800</v>
      </c>
      <c r="E492" s="24">
        <v>132500</v>
      </c>
    </row>
    <row r="493" spans="1:5" ht="24.75" customHeight="1" thickBot="1" x14ac:dyDescent="0.25">
      <c r="A493" s="66" t="s">
        <v>24</v>
      </c>
      <c r="B493" s="24">
        <f>B492/B491</f>
        <v>1.1386138613861385</v>
      </c>
      <c r="C493" s="24">
        <f>C492/C491</f>
        <v>58.866666666666667</v>
      </c>
      <c r="D493" s="24">
        <f>D492/D491</f>
        <v>34.893617021276597</v>
      </c>
      <c r="E493" s="24">
        <f>E492/E491</f>
        <v>40.532272866319978</v>
      </c>
    </row>
    <row r="494" spans="1:5" ht="15.75" customHeight="1" thickBot="1" x14ac:dyDescent="0.25">
      <c r="A494" s="66" t="s">
        <v>16</v>
      </c>
      <c r="B494" s="24"/>
      <c r="C494" s="26">
        <f t="shared" ref="C494:E496" si="13">C491/B491-1</f>
        <v>-0.85148514851485146</v>
      </c>
      <c r="D494" s="26">
        <f t="shared" si="13"/>
        <v>1.1933333333333334</v>
      </c>
      <c r="E494" s="26">
        <f t="shared" si="13"/>
        <v>-6.382978723404209E-3</v>
      </c>
    </row>
    <row r="495" spans="1:5" ht="15.75" customHeight="1" thickBot="1" x14ac:dyDescent="0.25">
      <c r="A495" s="66" t="s">
        <v>17</v>
      </c>
      <c r="B495" s="24"/>
      <c r="C495" s="26">
        <f t="shared" si="13"/>
        <v>6.678260869565217</v>
      </c>
      <c r="D495" s="26">
        <f t="shared" si="13"/>
        <v>0.30011325028312563</v>
      </c>
      <c r="E495" s="26">
        <f t="shared" si="13"/>
        <v>0.15418118466898956</v>
      </c>
    </row>
    <row r="496" spans="1:5" ht="15.75" customHeight="1" thickBot="1" x14ac:dyDescent="0.25">
      <c r="A496" s="66" t="s">
        <v>18</v>
      </c>
      <c r="B496" s="24"/>
      <c r="C496" s="26">
        <f t="shared" si="13"/>
        <v>50.700289855072469</v>
      </c>
      <c r="D496" s="26">
        <f t="shared" si="13"/>
        <v>-0.40724319895906125</v>
      </c>
      <c r="E496" s="26">
        <f t="shared" si="13"/>
        <v>0.16159562482746281</v>
      </c>
    </row>
    <row r="497" spans="1:5" ht="27" customHeight="1" thickBot="1" x14ac:dyDescent="0.25">
      <c r="A497" s="613" t="s">
        <v>160</v>
      </c>
      <c r="B497" s="614"/>
      <c r="C497" s="614"/>
      <c r="D497" s="614"/>
      <c r="E497" s="615"/>
    </row>
    <row r="498" spans="1:5" ht="15.75" customHeight="1" x14ac:dyDescent="0.2">
      <c r="A498" s="616"/>
      <c r="B498" s="67">
        <v>2020</v>
      </c>
      <c r="C498" s="67">
        <v>2021</v>
      </c>
      <c r="D498" s="67">
        <v>2022</v>
      </c>
      <c r="E498" s="67">
        <v>2023</v>
      </c>
    </row>
    <row r="499" spans="1:5" ht="27" customHeight="1" thickBot="1" x14ac:dyDescent="0.25">
      <c r="A499" s="617"/>
      <c r="B499" s="68" t="s">
        <v>5</v>
      </c>
      <c r="C499" s="68" t="s">
        <v>6</v>
      </c>
      <c r="D499" s="68" t="s">
        <v>6</v>
      </c>
      <c r="E499" s="68" t="s">
        <v>6</v>
      </c>
    </row>
    <row r="500" spans="1:5" ht="15.75" customHeight="1" thickBot="1" x14ac:dyDescent="0.25">
      <c r="A500" s="69" t="s">
        <v>40</v>
      </c>
      <c r="B500" s="32">
        <v>11500</v>
      </c>
      <c r="C500" s="59"/>
      <c r="D500" s="59"/>
      <c r="E500" s="59"/>
    </row>
    <row r="501" spans="1:5" ht="15.75" customHeight="1" thickBot="1" x14ac:dyDescent="0.25">
      <c r="A501" s="70" t="s">
        <v>89</v>
      </c>
      <c r="B501" s="32">
        <v>11500</v>
      </c>
      <c r="C501" s="59"/>
      <c r="D501" s="59"/>
      <c r="E501" s="59"/>
    </row>
    <row r="502" spans="1:5" ht="15.75" customHeight="1" thickBot="1" x14ac:dyDescent="0.25">
      <c r="A502" s="70" t="s">
        <v>94</v>
      </c>
      <c r="B502" s="59"/>
      <c r="C502" s="59"/>
      <c r="D502" s="59"/>
      <c r="E502" s="59"/>
    </row>
    <row r="503" spans="1:5" ht="15.75" customHeight="1" thickBot="1" x14ac:dyDescent="0.25">
      <c r="A503" s="70" t="s">
        <v>95</v>
      </c>
      <c r="B503" s="59"/>
      <c r="C503" s="59"/>
      <c r="D503" s="59"/>
      <c r="E503" s="59"/>
    </row>
    <row r="504" spans="1:5" ht="15.75" customHeight="1" thickBot="1" x14ac:dyDescent="0.25">
      <c r="A504" s="70" t="s">
        <v>96</v>
      </c>
      <c r="B504" s="59"/>
      <c r="C504" s="59"/>
      <c r="D504" s="59"/>
      <c r="E504" s="59"/>
    </row>
    <row r="505" spans="1:5" ht="15.75" customHeight="1" thickBot="1" x14ac:dyDescent="0.25">
      <c r="A505" s="69" t="s">
        <v>41</v>
      </c>
      <c r="B505" s="31"/>
      <c r="C505" s="32">
        <v>88300</v>
      </c>
      <c r="D505" s="32">
        <v>114800</v>
      </c>
      <c r="E505" s="32">
        <v>132500</v>
      </c>
    </row>
    <row r="506" spans="1:5" ht="15.75" customHeight="1" thickBot="1" x14ac:dyDescent="0.25">
      <c r="A506" s="70" t="s">
        <v>89</v>
      </c>
      <c r="B506" s="31"/>
      <c r="C506" s="32">
        <v>88300</v>
      </c>
      <c r="D506" s="32">
        <v>114800</v>
      </c>
      <c r="E506" s="32">
        <v>132500</v>
      </c>
    </row>
    <row r="507" spans="1:5" ht="15.75" customHeight="1" thickBot="1" x14ac:dyDescent="0.25">
      <c r="A507" s="70" t="s">
        <v>94</v>
      </c>
      <c r="B507" s="31"/>
      <c r="C507" s="32"/>
      <c r="D507" s="32"/>
      <c r="E507" s="32"/>
    </row>
    <row r="508" spans="1:5" ht="15.75" customHeight="1" thickBot="1" x14ac:dyDescent="0.25">
      <c r="A508" s="70" t="s">
        <v>95</v>
      </c>
      <c r="B508" s="31"/>
      <c r="C508" s="32"/>
      <c r="D508" s="32"/>
      <c r="E508" s="32"/>
    </row>
    <row r="509" spans="1:5" ht="15.75" customHeight="1" thickBot="1" x14ac:dyDescent="0.25">
      <c r="A509" s="70" t="s">
        <v>96</v>
      </c>
      <c r="B509" s="31"/>
      <c r="C509" s="32"/>
      <c r="D509" s="32"/>
      <c r="E509" s="32"/>
    </row>
    <row r="510" spans="1:5" ht="15.75" customHeight="1" thickBot="1" x14ac:dyDescent="0.25">
      <c r="A510" s="71" t="s">
        <v>32</v>
      </c>
      <c r="B510" s="31">
        <f>B505+B500</f>
        <v>11500</v>
      </c>
      <c r="C510" s="31">
        <f t="shared" ref="C510:E510" si="14">C505+C500</f>
        <v>88300</v>
      </c>
      <c r="D510" s="31">
        <f t="shared" si="14"/>
        <v>114800</v>
      </c>
      <c r="E510" s="31">
        <f t="shared" si="14"/>
        <v>132500</v>
      </c>
    </row>
    <row r="511" spans="1:5" ht="35.25" customHeight="1" thickBot="1" x14ac:dyDescent="0.25">
      <c r="A511" s="36" t="s">
        <v>77</v>
      </c>
      <c r="B511" s="609" t="s">
        <v>141</v>
      </c>
      <c r="C511" s="601"/>
      <c r="D511" s="601"/>
      <c r="E511" s="602"/>
    </row>
    <row r="512" spans="1:5" ht="15.75" customHeight="1" thickBot="1" x14ac:dyDescent="0.25">
      <c r="A512" s="606" t="s">
        <v>13</v>
      </c>
      <c r="B512" s="607"/>
      <c r="C512" s="607"/>
      <c r="D512" s="607"/>
      <c r="E512" s="608"/>
    </row>
    <row r="513" spans="1:5" ht="24" customHeight="1" thickBot="1" x14ac:dyDescent="0.25">
      <c r="A513" s="20" t="s">
        <v>156</v>
      </c>
      <c r="B513" s="21">
        <v>0.4</v>
      </c>
      <c r="C513" s="16">
        <v>0.4</v>
      </c>
      <c r="D513" s="16">
        <v>0.4</v>
      </c>
      <c r="E513" s="16">
        <v>0.4</v>
      </c>
    </row>
    <row r="514" spans="1:5" ht="22.5" customHeight="1" thickBot="1" x14ac:dyDescent="0.25">
      <c r="A514" s="15" t="s">
        <v>100</v>
      </c>
      <c r="B514" s="49" t="s">
        <v>101</v>
      </c>
      <c r="C514" s="17" t="s">
        <v>101</v>
      </c>
      <c r="D514" s="17" t="s">
        <v>101</v>
      </c>
      <c r="E514" s="17" t="s">
        <v>101</v>
      </c>
    </row>
    <row r="515" spans="1:5" ht="20.25" customHeight="1" thickBot="1" x14ac:dyDescent="0.25">
      <c r="A515" s="586" t="s">
        <v>142</v>
      </c>
      <c r="B515" s="587"/>
      <c r="C515" s="587"/>
      <c r="D515" s="587"/>
      <c r="E515" s="588"/>
    </row>
    <row r="516" spans="1:5" ht="15.75" customHeight="1" thickBot="1" x14ac:dyDescent="0.25">
      <c r="A516" s="586" t="s">
        <v>43</v>
      </c>
      <c r="B516" s="587"/>
      <c r="C516" s="587"/>
      <c r="D516" s="587"/>
      <c r="E516" s="588"/>
    </row>
    <row r="517" spans="1:5" ht="27.75" customHeight="1" thickBot="1" x14ac:dyDescent="0.25">
      <c r="A517" s="22" t="s">
        <v>28</v>
      </c>
      <c r="B517" s="597" t="s">
        <v>146</v>
      </c>
      <c r="C517" s="598"/>
      <c r="D517" s="598"/>
      <c r="E517" s="599"/>
    </row>
    <row r="518" spans="1:5" ht="32.25" customHeight="1" thickBot="1" x14ac:dyDescent="0.25">
      <c r="A518" s="15" t="s">
        <v>9</v>
      </c>
      <c r="B518" s="600" t="s">
        <v>147</v>
      </c>
      <c r="C518" s="601"/>
      <c r="D518" s="601"/>
      <c r="E518" s="602"/>
    </row>
    <row r="519" spans="1:5" ht="15.75" customHeight="1" thickBot="1" x14ac:dyDescent="0.25">
      <c r="A519" s="15" t="s">
        <v>14</v>
      </c>
      <c r="B519" s="594" t="s">
        <v>148</v>
      </c>
      <c r="C519" s="595"/>
      <c r="D519" s="595"/>
      <c r="E519" s="596"/>
    </row>
    <row r="520" spans="1:5" ht="26.25" customHeight="1" x14ac:dyDescent="0.2">
      <c r="A520" s="584"/>
      <c r="B520" s="14">
        <v>2020</v>
      </c>
      <c r="C520" s="14">
        <v>2021</v>
      </c>
      <c r="D520" s="14">
        <v>2022</v>
      </c>
      <c r="E520" s="14">
        <v>2023</v>
      </c>
    </row>
    <row r="521" spans="1:5" ht="15.75" customHeight="1" thickBot="1" x14ac:dyDescent="0.25">
      <c r="A521" s="585"/>
      <c r="B521" s="23" t="s">
        <v>5</v>
      </c>
      <c r="C521" s="23" t="s">
        <v>6</v>
      </c>
      <c r="D521" s="23" t="s">
        <v>6</v>
      </c>
      <c r="E521" s="23" t="s">
        <v>6</v>
      </c>
    </row>
    <row r="522" spans="1:5" ht="15.75" customHeight="1" thickBot="1" x14ac:dyDescent="0.25">
      <c r="A522" s="15" t="s">
        <v>8</v>
      </c>
      <c r="B522" s="24">
        <v>5</v>
      </c>
      <c r="C522" s="24">
        <v>7</v>
      </c>
      <c r="D522" s="24">
        <v>9</v>
      </c>
      <c r="E522" s="24">
        <v>10</v>
      </c>
    </row>
    <row r="523" spans="1:5" ht="15.75" customHeight="1" thickBot="1" x14ac:dyDescent="0.25">
      <c r="A523" s="15" t="s">
        <v>15</v>
      </c>
      <c r="B523" s="24">
        <f>B552</f>
        <v>7900</v>
      </c>
      <c r="C523" s="24">
        <f>C552</f>
        <v>11250</v>
      </c>
      <c r="D523" s="24">
        <f>D552</f>
        <v>11250</v>
      </c>
      <c r="E523" s="24">
        <f>E552</f>
        <v>8500</v>
      </c>
    </row>
    <row r="524" spans="1:5" ht="24.75" customHeight="1" thickBot="1" x14ac:dyDescent="0.25">
      <c r="A524" s="15" t="s">
        <v>24</v>
      </c>
      <c r="B524" s="24">
        <f>B523/B522</f>
        <v>1580</v>
      </c>
      <c r="C524" s="24">
        <f>C523/C522</f>
        <v>1607.1428571428571</v>
      </c>
      <c r="D524" s="24">
        <f>D523/D522</f>
        <v>1250</v>
      </c>
      <c r="E524" s="24">
        <f>E523/E522</f>
        <v>850</v>
      </c>
    </row>
    <row r="525" spans="1:5" ht="15.75" customHeight="1" thickBot="1" x14ac:dyDescent="0.25">
      <c r="A525" s="15" t="s">
        <v>16</v>
      </c>
      <c r="B525" s="63" t="s">
        <v>22</v>
      </c>
      <c r="C525" s="26">
        <f>C522/B522-1</f>
        <v>0.39999999999999991</v>
      </c>
      <c r="D525" s="26">
        <f t="shared" ref="D525:E527" si="15">D522/C522-1</f>
        <v>0.28571428571428581</v>
      </c>
      <c r="E525" s="26">
        <f t="shared" si="15"/>
        <v>0.11111111111111116</v>
      </c>
    </row>
    <row r="526" spans="1:5" ht="15.75" customHeight="1" thickBot="1" x14ac:dyDescent="0.25">
      <c r="A526" s="15" t="s">
        <v>17</v>
      </c>
      <c r="B526" s="63" t="s">
        <v>22</v>
      </c>
      <c r="C526" s="26">
        <f>C523/B523-1</f>
        <v>0.42405063291139244</v>
      </c>
      <c r="D526" s="26">
        <f t="shared" si="15"/>
        <v>0</v>
      </c>
      <c r="E526" s="26">
        <f t="shared" si="15"/>
        <v>-0.24444444444444446</v>
      </c>
    </row>
    <row r="527" spans="1:5" ht="15.75" customHeight="1" thickBot="1" x14ac:dyDescent="0.25">
      <c r="A527" s="15" t="s">
        <v>18</v>
      </c>
      <c r="B527" s="63" t="s">
        <v>22</v>
      </c>
      <c r="C527" s="26">
        <f>C524/B524-1</f>
        <v>1.7179023508137492E-2</v>
      </c>
      <c r="D527" s="26">
        <f t="shared" si="15"/>
        <v>-0.22222222222222221</v>
      </c>
      <c r="E527" s="26">
        <f t="shared" si="15"/>
        <v>-0.31999999999999995</v>
      </c>
    </row>
    <row r="528" spans="1:5" ht="18" customHeight="1" thickBot="1" x14ac:dyDescent="0.25">
      <c r="A528" s="581" t="s">
        <v>160</v>
      </c>
      <c r="B528" s="582"/>
      <c r="C528" s="582"/>
      <c r="D528" s="582"/>
      <c r="E528" s="583"/>
    </row>
    <row r="529" spans="1:5" ht="15.75" customHeight="1" x14ac:dyDescent="0.2">
      <c r="A529" s="584"/>
      <c r="B529" s="14">
        <v>2020</v>
      </c>
      <c r="C529" s="14">
        <v>2021</v>
      </c>
      <c r="D529" s="14">
        <v>2022</v>
      </c>
      <c r="E529" s="14">
        <v>2023</v>
      </c>
    </row>
    <row r="530" spans="1:5" ht="15.75" customHeight="1" thickBot="1" x14ac:dyDescent="0.25">
      <c r="A530" s="585"/>
      <c r="B530" s="23" t="s">
        <v>5</v>
      </c>
      <c r="C530" s="23" t="s">
        <v>6</v>
      </c>
      <c r="D530" s="23" t="s">
        <v>6</v>
      </c>
      <c r="E530" s="23" t="s">
        <v>6</v>
      </c>
    </row>
    <row r="531" spans="1:5" ht="15.75" customHeight="1" thickBot="1" x14ac:dyDescent="0.25">
      <c r="A531" s="27" t="s">
        <v>0</v>
      </c>
      <c r="B531" s="28">
        <v>5700</v>
      </c>
      <c r="C531" s="28">
        <v>6300</v>
      </c>
      <c r="D531" s="28">
        <v>6300</v>
      </c>
      <c r="E531" s="28">
        <v>6300</v>
      </c>
    </row>
    <row r="532" spans="1:5" ht="15.75" customHeight="1" thickBot="1" x14ac:dyDescent="0.25">
      <c r="A532" s="29" t="s">
        <v>89</v>
      </c>
      <c r="B532" s="30">
        <v>5700</v>
      </c>
      <c r="C532" s="31">
        <v>6300</v>
      </c>
      <c r="D532" s="50">
        <v>6300</v>
      </c>
      <c r="E532" s="50">
        <v>6300</v>
      </c>
    </row>
    <row r="533" spans="1:5" ht="15.75" customHeight="1" thickBot="1" x14ac:dyDescent="0.25">
      <c r="A533" s="29" t="s">
        <v>90</v>
      </c>
      <c r="B533" s="30"/>
      <c r="C533" s="30"/>
      <c r="D533" s="30"/>
      <c r="E533" s="30"/>
    </row>
    <row r="534" spans="1:5" ht="24.75" customHeight="1" thickBot="1" x14ac:dyDescent="0.25">
      <c r="A534" s="27" t="s">
        <v>30</v>
      </c>
      <c r="B534" s="32">
        <v>1100</v>
      </c>
      <c r="C534" s="32">
        <v>1200</v>
      </c>
      <c r="D534" s="32">
        <v>1200</v>
      </c>
      <c r="E534" s="32">
        <v>1200</v>
      </c>
    </row>
    <row r="535" spans="1:5" ht="15.75" customHeight="1" thickBot="1" x14ac:dyDescent="0.25">
      <c r="A535" s="29" t="s">
        <v>89</v>
      </c>
      <c r="B535" s="31">
        <v>1100</v>
      </c>
      <c r="C535" s="31">
        <v>1200</v>
      </c>
      <c r="D535" s="31">
        <v>1200</v>
      </c>
      <c r="E535" s="31">
        <v>1200</v>
      </c>
    </row>
    <row r="536" spans="1:5" ht="15.75" customHeight="1" thickBot="1" x14ac:dyDescent="0.25">
      <c r="A536" s="29" t="s">
        <v>90</v>
      </c>
      <c r="B536" s="31"/>
      <c r="C536" s="32"/>
      <c r="D536" s="32"/>
      <c r="E536" s="32"/>
    </row>
    <row r="537" spans="1:5" ht="15.75" customHeight="1" thickBot="1" x14ac:dyDescent="0.25">
      <c r="A537" s="27" t="s">
        <v>1</v>
      </c>
      <c r="B537" s="32">
        <v>1000</v>
      </c>
      <c r="C537" s="32">
        <v>3750</v>
      </c>
      <c r="D537" s="32">
        <f>D538</f>
        <v>3750</v>
      </c>
      <c r="E537" s="32">
        <f>E538</f>
        <v>1000</v>
      </c>
    </row>
    <row r="538" spans="1:5" ht="15.75" customHeight="1" thickBot="1" x14ac:dyDescent="0.25">
      <c r="A538" s="29" t="s">
        <v>89</v>
      </c>
      <c r="B538" s="31">
        <v>1000</v>
      </c>
      <c r="C538" s="31">
        <v>3750</v>
      </c>
      <c r="D538" s="31">
        <v>3750</v>
      </c>
      <c r="E538" s="31">
        <v>1000</v>
      </c>
    </row>
    <row r="539" spans="1:5" ht="15.75" customHeight="1" thickBot="1" x14ac:dyDescent="0.25">
      <c r="A539" s="29" t="s">
        <v>90</v>
      </c>
      <c r="B539" s="31"/>
      <c r="C539" s="32"/>
      <c r="D539" s="32"/>
      <c r="E539" s="32"/>
    </row>
    <row r="540" spans="1:5" ht="15.75" customHeight="1" thickBot="1" x14ac:dyDescent="0.25">
      <c r="A540" s="27" t="s">
        <v>2</v>
      </c>
      <c r="B540" s="31"/>
      <c r="C540" s="32"/>
      <c r="D540" s="32"/>
      <c r="E540" s="32"/>
    </row>
    <row r="541" spans="1:5" ht="15.75" customHeight="1" thickBot="1" x14ac:dyDescent="0.25">
      <c r="A541" s="29" t="s">
        <v>89</v>
      </c>
      <c r="B541" s="31"/>
      <c r="C541" s="32"/>
      <c r="D541" s="32"/>
      <c r="E541" s="32"/>
    </row>
    <row r="542" spans="1:5" ht="15.75" customHeight="1" thickBot="1" x14ac:dyDescent="0.25">
      <c r="A542" s="29" t="s">
        <v>90</v>
      </c>
      <c r="B542" s="31"/>
      <c r="C542" s="32"/>
      <c r="D542" s="32"/>
      <c r="E542" s="32"/>
    </row>
    <row r="543" spans="1:5" ht="15.75" customHeight="1" thickBot="1" x14ac:dyDescent="0.25">
      <c r="A543" s="27" t="s">
        <v>25</v>
      </c>
      <c r="B543" s="31"/>
      <c r="C543" s="32"/>
      <c r="D543" s="32"/>
      <c r="E543" s="32"/>
    </row>
    <row r="544" spans="1:5" ht="15.75" customHeight="1" thickBot="1" x14ac:dyDescent="0.25">
      <c r="A544" s="29" t="s">
        <v>89</v>
      </c>
      <c r="B544" s="31"/>
      <c r="C544" s="32"/>
      <c r="D544" s="32"/>
      <c r="E544" s="32"/>
    </row>
    <row r="545" spans="1:5" ht="15.75" customHeight="1" thickBot="1" x14ac:dyDescent="0.25">
      <c r="A545" s="29" t="s">
        <v>90</v>
      </c>
      <c r="B545" s="31"/>
      <c r="C545" s="32"/>
      <c r="D545" s="32"/>
      <c r="E545" s="32"/>
    </row>
    <row r="546" spans="1:5" ht="15.75" customHeight="1" thickBot="1" x14ac:dyDescent="0.25">
      <c r="A546" s="27" t="s">
        <v>26</v>
      </c>
      <c r="B546" s="31"/>
      <c r="C546" s="32"/>
      <c r="D546" s="32"/>
      <c r="E546" s="32"/>
    </row>
    <row r="547" spans="1:5" ht="15.75" customHeight="1" thickBot="1" x14ac:dyDescent="0.25">
      <c r="A547" s="29" t="s">
        <v>89</v>
      </c>
      <c r="B547" s="31"/>
      <c r="C547" s="31"/>
      <c r="D547" s="31"/>
      <c r="E547" s="31"/>
    </row>
    <row r="548" spans="1:5" ht="15.75" customHeight="1" thickBot="1" x14ac:dyDescent="0.25">
      <c r="A548" s="29" t="s">
        <v>90</v>
      </c>
      <c r="B548" s="31"/>
      <c r="C548" s="32"/>
      <c r="D548" s="32"/>
      <c r="E548" s="32"/>
    </row>
    <row r="549" spans="1:5" ht="20.25" customHeight="1" thickBot="1" x14ac:dyDescent="0.25">
      <c r="A549" s="27" t="s">
        <v>3</v>
      </c>
      <c r="B549" s="31">
        <v>100</v>
      </c>
      <c r="C549" s="32"/>
      <c r="D549" s="32"/>
      <c r="E549" s="32"/>
    </row>
    <row r="550" spans="1:5" ht="15.75" customHeight="1" thickBot="1" x14ac:dyDescent="0.25">
      <c r="A550" s="29" t="s">
        <v>89</v>
      </c>
      <c r="B550" s="31">
        <v>100</v>
      </c>
      <c r="C550" s="33"/>
      <c r="D550" s="33"/>
      <c r="E550" s="33"/>
    </row>
    <row r="551" spans="1:5" ht="15.75" customHeight="1" thickBot="1" x14ac:dyDescent="0.25">
      <c r="A551" s="39" t="s">
        <v>90</v>
      </c>
      <c r="B551" s="31"/>
      <c r="C551" s="34"/>
      <c r="D551" s="21"/>
      <c r="E551" s="21"/>
    </row>
    <row r="552" spans="1:5" ht="15.75" customHeight="1" thickBot="1" x14ac:dyDescent="0.25">
      <c r="A552" s="44" t="s">
        <v>32</v>
      </c>
      <c r="B552" s="31">
        <f>B549+B546+B543+B540+B537+B534+B531</f>
        <v>7900</v>
      </c>
      <c r="C552" s="31">
        <f>C549+C546+C543+C540+C537+C534+C531</f>
        <v>11250</v>
      </c>
      <c r="D552" s="31">
        <f>D549+D546+D543+D540+D537+D534+D531</f>
        <v>11250</v>
      </c>
      <c r="E552" s="31">
        <f>E549+E546+E543+E540+E537+E534+E531</f>
        <v>8500</v>
      </c>
    </row>
    <row r="553" spans="1:5" ht="15.75" customHeight="1" thickBot="1" x14ac:dyDescent="0.25">
      <c r="A553" s="19" t="s">
        <v>33</v>
      </c>
      <c r="B553" s="37">
        <f>IF(B552-B523=0,0,"Error")</f>
        <v>0</v>
      </c>
      <c r="C553" s="37">
        <f>IF(C552-C523=0,0,"Error")</f>
        <v>0</v>
      </c>
      <c r="D553" s="37">
        <f>IF(D552-D523=0,0,"Error")</f>
        <v>0</v>
      </c>
      <c r="E553" s="37">
        <f>IF(E552-E523=0,0,"Error")</f>
        <v>0</v>
      </c>
    </row>
    <row r="554" spans="1:5" ht="15.75" customHeight="1" thickBot="1" x14ac:dyDescent="0.25">
      <c r="A554" s="586" t="s">
        <v>44</v>
      </c>
      <c r="B554" s="587"/>
      <c r="C554" s="587"/>
      <c r="D554" s="587"/>
      <c r="E554" s="588"/>
    </row>
    <row r="555" spans="1:5" ht="15.75" customHeight="1" thickBot="1" x14ac:dyDescent="0.25">
      <c r="A555" s="586" t="s">
        <v>39</v>
      </c>
      <c r="B555" s="587"/>
      <c r="C555" s="587"/>
      <c r="D555" s="587"/>
      <c r="E555" s="588"/>
    </row>
    <row r="556" spans="1:5" ht="19.5" customHeight="1" thickBot="1" x14ac:dyDescent="0.25">
      <c r="A556" s="22" t="s">
        <v>45</v>
      </c>
      <c r="B556" s="591" t="s">
        <v>92</v>
      </c>
      <c r="C556" s="592"/>
      <c r="D556" s="592"/>
      <c r="E556" s="593"/>
    </row>
    <row r="557" spans="1:5" ht="34.5" customHeight="1" thickBot="1" x14ac:dyDescent="0.25">
      <c r="A557" s="22" t="s">
        <v>28</v>
      </c>
      <c r="B557" s="22" t="s">
        <v>169</v>
      </c>
      <c r="C557" s="42" t="s">
        <v>127</v>
      </c>
      <c r="D557" s="589" t="s">
        <v>81</v>
      </c>
      <c r="E557" s="590"/>
    </row>
    <row r="558" spans="1:5" ht="29.25" customHeight="1" thickBot="1" x14ac:dyDescent="0.25">
      <c r="A558" s="15" t="s">
        <v>9</v>
      </c>
      <c r="B558" s="597" t="s">
        <v>170</v>
      </c>
      <c r="C558" s="598"/>
      <c r="D558" s="598"/>
      <c r="E558" s="599"/>
    </row>
    <row r="559" spans="1:5" ht="15.75" customHeight="1" thickBot="1" x14ac:dyDescent="0.25">
      <c r="A559" s="15" t="s">
        <v>14</v>
      </c>
      <c r="B559" s="594" t="s">
        <v>125</v>
      </c>
      <c r="C559" s="595"/>
      <c r="D559" s="595"/>
      <c r="E559" s="596"/>
    </row>
    <row r="560" spans="1:5" ht="15.75" customHeight="1" x14ac:dyDescent="0.2">
      <c r="A560" s="584"/>
      <c r="B560" s="14">
        <v>2020</v>
      </c>
      <c r="C560" s="14">
        <v>2021</v>
      </c>
      <c r="D560" s="14">
        <v>2022</v>
      </c>
      <c r="E560" s="14">
        <v>2023</v>
      </c>
    </row>
    <row r="561" spans="1:5" ht="36.75" customHeight="1" thickBot="1" x14ac:dyDescent="0.25">
      <c r="A561" s="585"/>
      <c r="B561" s="23" t="s">
        <v>5</v>
      </c>
      <c r="C561" s="23" t="s">
        <v>6</v>
      </c>
      <c r="D561" s="23" t="s">
        <v>6</v>
      </c>
      <c r="E561" s="23" t="s">
        <v>6</v>
      </c>
    </row>
    <row r="562" spans="1:5" ht="15.75" customHeight="1" thickBot="1" x14ac:dyDescent="0.25">
      <c r="A562" s="15" t="s">
        <v>8</v>
      </c>
      <c r="B562" s="63">
        <v>2</v>
      </c>
      <c r="C562" s="63">
        <v>2</v>
      </c>
      <c r="D562" s="63">
        <v>2</v>
      </c>
      <c r="E562" s="63">
        <v>2</v>
      </c>
    </row>
    <row r="563" spans="1:5" ht="22.5" customHeight="1" thickBot="1" x14ac:dyDescent="0.25">
      <c r="A563" s="15" t="s">
        <v>15</v>
      </c>
      <c r="B563" s="24">
        <v>100</v>
      </c>
      <c r="C563" s="24">
        <v>100</v>
      </c>
      <c r="D563" s="24">
        <v>100</v>
      </c>
      <c r="E563" s="24">
        <v>100</v>
      </c>
    </row>
    <row r="564" spans="1:5" ht="23.25" customHeight="1" thickBot="1" x14ac:dyDescent="0.25">
      <c r="A564" s="15" t="s">
        <v>24</v>
      </c>
      <c r="B564" s="24">
        <f>B563/B562</f>
        <v>50</v>
      </c>
      <c r="C564" s="24">
        <f>C563/C562</f>
        <v>50</v>
      </c>
      <c r="D564" s="24">
        <f>D563/D562</f>
        <v>50</v>
      </c>
      <c r="E564" s="24">
        <f>E563/E562</f>
        <v>50</v>
      </c>
    </row>
    <row r="565" spans="1:5" ht="15.75" customHeight="1" thickBot="1" x14ac:dyDescent="0.25">
      <c r="A565" s="15" t="s">
        <v>16</v>
      </c>
      <c r="B565" s="63" t="s">
        <v>22</v>
      </c>
      <c r="C565" s="26">
        <f>C562/B562-1</f>
        <v>0</v>
      </c>
      <c r="D565" s="26">
        <f t="shared" ref="D565:E567" si="16">D562/C562-1</f>
        <v>0</v>
      </c>
      <c r="E565" s="26">
        <f t="shared" si="16"/>
        <v>0</v>
      </c>
    </row>
    <row r="566" spans="1:5" ht="15.75" customHeight="1" thickBot="1" x14ac:dyDescent="0.25">
      <c r="A566" s="15" t="s">
        <v>17</v>
      </c>
      <c r="B566" s="63" t="s">
        <v>22</v>
      </c>
      <c r="C566" s="26">
        <f>C563/B563-1</f>
        <v>0</v>
      </c>
      <c r="D566" s="26">
        <f t="shared" si="16"/>
        <v>0</v>
      </c>
      <c r="E566" s="26">
        <f t="shared" si="16"/>
        <v>0</v>
      </c>
    </row>
    <row r="567" spans="1:5" ht="15.75" customHeight="1" thickBot="1" x14ac:dyDescent="0.25">
      <c r="A567" s="15" t="s">
        <v>18</v>
      </c>
      <c r="B567" s="63" t="s">
        <v>22</v>
      </c>
      <c r="C567" s="26">
        <f>C564/B564-1</f>
        <v>0</v>
      </c>
      <c r="D567" s="26">
        <f t="shared" si="16"/>
        <v>0</v>
      </c>
      <c r="E567" s="26">
        <f t="shared" si="16"/>
        <v>0</v>
      </c>
    </row>
    <row r="568" spans="1:5" ht="15.75" customHeight="1" thickBot="1" x14ac:dyDescent="0.25">
      <c r="A568" s="581" t="s">
        <v>160</v>
      </c>
      <c r="B568" s="582"/>
      <c r="C568" s="582"/>
      <c r="D568" s="582"/>
      <c r="E568" s="583"/>
    </row>
    <row r="569" spans="1:5" ht="15.75" customHeight="1" x14ac:dyDescent="0.2">
      <c r="A569" s="584"/>
      <c r="B569" s="14">
        <v>2020</v>
      </c>
      <c r="C569" s="14">
        <v>2021</v>
      </c>
      <c r="D569" s="14">
        <v>2022</v>
      </c>
      <c r="E569" s="14">
        <v>2023</v>
      </c>
    </row>
    <row r="570" spans="1:5" ht="15.75" customHeight="1" thickBot="1" x14ac:dyDescent="0.25">
      <c r="A570" s="585"/>
      <c r="B570" s="23" t="s">
        <v>5</v>
      </c>
      <c r="C570" s="23" t="s">
        <v>6</v>
      </c>
      <c r="D570" s="23" t="s">
        <v>6</v>
      </c>
      <c r="E570" s="23" t="s">
        <v>6</v>
      </c>
    </row>
    <row r="571" spans="1:5" ht="15.75" customHeight="1" thickBot="1" x14ac:dyDescent="0.25">
      <c r="A571" s="27" t="s">
        <v>40</v>
      </c>
      <c r="B571" s="31"/>
      <c r="C571" s="31"/>
      <c r="D571" s="31"/>
      <c r="E571" s="31"/>
    </row>
    <row r="572" spans="1:5" ht="15.75" customHeight="1" thickBot="1" x14ac:dyDescent="0.25">
      <c r="A572" s="27" t="s">
        <v>89</v>
      </c>
      <c r="B572" s="31"/>
      <c r="C572" s="31"/>
      <c r="D572" s="31"/>
      <c r="E572" s="31"/>
    </row>
    <row r="573" spans="1:5" ht="15.75" customHeight="1" thickBot="1" x14ac:dyDescent="0.25">
      <c r="A573" s="27" t="s">
        <v>94</v>
      </c>
      <c r="B573" s="31"/>
      <c r="C573" s="31"/>
      <c r="D573" s="31"/>
      <c r="E573" s="31"/>
    </row>
    <row r="574" spans="1:5" ht="15.75" customHeight="1" thickBot="1" x14ac:dyDescent="0.25">
      <c r="A574" s="27" t="s">
        <v>95</v>
      </c>
      <c r="B574" s="31"/>
      <c r="C574" s="31"/>
      <c r="D574" s="31"/>
      <c r="E574" s="31"/>
    </row>
    <row r="575" spans="1:5" ht="15.75" customHeight="1" thickBot="1" x14ac:dyDescent="0.25">
      <c r="A575" s="27" t="s">
        <v>96</v>
      </c>
      <c r="B575" s="31"/>
      <c r="C575" s="31"/>
      <c r="D575" s="31"/>
      <c r="E575" s="31"/>
    </row>
    <row r="576" spans="1:5" ht="15.75" customHeight="1" thickBot="1" x14ac:dyDescent="0.25">
      <c r="A576" s="27" t="s">
        <v>41</v>
      </c>
      <c r="B576" s="31">
        <v>100</v>
      </c>
      <c r="C576" s="31">
        <v>100</v>
      </c>
      <c r="D576" s="31">
        <v>100</v>
      </c>
      <c r="E576" s="31">
        <v>100</v>
      </c>
    </row>
    <row r="577" spans="1:5" ht="15.75" customHeight="1" thickBot="1" x14ac:dyDescent="0.25">
      <c r="A577" s="29" t="s">
        <v>89</v>
      </c>
      <c r="B577" s="31">
        <v>100</v>
      </c>
      <c r="C577" s="31">
        <v>100</v>
      </c>
      <c r="D577" s="31">
        <v>100</v>
      </c>
      <c r="E577" s="31">
        <v>100</v>
      </c>
    </row>
    <row r="578" spans="1:5" ht="15.75" customHeight="1" thickBot="1" x14ac:dyDescent="0.25">
      <c r="A578" s="29" t="s">
        <v>94</v>
      </c>
      <c r="B578" s="31"/>
      <c r="C578" s="31"/>
      <c r="D578" s="31"/>
      <c r="E578" s="31"/>
    </row>
    <row r="579" spans="1:5" ht="15.75" customHeight="1" thickBot="1" x14ac:dyDescent="0.25">
      <c r="A579" s="29" t="s">
        <v>95</v>
      </c>
      <c r="B579" s="31"/>
      <c r="C579" s="31"/>
      <c r="D579" s="31"/>
      <c r="E579" s="31"/>
    </row>
    <row r="580" spans="1:5" ht="23.25" customHeight="1" thickBot="1" x14ac:dyDescent="0.25">
      <c r="A580" s="29" t="s">
        <v>96</v>
      </c>
      <c r="B580" s="31"/>
      <c r="C580" s="31"/>
      <c r="D580" s="31"/>
      <c r="E580" s="31"/>
    </row>
    <row r="581" spans="1:5" ht="26.25" customHeight="1" thickBot="1" x14ac:dyDescent="0.25">
      <c r="A581" s="35" t="s">
        <v>32</v>
      </c>
      <c r="B581" s="31">
        <v>100</v>
      </c>
      <c r="C581" s="31">
        <f>C576+C571</f>
        <v>100</v>
      </c>
      <c r="D581" s="31">
        <f t="shared" ref="D581:E581" si="17">D576+D571</f>
        <v>100</v>
      </c>
      <c r="E581" s="31">
        <f t="shared" si="17"/>
        <v>100</v>
      </c>
    </row>
    <row r="582" spans="1:5" ht="36.75" customHeight="1" thickBot="1" x14ac:dyDescent="0.25">
      <c r="A582" s="36" t="s">
        <v>76</v>
      </c>
      <c r="B582" s="609" t="s">
        <v>166</v>
      </c>
      <c r="C582" s="601"/>
      <c r="D582" s="601"/>
      <c r="E582" s="602"/>
    </row>
    <row r="583" spans="1:5" ht="27" customHeight="1" thickBot="1" x14ac:dyDescent="0.25">
      <c r="A583" s="606" t="s">
        <v>143</v>
      </c>
      <c r="B583" s="607"/>
      <c r="C583" s="607"/>
      <c r="D583" s="607"/>
      <c r="E583" s="608"/>
    </row>
    <row r="584" spans="1:5" ht="24.75" customHeight="1" thickBot="1" x14ac:dyDescent="0.25">
      <c r="A584" s="15" t="s">
        <v>149</v>
      </c>
      <c r="B584" s="49" t="s">
        <v>102</v>
      </c>
      <c r="C584" s="17" t="s">
        <v>103</v>
      </c>
      <c r="D584" s="17" t="s">
        <v>104</v>
      </c>
      <c r="E584" s="17" t="s">
        <v>105</v>
      </c>
    </row>
    <row r="585" spans="1:5" ht="27" customHeight="1" thickBot="1" x14ac:dyDescent="0.25">
      <c r="A585" s="586" t="s">
        <v>144</v>
      </c>
      <c r="B585" s="587"/>
      <c r="C585" s="587"/>
      <c r="D585" s="587"/>
      <c r="E585" s="588"/>
    </row>
    <row r="586" spans="1:5" ht="15.75" customHeight="1" thickBot="1" x14ac:dyDescent="0.25">
      <c r="A586" s="586" t="s">
        <v>43</v>
      </c>
      <c r="B586" s="587"/>
      <c r="C586" s="587"/>
      <c r="D586" s="587"/>
      <c r="E586" s="588"/>
    </row>
    <row r="587" spans="1:5" ht="18" customHeight="1" thickBot="1" x14ac:dyDescent="0.25">
      <c r="A587" s="22" t="s">
        <v>28</v>
      </c>
      <c r="B587" s="597" t="s">
        <v>150</v>
      </c>
      <c r="C587" s="598"/>
      <c r="D587" s="598"/>
      <c r="E587" s="599"/>
    </row>
    <row r="588" spans="1:5" ht="30" customHeight="1" thickBot="1" x14ac:dyDescent="0.25">
      <c r="A588" s="15" t="s">
        <v>9</v>
      </c>
      <c r="B588" s="600" t="s">
        <v>145</v>
      </c>
      <c r="C588" s="601"/>
      <c r="D588" s="601"/>
      <c r="E588" s="602"/>
    </row>
    <row r="589" spans="1:5" ht="17.25" customHeight="1" thickBot="1" x14ac:dyDescent="0.25">
      <c r="A589" s="15" t="s">
        <v>14</v>
      </c>
      <c r="B589" s="594" t="s">
        <v>106</v>
      </c>
      <c r="C589" s="595"/>
      <c r="D589" s="595"/>
      <c r="E589" s="596"/>
    </row>
    <row r="590" spans="1:5" ht="15.75" customHeight="1" x14ac:dyDescent="0.2">
      <c r="A590" s="584"/>
      <c r="B590" s="14">
        <v>2020</v>
      </c>
      <c r="C590" s="14">
        <v>2021</v>
      </c>
      <c r="D590" s="14">
        <v>2022</v>
      </c>
      <c r="E590" s="14">
        <v>2023</v>
      </c>
    </row>
    <row r="591" spans="1:5" ht="15.75" customHeight="1" thickBot="1" x14ac:dyDescent="0.25">
      <c r="A591" s="585"/>
      <c r="B591" s="23" t="s">
        <v>5</v>
      </c>
      <c r="C591" s="23" t="s">
        <v>6</v>
      </c>
      <c r="D591" s="23" t="s">
        <v>6</v>
      </c>
      <c r="E591" s="23" t="s">
        <v>6</v>
      </c>
    </row>
    <row r="592" spans="1:5" ht="15.75" customHeight="1" thickBot="1" x14ac:dyDescent="0.25">
      <c r="A592" s="15" t="s">
        <v>8</v>
      </c>
      <c r="B592" s="24">
        <v>55000</v>
      </c>
      <c r="C592" s="24">
        <v>55000</v>
      </c>
      <c r="D592" s="24">
        <v>60000</v>
      </c>
      <c r="E592" s="24">
        <v>60000</v>
      </c>
    </row>
    <row r="593" spans="1:5" ht="15.75" customHeight="1" thickBot="1" x14ac:dyDescent="0.25">
      <c r="A593" s="15" t="s">
        <v>15</v>
      </c>
      <c r="B593" s="24">
        <f>B622</f>
        <v>12200</v>
      </c>
      <c r="C593" s="24">
        <f>C622</f>
        <v>13000</v>
      </c>
      <c r="D593" s="24">
        <f>D622</f>
        <v>13000</v>
      </c>
      <c r="E593" s="24">
        <f>E622</f>
        <v>13000</v>
      </c>
    </row>
    <row r="594" spans="1:5" ht="15.75" customHeight="1" thickBot="1" x14ac:dyDescent="0.25">
      <c r="A594" s="15" t="s">
        <v>24</v>
      </c>
      <c r="B594" s="40">
        <f>B593/B592</f>
        <v>0.22181818181818183</v>
      </c>
      <c r="C594" s="40">
        <f>C593/C592</f>
        <v>0.23636363636363636</v>
      </c>
      <c r="D594" s="40">
        <f>D593/D592</f>
        <v>0.21666666666666667</v>
      </c>
      <c r="E594" s="40">
        <f>E593/E592</f>
        <v>0.21666666666666667</v>
      </c>
    </row>
    <row r="595" spans="1:5" ht="15.75" customHeight="1" thickBot="1" x14ac:dyDescent="0.25">
      <c r="A595" s="15" t="s">
        <v>16</v>
      </c>
      <c r="B595" s="63" t="s">
        <v>22</v>
      </c>
      <c r="C595" s="26">
        <f>C592/B592-1</f>
        <v>0</v>
      </c>
      <c r="D595" s="26">
        <f t="shared" ref="D595:E597" si="18">D592/C592-1</f>
        <v>9.0909090909090828E-2</v>
      </c>
      <c r="E595" s="26">
        <f t="shared" si="18"/>
        <v>0</v>
      </c>
    </row>
    <row r="596" spans="1:5" ht="15.75" customHeight="1" thickBot="1" x14ac:dyDescent="0.25">
      <c r="A596" s="15" t="s">
        <v>17</v>
      </c>
      <c r="B596" s="63" t="s">
        <v>22</v>
      </c>
      <c r="C596" s="26">
        <f>C593/B593-1</f>
        <v>6.5573770491803351E-2</v>
      </c>
      <c r="D596" s="26">
        <f t="shared" si="18"/>
        <v>0</v>
      </c>
      <c r="E596" s="26">
        <f t="shared" si="18"/>
        <v>0</v>
      </c>
    </row>
    <row r="597" spans="1:5" ht="15.75" customHeight="1" thickBot="1" x14ac:dyDescent="0.25">
      <c r="A597" s="15" t="s">
        <v>18</v>
      </c>
      <c r="B597" s="63" t="s">
        <v>22</v>
      </c>
      <c r="C597" s="26">
        <f>C594/B594-1</f>
        <v>6.5573770491803129E-2</v>
      </c>
      <c r="D597" s="26">
        <f t="shared" si="18"/>
        <v>-8.3333333333333259E-2</v>
      </c>
      <c r="E597" s="26">
        <f t="shared" si="18"/>
        <v>0</v>
      </c>
    </row>
    <row r="598" spans="1:5" ht="15.75" customHeight="1" thickBot="1" x14ac:dyDescent="0.25">
      <c r="A598" s="581" t="s">
        <v>160</v>
      </c>
      <c r="B598" s="582"/>
      <c r="C598" s="582"/>
      <c r="D598" s="582"/>
      <c r="E598" s="583"/>
    </row>
    <row r="599" spans="1:5" ht="15.75" customHeight="1" x14ac:dyDescent="0.2">
      <c r="A599" s="584"/>
      <c r="B599" s="14">
        <v>2020</v>
      </c>
      <c r="C599" s="14">
        <v>2021</v>
      </c>
      <c r="D599" s="14">
        <v>2022</v>
      </c>
      <c r="E599" s="14">
        <v>2023</v>
      </c>
    </row>
    <row r="600" spans="1:5" ht="15.75" customHeight="1" thickBot="1" x14ac:dyDescent="0.25">
      <c r="A600" s="585"/>
      <c r="B600" s="23" t="s">
        <v>5</v>
      </c>
      <c r="C600" s="23" t="s">
        <v>6</v>
      </c>
      <c r="D600" s="23" t="s">
        <v>6</v>
      </c>
      <c r="E600" s="23" t="s">
        <v>6</v>
      </c>
    </row>
    <row r="601" spans="1:5" ht="26.25" customHeight="1" thickBot="1" x14ac:dyDescent="0.25">
      <c r="A601" s="27" t="s">
        <v>0</v>
      </c>
      <c r="B601" s="28">
        <v>9400</v>
      </c>
      <c r="C601" s="28">
        <v>9400</v>
      </c>
      <c r="D601" s="28">
        <v>9400</v>
      </c>
      <c r="E601" s="28">
        <v>9400</v>
      </c>
    </row>
    <row r="602" spans="1:5" ht="15.75" customHeight="1" thickBot="1" x14ac:dyDescent="0.25">
      <c r="A602" s="29" t="s">
        <v>89</v>
      </c>
      <c r="B602" s="30">
        <v>9400</v>
      </c>
      <c r="C602" s="31">
        <v>9400</v>
      </c>
      <c r="D602" s="50">
        <v>9400</v>
      </c>
      <c r="E602" s="50">
        <v>9400</v>
      </c>
    </row>
    <row r="603" spans="1:5" ht="15.75" customHeight="1" thickBot="1" x14ac:dyDescent="0.25">
      <c r="A603" s="29" t="s">
        <v>90</v>
      </c>
      <c r="B603" s="30"/>
      <c r="C603" s="30"/>
      <c r="D603" s="30"/>
      <c r="E603" s="30"/>
    </row>
    <row r="604" spans="1:5" ht="23.25" customHeight="1" thickBot="1" x14ac:dyDescent="0.25">
      <c r="A604" s="27" t="s">
        <v>30</v>
      </c>
      <c r="B604" s="32">
        <v>1600</v>
      </c>
      <c r="C604" s="32">
        <v>1600</v>
      </c>
      <c r="D604" s="32">
        <v>1600</v>
      </c>
      <c r="E604" s="32">
        <v>1600</v>
      </c>
    </row>
    <row r="605" spans="1:5" ht="15.75" customHeight="1" thickBot="1" x14ac:dyDescent="0.25">
      <c r="A605" s="29" t="s">
        <v>89</v>
      </c>
      <c r="B605" s="31">
        <v>1600</v>
      </c>
      <c r="C605" s="31">
        <v>1600</v>
      </c>
      <c r="D605" s="31">
        <v>1600</v>
      </c>
      <c r="E605" s="31">
        <v>1600</v>
      </c>
    </row>
    <row r="606" spans="1:5" ht="22.5" customHeight="1" thickBot="1" x14ac:dyDescent="0.25">
      <c r="A606" s="29" t="s">
        <v>90</v>
      </c>
      <c r="B606" s="31"/>
      <c r="C606" s="32"/>
      <c r="D606" s="32"/>
      <c r="E606" s="32"/>
    </row>
    <row r="607" spans="1:5" ht="15.75" customHeight="1" thickBot="1" x14ac:dyDescent="0.25">
      <c r="A607" s="27" t="s">
        <v>1</v>
      </c>
      <c r="B607" s="32">
        <v>1000</v>
      </c>
      <c r="C607" s="32">
        <v>2000</v>
      </c>
      <c r="D607" s="32">
        <v>2000</v>
      </c>
      <c r="E607" s="32">
        <v>2000</v>
      </c>
    </row>
    <row r="608" spans="1:5" ht="15.75" customHeight="1" thickBot="1" x14ac:dyDescent="0.25">
      <c r="A608" s="29" t="s">
        <v>89</v>
      </c>
      <c r="B608" s="31">
        <v>1000</v>
      </c>
      <c r="C608" s="31">
        <v>2000</v>
      </c>
      <c r="D608" s="31">
        <v>2000</v>
      </c>
      <c r="E608" s="31">
        <v>2000</v>
      </c>
    </row>
    <row r="609" spans="1:5" ht="15.75" customHeight="1" thickBot="1" x14ac:dyDescent="0.25">
      <c r="A609" s="29" t="s">
        <v>90</v>
      </c>
      <c r="B609" s="31"/>
      <c r="C609" s="32"/>
      <c r="D609" s="32"/>
      <c r="E609" s="32"/>
    </row>
    <row r="610" spans="1:5" ht="15.75" customHeight="1" thickBot="1" x14ac:dyDescent="0.25">
      <c r="A610" s="27" t="s">
        <v>2</v>
      </c>
      <c r="B610" s="31"/>
      <c r="C610" s="32"/>
      <c r="D610" s="32"/>
      <c r="E610" s="32"/>
    </row>
    <row r="611" spans="1:5" ht="15.75" customHeight="1" thickBot="1" x14ac:dyDescent="0.25">
      <c r="A611" s="29" t="s">
        <v>89</v>
      </c>
      <c r="B611" s="31"/>
      <c r="C611" s="32"/>
      <c r="D611" s="32"/>
      <c r="E611" s="32"/>
    </row>
    <row r="612" spans="1:5" ht="15.75" customHeight="1" thickBot="1" x14ac:dyDescent="0.25">
      <c r="A612" s="29" t="s">
        <v>90</v>
      </c>
      <c r="B612" s="31"/>
      <c r="C612" s="32"/>
      <c r="D612" s="32"/>
      <c r="E612" s="32"/>
    </row>
    <row r="613" spans="1:5" ht="15.75" customHeight="1" thickBot="1" x14ac:dyDescent="0.25">
      <c r="A613" s="27" t="s">
        <v>25</v>
      </c>
      <c r="B613" s="31"/>
      <c r="C613" s="32"/>
      <c r="D613" s="32"/>
      <c r="E613" s="32"/>
    </row>
    <row r="614" spans="1:5" ht="15.75" customHeight="1" thickBot="1" x14ac:dyDescent="0.25">
      <c r="A614" s="29" t="s">
        <v>89</v>
      </c>
      <c r="B614" s="31"/>
      <c r="C614" s="32"/>
      <c r="D614" s="32"/>
      <c r="E614" s="32"/>
    </row>
    <row r="615" spans="1:5" ht="15.75" customHeight="1" thickBot="1" x14ac:dyDescent="0.25">
      <c r="A615" s="29" t="s">
        <v>90</v>
      </c>
      <c r="B615" s="31"/>
      <c r="C615" s="32"/>
      <c r="D615" s="32"/>
      <c r="E615" s="32"/>
    </row>
    <row r="616" spans="1:5" ht="15.75" customHeight="1" thickBot="1" x14ac:dyDescent="0.25">
      <c r="A616" s="27" t="s">
        <v>26</v>
      </c>
      <c r="B616" s="31"/>
      <c r="C616" s="32"/>
      <c r="D616" s="32"/>
      <c r="E616" s="32"/>
    </row>
    <row r="617" spans="1:5" ht="15.75" customHeight="1" thickBot="1" x14ac:dyDescent="0.25">
      <c r="A617" s="29" t="s">
        <v>89</v>
      </c>
      <c r="B617" s="31"/>
      <c r="C617" s="31"/>
      <c r="D617" s="31"/>
      <c r="E617" s="31"/>
    </row>
    <row r="618" spans="1:5" ht="15.75" customHeight="1" thickBot="1" x14ac:dyDescent="0.25">
      <c r="A618" s="29" t="s">
        <v>90</v>
      </c>
      <c r="B618" s="31"/>
      <c r="C618" s="32"/>
      <c r="D618" s="32"/>
      <c r="E618" s="32"/>
    </row>
    <row r="619" spans="1:5" ht="26.25" customHeight="1" thickBot="1" x14ac:dyDescent="0.25">
      <c r="A619" s="27" t="s">
        <v>3</v>
      </c>
      <c r="B619" s="31">
        <v>200</v>
      </c>
      <c r="C619" s="32"/>
      <c r="D619" s="32"/>
      <c r="E619" s="32"/>
    </row>
    <row r="620" spans="1:5" ht="15.75" customHeight="1" thickBot="1" x14ac:dyDescent="0.25">
      <c r="A620" s="29" t="s">
        <v>89</v>
      </c>
      <c r="B620" s="31">
        <v>200</v>
      </c>
      <c r="C620" s="33"/>
      <c r="D620" s="33"/>
      <c r="E620" s="33"/>
    </row>
    <row r="621" spans="1:5" ht="17.25" customHeight="1" thickBot="1" x14ac:dyDescent="0.25">
      <c r="A621" s="39" t="s">
        <v>90</v>
      </c>
      <c r="B621" s="31"/>
      <c r="C621" s="34"/>
      <c r="D621" s="21"/>
      <c r="E621" s="21"/>
    </row>
    <row r="622" spans="1:5" ht="22.5" customHeight="1" thickBot="1" x14ac:dyDescent="0.25">
      <c r="A622" s="44" t="s">
        <v>32</v>
      </c>
      <c r="B622" s="31">
        <f>B619+B616+B613+B610+B607+B604+B601</f>
        <v>12200</v>
      </c>
      <c r="C622" s="31">
        <f>C619+C616+C613+C610+C607+C604+C601</f>
        <v>13000</v>
      </c>
      <c r="D622" s="31">
        <f>D619+D616+D613+D610+D607+D604+D601</f>
        <v>13000</v>
      </c>
      <c r="E622" s="31">
        <f>E619+E616+E613+E610+E607+E604+E601</f>
        <v>13000</v>
      </c>
    </row>
    <row r="623" spans="1:5" ht="13.5" thickBot="1" x14ac:dyDescent="0.25">
      <c r="A623" s="19" t="s">
        <v>33</v>
      </c>
      <c r="B623" s="37">
        <f>IF(B622-B593=0,0,"Error")</f>
        <v>0</v>
      </c>
      <c r="C623" s="37">
        <f>IF(C622-C593=0,0,"Error")</f>
        <v>0</v>
      </c>
      <c r="D623" s="37">
        <f>IF(D622-D593=0,0,"Error")</f>
        <v>0</v>
      </c>
      <c r="E623" s="37">
        <f>IF(E622-E593=0,0,"Error")</f>
        <v>0</v>
      </c>
    </row>
    <row r="624" spans="1:5" ht="21.75" customHeight="1" thickBot="1" x14ac:dyDescent="0.25">
      <c r="A624" s="586" t="s">
        <v>44</v>
      </c>
      <c r="B624" s="587"/>
      <c r="C624" s="587"/>
      <c r="D624" s="587"/>
      <c r="E624" s="588"/>
    </row>
    <row r="625" spans="1:5" ht="13.5" thickBot="1" x14ac:dyDescent="0.25">
      <c r="A625" s="586" t="s">
        <v>39</v>
      </c>
      <c r="B625" s="587"/>
      <c r="C625" s="587"/>
      <c r="D625" s="587"/>
      <c r="E625" s="588"/>
    </row>
    <row r="626" spans="1:5" ht="27" customHeight="1" thickBot="1" x14ac:dyDescent="0.25">
      <c r="A626" s="22" t="s">
        <v>45</v>
      </c>
      <c r="B626" s="591" t="s">
        <v>92</v>
      </c>
      <c r="C626" s="592"/>
      <c r="D626" s="592"/>
      <c r="E626" s="593"/>
    </row>
    <row r="627" spans="1:5" ht="39" thickBot="1" x14ac:dyDescent="0.25">
      <c r="A627" s="22" t="s">
        <v>93</v>
      </c>
      <c r="B627" s="22" t="s">
        <v>123</v>
      </c>
      <c r="C627" s="42" t="s">
        <v>127</v>
      </c>
      <c r="D627" s="589" t="s">
        <v>201</v>
      </c>
      <c r="E627" s="590"/>
    </row>
    <row r="628" spans="1:5" ht="16.5" customHeight="1" thickBot="1" x14ac:dyDescent="0.25">
      <c r="A628" s="43"/>
      <c r="B628" s="591"/>
      <c r="C628" s="592"/>
      <c r="D628" s="592"/>
      <c r="E628" s="593"/>
    </row>
    <row r="629" spans="1:5" ht="23.25" customHeight="1" thickBot="1" x14ac:dyDescent="0.25">
      <c r="A629" s="15" t="s">
        <v>9</v>
      </c>
      <c r="B629" s="597" t="s">
        <v>183</v>
      </c>
      <c r="C629" s="598"/>
      <c r="D629" s="598"/>
      <c r="E629" s="599"/>
    </row>
    <row r="630" spans="1:5" ht="13.5" thickBot="1" x14ac:dyDescent="0.25">
      <c r="A630" s="15" t="s">
        <v>14</v>
      </c>
      <c r="B630" s="594" t="s">
        <v>125</v>
      </c>
      <c r="C630" s="595"/>
      <c r="D630" s="595"/>
      <c r="E630" s="596"/>
    </row>
    <row r="631" spans="1:5" x14ac:dyDescent="0.2">
      <c r="A631" s="584"/>
      <c r="B631" s="14">
        <v>2020</v>
      </c>
      <c r="C631" s="14">
        <v>2021</v>
      </c>
      <c r="D631" s="14">
        <v>2022</v>
      </c>
      <c r="E631" s="14">
        <v>2023</v>
      </c>
    </row>
    <row r="632" spans="1:5" ht="13.5" thickBot="1" x14ac:dyDescent="0.25">
      <c r="A632" s="585"/>
      <c r="B632" s="23" t="s">
        <v>5</v>
      </c>
      <c r="C632" s="23" t="s">
        <v>6</v>
      </c>
      <c r="D632" s="23" t="s">
        <v>6</v>
      </c>
      <c r="E632" s="23" t="s">
        <v>6</v>
      </c>
    </row>
    <row r="633" spans="1:5" ht="13.5" thickBot="1" x14ac:dyDescent="0.25">
      <c r="A633" s="15" t="s">
        <v>8</v>
      </c>
      <c r="B633" s="24">
        <v>0</v>
      </c>
      <c r="C633" s="24">
        <v>18</v>
      </c>
      <c r="D633" s="24">
        <v>4</v>
      </c>
      <c r="E633" s="24">
        <v>4</v>
      </c>
    </row>
    <row r="634" spans="1:5" ht="13.5" thickBot="1" x14ac:dyDescent="0.25">
      <c r="A634" s="15" t="s">
        <v>15</v>
      </c>
      <c r="B634" s="24">
        <v>0</v>
      </c>
      <c r="C634" s="24">
        <v>1000</v>
      </c>
      <c r="D634" s="24">
        <v>200</v>
      </c>
      <c r="E634" s="24">
        <v>200</v>
      </c>
    </row>
    <row r="635" spans="1:5" ht="13.5" thickBot="1" x14ac:dyDescent="0.25">
      <c r="A635" s="15" t="s">
        <v>24</v>
      </c>
      <c r="B635" s="24"/>
      <c r="C635" s="24">
        <f>C634/C633</f>
        <v>55.555555555555557</v>
      </c>
      <c r="D635" s="24">
        <f>D634/D633</f>
        <v>50</v>
      </c>
      <c r="E635" s="24">
        <f>E634/E633</f>
        <v>50</v>
      </c>
    </row>
    <row r="636" spans="1:5" ht="13.5" thickBot="1" x14ac:dyDescent="0.25">
      <c r="A636" s="15" t="s">
        <v>16</v>
      </c>
      <c r="B636" s="25" t="s">
        <v>22</v>
      </c>
      <c r="C636" s="26"/>
      <c r="D636" s="26">
        <f t="shared" ref="D636:E638" si="19">D633/C633-1</f>
        <v>-0.77777777777777779</v>
      </c>
      <c r="E636" s="26">
        <f t="shared" si="19"/>
        <v>0</v>
      </c>
    </row>
    <row r="637" spans="1:5" ht="13.5" thickBot="1" x14ac:dyDescent="0.25">
      <c r="A637" s="15" t="s">
        <v>17</v>
      </c>
      <c r="B637" s="25" t="s">
        <v>22</v>
      </c>
      <c r="C637" s="26"/>
      <c r="D637" s="26">
        <f t="shared" si="19"/>
        <v>-0.8</v>
      </c>
      <c r="E637" s="26">
        <f t="shared" si="19"/>
        <v>0</v>
      </c>
    </row>
    <row r="638" spans="1:5" ht="13.5" thickBot="1" x14ac:dyDescent="0.25">
      <c r="A638" s="15" t="s">
        <v>18</v>
      </c>
      <c r="B638" s="25" t="s">
        <v>22</v>
      </c>
      <c r="C638" s="26"/>
      <c r="D638" s="26">
        <f t="shared" si="19"/>
        <v>-9.9999999999999978E-2</v>
      </c>
      <c r="E638" s="26">
        <f t="shared" si="19"/>
        <v>0</v>
      </c>
    </row>
    <row r="639" spans="1:5" ht="15.75" customHeight="1" thickBot="1" x14ac:dyDescent="0.25">
      <c r="A639" s="581" t="s">
        <v>160</v>
      </c>
      <c r="B639" s="582"/>
      <c r="C639" s="582"/>
      <c r="D639" s="582"/>
      <c r="E639" s="583"/>
    </row>
    <row r="640" spans="1:5" x14ac:dyDescent="0.2">
      <c r="A640" s="584"/>
      <c r="B640" s="14">
        <v>2019</v>
      </c>
      <c r="C640" s="14">
        <v>2020</v>
      </c>
      <c r="D640" s="14">
        <v>2021</v>
      </c>
      <c r="E640" s="14">
        <v>2022</v>
      </c>
    </row>
    <row r="641" spans="1:5" ht="13.5" thickBot="1" x14ac:dyDescent="0.25">
      <c r="A641" s="585"/>
      <c r="B641" s="23" t="s">
        <v>5</v>
      </c>
      <c r="C641" s="23" t="s">
        <v>6</v>
      </c>
      <c r="D641" s="23" t="s">
        <v>6</v>
      </c>
      <c r="E641" s="23" t="s">
        <v>6</v>
      </c>
    </row>
    <row r="642" spans="1:5" ht="13.5" thickBot="1" x14ac:dyDescent="0.25">
      <c r="A642" s="27" t="s">
        <v>40</v>
      </c>
      <c r="B642" s="31"/>
      <c r="C642" s="31"/>
      <c r="D642" s="31"/>
      <c r="E642" s="31"/>
    </row>
    <row r="643" spans="1:5" ht="13.5" thickBot="1" x14ac:dyDescent="0.25">
      <c r="A643" s="29" t="s">
        <v>89</v>
      </c>
      <c r="B643" s="31"/>
      <c r="C643" s="31"/>
      <c r="D643" s="31"/>
      <c r="E643" s="31"/>
    </row>
    <row r="644" spans="1:5" ht="13.5" thickBot="1" x14ac:dyDescent="0.25">
      <c r="A644" s="29" t="s">
        <v>94</v>
      </c>
      <c r="B644" s="31"/>
      <c r="C644" s="31"/>
      <c r="D644" s="31"/>
      <c r="E644" s="31"/>
    </row>
    <row r="645" spans="1:5" ht="13.5" thickBot="1" x14ac:dyDescent="0.25">
      <c r="A645" s="29" t="s">
        <v>95</v>
      </c>
      <c r="B645" s="31"/>
      <c r="C645" s="31"/>
      <c r="D645" s="31"/>
      <c r="E645" s="31"/>
    </row>
    <row r="646" spans="1:5" ht="13.5" thickBot="1" x14ac:dyDescent="0.25">
      <c r="A646" s="29" t="s">
        <v>96</v>
      </c>
      <c r="B646" s="31"/>
      <c r="C646" s="31"/>
      <c r="D646" s="31"/>
      <c r="E646" s="31"/>
    </row>
    <row r="647" spans="1:5" ht="15" customHeight="1" thickBot="1" x14ac:dyDescent="0.25">
      <c r="A647" s="51" t="s">
        <v>41</v>
      </c>
      <c r="B647" s="31">
        <v>0</v>
      </c>
      <c r="C647" s="31">
        <v>1000</v>
      </c>
      <c r="D647" s="31">
        <v>200</v>
      </c>
      <c r="E647" s="31">
        <v>200</v>
      </c>
    </row>
    <row r="648" spans="1:5" ht="13.5" thickBot="1" x14ac:dyDescent="0.25">
      <c r="A648" s="29" t="s">
        <v>89</v>
      </c>
      <c r="B648" s="31">
        <v>0</v>
      </c>
      <c r="C648" s="31">
        <v>1000</v>
      </c>
      <c r="D648" s="31">
        <v>200</v>
      </c>
      <c r="E648" s="31">
        <v>200</v>
      </c>
    </row>
    <row r="649" spans="1:5" ht="13.5" thickBot="1" x14ac:dyDescent="0.25">
      <c r="A649" s="29" t="s">
        <v>94</v>
      </c>
      <c r="B649" s="31"/>
      <c r="C649" s="31"/>
      <c r="D649" s="31"/>
      <c r="E649" s="31"/>
    </row>
    <row r="650" spans="1:5" ht="13.5" thickBot="1" x14ac:dyDescent="0.25">
      <c r="A650" s="29" t="s">
        <v>95</v>
      </c>
      <c r="B650" s="31"/>
      <c r="C650" s="31"/>
      <c r="D650" s="31"/>
      <c r="E650" s="31"/>
    </row>
    <row r="651" spans="1:5" ht="13.5" thickBot="1" x14ac:dyDescent="0.25">
      <c r="A651" s="29" t="s">
        <v>96</v>
      </c>
      <c r="B651" s="31"/>
      <c r="C651" s="31"/>
      <c r="D651" s="31"/>
      <c r="E651" s="31"/>
    </row>
    <row r="652" spans="1:5" ht="14.25" thickBot="1" x14ac:dyDescent="0.25">
      <c r="A652" s="52" t="s">
        <v>32</v>
      </c>
      <c r="B652" s="31"/>
      <c r="C652" s="31">
        <f>C647+C642</f>
        <v>1000</v>
      </c>
      <c r="D652" s="31">
        <f>D647+D642</f>
        <v>200</v>
      </c>
      <c r="E652" s="31">
        <v>200</v>
      </c>
    </row>
    <row r="653" spans="1:5" ht="39" thickBot="1" x14ac:dyDescent="0.25">
      <c r="A653" s="45" t="s">
        <v>75</v>
      </c>
      <c r="B653" s="22" t="s">
        <v>199</v>
      </c>
      <c r="C653" s="22" t="s">
        <v>127</v>
      </c>
      <c r="D653" s="586" t="s">
        <v>201</v>
      </c>
      <c r="E653" s="588"/>
    </row>
    <row r="654" spans="1:5" ht="18.75" customHeight="1" thickBot="1" x14ac:dyDescent="0.25">
      <c r="A654" s="15" t="s">
        <v>9</v>
      </c>
      <c r="B654" s="603" t="s">
        <v>184</v>
      </c>
      <c r="C654" s="604"/>
      <c r="D654" s="604"/>
      <c r="E654" s="605"/>
    </row>
    <row r="655" spans="1:5" ht="22.5" customHeight="1" thickBot="1" x14ac:dyDescent="0.25">
      <c r="A655" s="15" t="s">
        <v>14</v>
      </c>
      <c r="B655" s="594" t="s">
        <v>185</v>
      </c>
      <c r="C655" s="595"/>
      <c r="D655" s="595"/>
      <c r="E655" s="596"/>
    </row>
    <row r="656" spans="1:5" x14ac:dyDescent="0.2">
      <c r="A656" s="584"/>
      <c r="B656" s="14">
        <v>2020</v>
      </c>
      <c r="C656" s="14">
        <v>2021</v>
      </c>
      <c r="D656" s="14">
        <v>2022</v>
      </c>
      <c r="E656" s="14">
        <v>2023</v>
      </c>
    </row>
    <row r="657" spans="1:5" ht="13.5" thickBot="1" x14ac:dyDescent="0.25">
      <c r="A657" s="585"/>
      <c r="B657" s="23" t="s">
        <v>5</v>
      </c>
      <c r="C657" s="23" t="s">
        <v>6</v>
      </c>
      <c r="D657" s="23" t="s">
        <v>6</v>
      </c>
      <c r="E657" s="23" t="s">
        <v>6</v>
      </c>
    </row>
    <row r="658" spans="1:5" ht="13.5" thickBot="1" x14ac:dyDescent="0.25">
      <c r="A658" s="15" t="s">
        <v>8</v>
      </c>
      <c r="B658" s="24">
        <v>269</v>
      </c>
      <c r="C658" s="24">
        <v>55</v>
      </c>
      <c r="D658" s="24"/>
      <c r="E658" s="24"/>
    </row>
    <row r="659" spans="1:5" ht="13.5" thickBot="1" x14ac:dyDescent="0.25">
      <c r="A659" s="15" t="s">
        <v>15</v>
      </c>
      <c r="B659" s="24">
        <v>10000</v>
      </c>
      <c r="C659" s="24">
        <v>1900</v>
      </c>
      <c r="D659" s="24"/>
      <c r="E659" s="24"/>
    </row>
    <row r="660" spans="1:5" ht="13.5" thickBot="1" x14ac:dyDescent="0.25">
      <c r="A660" s="15" t="s">
        <v>24</v>
      </c>
      <c r="B660" s="24"/>
      <c r="C660" s="24"/>
      <c r="D660" s="24"/>
      <c r="E660" s="24"/>
    </row>
    <row r="661" spans="1:5" ht="13.5" thickBot="1" x14ac:dyDescent="0.25">
      <c r="A661" s="15" t="s">
        <v>16</v>
      </c>
      <c r="B661" s="56"/>
      <c r="C661" s="26"/>
      <c r="D661" s="26"/>
      <c r="E661" s="26"/>
    </row>
    <row r="662" spans="1:5" ht="13.5" thickBot="1" x14ac:dyDescent="0.25">
      <c r="A662" s="15" t="s">
        <v>17</v>
      </c>
      <c r="B662" s="56"/>
      <c r="C662" s="26"/>
      <c r="D662" s="26"/>
      <c r="E662" s="26"/>
    </row>
    <row r="663" spans="1:5" ht="13.5" thickBot="1" x14ac:dyDescent="0.25">
      <c r="A663" s="15" t="s">
        <v>18</v>
      </c>
      <c r="B663" s="56"/>
      <c r="C663" s="26"/>
      <c r="D663" s="26"/>
      <c r="E663" s="26"/>
    </row>
    <row r="664" spans="1:5" ht="13.5" thickBot="1" x14ac:dyDescent="0.25">
      <c r="A664" s="581" t="s">
        <v>161</v>
      </c>
      <c r="B664" s="582"/>
      <c r="C664" s="582"/>
      <c r="D664" s="582"/>
      <c r="E664" s="583"/>
    </row>
    <row r="665" spans="1:5" x14ac:dyDescent="0.2">
      <c r="A665" s="584"/>
      <c r="B665" s="14">
        <v>2020</v>
      </c>
      <c r="C665" s="14">
        <v>2021</v>
      </c>
      <c r="D665" s="14">
        <v>2022</v>
      </c>
      <c r="E665" s="14">
        <v>2023</v>
      </c>
    </row>
    <row r="666" spans="1:5" ht="13.5" thickBot="1" x14ac:dyDescent="0.25">
      <c r="A666" s="585"/>
      <c r="B666" s="23" t="s">
        <v>5</v>
      </c>
      <c r="C666" s="23" t="s">
        <v>6</v>
      </c>
      <c r="D666" s="23" t="s">
        <v>6</v>
      </c>
      <c r="E666" s="23" t="s">
        <v>6</v>
      </c>
    </row>
    <row r="667" spans="1:5" ht="13.5" thickBot="1" x14ac:dyDescent="0.25">
      <c r="A667" s="27" t="s">
        <v>40</v>
      </c>
      <c r="B667" s="32"/>
      <c r="C667" s="32"/>
      <c r="D667" s="32"/>
      <c r="E667" s="32"/>
    </row>
    <row r="668" spans="1:5" ht="13.5" thickBot="1" x14ac:dyDescent="0.25">
      <c r="A668" s="29" t="s">
        <v>89</v>
      </c>
      <c r="B668" s="32"/>
      <c r="C668" s="32"/>
      <c r="D668" s="32"/>
      <c r="E668" s="32"/>
    </row>
    <row r="669" spans="1:5" ht="13.5" thickBot="1" x14ac:dyDescent="0.25">
      <c r="A669" s="29" t="s">
        <v>94</v>
      </c>
      <c r="B669" s="32"/>
      <c r="C669" s="32"/>
      <c r="D669" s="32"/>
      <c r="E669" s="32"/>
    </row>
    <row r="670" spans="1:5" ht="13.5" thickBot="1" x14ac:dyDescent="0.25">
      <c r="A670" s="29" t="s">
        <v>95</v>
      </c>
      <c r="B670" s="32"/>
      <c r="C670" s="32"/>
      <c r="D670" s="32"/>
      <c r="E670" s="32"/>
    </row>
    <row r="671" spans="1:5" ht="13.5" thickBot="1" x14ac:dyDescent="0.25">
      <c r="A671" s="29" t="s">
        <v>96</v>
      </c>
      <c r="B671" s="32"/>
      <c r="C671" s="32"/>
      <c r="D671" s="32"/>
      <c r="E671" s="32"/>
    </row>
    <row r="672" spans="1:5" ht="13.5" thickBot="1" x14ac:dyDescent="0.25">
      <c r="A672" s="27" t="s">
        <v>41</v>
      </c>
      <c r="B672" s="31">
        <v>10000</v>
      </c>
      <c r="C672" s="32">
        <v>1900</v>
      </c>
      <c r="D672" s="32"/>
      <c r="E672" s="32">
        <v>0</v>
      </c>
    </row>
    <row r="673" spans="1:5" ht="13.5" thickBot="1" x14ac:dyDescent="0.25">
      <c r="A673" s="29" t="s">
        <v>89</v>
      </c>
      <c r="B673" s="31">
        <v>10000</v>
      </c>
      <c r="C673" s="32">
        <v>1900</v>
      </c>
      <c r="D673" s="32"/>
      <c r="E673" s="32"/>
    </row>
    <row r="674" spans="1:5" ht="13.5" thickBot="1" x14ac:dyDescent="0.25">
      <c r="A674" s="29" t="s">
        <v>94</v>
      </c>
      <c r="B674" s="31"/>
      <c r="C674" s="32"/>
      <c r="D674" s="32"/>
      <c r="E674" s="32"/>
    </row>
    <row r="675" spans="1:5" ht="13.5" thickBot="1" x14ac:dyDescent="0.25">
      <c r="A675" s="29" t="s">
        <v>95</v>
      </c>
      <c r="B675" s="31"/>
      <c r="C675" s="32"/>
      <c r="D675" s="32"/>
      <c r="E675" s="32"/>
    </row>
    <row r="676" spans="1:5" ht="13.5" thickBot="1" x14ac:dyDescent="0.25">
      <c r="A676" s="29" t="s">
        <v>96</v>
      </c>
      <c r="B676" s="31"/>
      <c r="C676" s="32"/>
      <c r="D676" s="32"/>
      <c r="E676" s="32"/>
    </row>
    <row r="677" spans="1:5" ht="22.5" customHeight="1" thickBot="1" x14ac:dyDescent="0.25">
      <c r="A677" s="46" t="s">
        <v>74</v>
      </c>
      <c r="B677" s="31">
        <f>B672+B667</f>
        <v>10000</v>
      </c>
      <c r="C677" s="31">
        <f>C672+C667</f>
        <v>1900</v>
      </c>
      <c r="D677" s="31">
        <f>D672+D667</f>
        <v>0</v>
      </c>
      <c r="E677" s="31">
        <f>E672+E667</f>
        <v>0</v>
      </c>
    </row>
    <row r="678" spans="1:5" ht="13.5" thickBot="1" x14ac:dyDescent="0.25">
      <c r="A678" s="61"/>
      <c r="B678" s="57"/>
      <c r="C678" s="57"/>
      <c r="D678" s="57"/>
      <c r="E678" s="57"/>
    </row>
    <row r="679" spans="1:5" ht="27" customHeight="1" thickTop="1" thickBot="1" x14ac:dyDescent="0.25">
      <c r="A679" s="53" t="s">
        <v>46</v>
      </c>
      <c r="B679" s="37">
        <f>B634+B593+B563+B523+B492+B452+B415+B258+B233+B309+B205+B180+B103+B66+B29+B384+B334+B659+B359+B140</f>
        <v>664266</v>
      </c>
      <c r="C679" s="37">
        <f>C634+C593+C563+C523+C492+C452+C415+C258+C233+C309+C205+C180+C103+C66+C29+C384+C334+C659+C359+C140+C283</f>
        <v>651800</v>
      </c>
      <c r="D679" s="37">
        <f>D634+D593+D563+D523+D492+D452+D415+D258+D233+D309+D205+D180+D103+D66+D29+D384+D334+D659+D359+D140</f>
        <v>669600</v>
      </c>
      <c r="E679" s="37">
        <f>E634+E593+E563+E523+E492+E452+E415+E258+E233+E309+E205+E180+E103+E66+E29+E384+E334+E659+E359+E140</f>
        <v>692800</v>
      </c>
    </row>
    <row r="680" spans="1:5" ht="33" customHeight="1" thickTop="1" thickBot="1" x14ac:dyDescent="0.25">
      <c r="A680" s="19" t="s">
        <v>47</v>
      </c>
      <c r="B680" s="37">
        <f>B681+B684+B687+B690+B693+B696+B699+B702+B707</f>
        <v>664266</v>
      </c>
      <c r="C680" s="37">
        <f>C681+C684+C687+C690+C693+C696+C699+C702+C707</f>
        <v>651800</v>
      </c>
      <c r="D680" s="37">
        <f>D681+D684+D687+D690+D693+D696+D699+D702+D707</f>
        <v>669600</v>
      </c>
      <c r="E680" s="37">
        <f>E681+E684+E687+E690+E693+E696+E699+E702+E707</f>
        <v>692800</v>
      </c>
    </row>
    <row r="681" spans="1:5" ht="19.5" customHeight="1" thickBot="1" x14ac:dyDescent="0.25">
      <c r="A681" s="27" t="s">
        <v>0</v>
      </c>
      <c r="B681" s="37">
        <f t="shared" ref="B681:E682" si="20">B601+B531+B460+B423+B111+B74+B37</f>
        <v>156516</v>
      </c>
      <c r="C681" s="37">
        <f t="shared" si="20"/>
        <v>218397</v>
      </c>
      <c r="D681" s="37">
        <f t="shared" si="20"/>
        <v>218397</v>
      </c>
      <c r="E681" s="37">
        <f t="shared" si="20"/>
        <v>218397</v>
      </c>
    </row>
    <row r="682" spans="1:5" ht="13.5" thickBot="1" x14ac:dyDescent="0.25">
      <c r="A682" s="29" t="s">
        <v>89</v>
      </c>
      <c r="B682" s="37">
        <f t="shared" si="20"/>
        <v>156516</v>
      </c>
      <c r="C682" s="37">
        <f t="shared" si="20"/>
        <v>218397</v>
      </c>
      <c r="D682" s="37">
        <f t="shared" si="20"/>
        <v>218397</v>
      </c>
      <c r="E682" s="37">
        <f t="shared" si="20"/>
        <v>218397</v>
      </c>
    </row>
    <row r="683" spans="1:5" ht="13.5" thickBot="1" x14ac:dyDescent="0.25">
      <c r="A683" s="29" t="s">
        <v>107</v>
      </c>
      <c r="B683" s="37"/>
      <c r="C683" s="31"/>
      <c r="D683" s="31"/>
      <c r="E683" s="31"/>
    </row>
    <row r="684" spans="1:5" ht="27.75" customHeight="1" thickBot="1" x14ac:dyDescent="0.25">
      <c r="A684" s="27" t="s">
        <v>30</v>
      </c>
      <c r="B684" s="37">
        <f t="shared" ref="B684:E686" si="21">B604+B534+B463+B426+B114+B77+B40</f>
        <v>30950</v>
      </c>
      <c r="C684" s="37">
        <f t="shared" si="21"/>
        <v>48603</v>
      </c>
      <c r="D684" s="37">
        <f t="shared" si="21"/>
        <v>48603</v>
      </c>
      <c r="E684" s="37">
        <f t="shared" si="21"/>
        <v>48603</v>
      </c>
    </row>
    <row r="685" spans="1:5" ht="27.75" customHeight="1" thickBot="1" x14ac:dyDescent="0.25">
      <c r="A685" s="29" t="s">
        <v>89</v>
      </c>
      <c r="B685" s="37">
        <f t="shared" si="21"/>
        <v>30950</v>
      </c>
      <c r="C685" s="37">
        <f t="shared" si="21"/>
        <v>48603</v>
      </c>
      <c r="D685" s="37">
        <f t="shared" si="21"/>
        <v>48603</v>
      </c>
      <c r="E685" s="37">
        <f t="shared" si="21"/>
        <v>48603</v>
      </c>
    </row>
    <row r="686" spans="1:5" ht="28.5" customHeight="1" thickBot="1" x14ac:dyDescent="0.25">
      <c r="A686" s="29" t="s">
        <v>107</v>
      </c>
      <c r="B686" s="37">
        <f t="shared" si="21"/>
        <v>0</v>
      </c>
      <c r="C686" s="37">
        <f t="shared" si="21"/>
        <v>0</v>
      </c>
      <c r="D686" s="37">
        <f t="shared" si="21"/>
        <v>0</v>
      </c>
      <c r="E686" s="37">
        <f t="shared" si="21"/>
        <v>0</v>
      </c>
    </row>
    <row r="687" spans="1:5" ht="52.5" customHeight="1" thickBot="1" x14ac:dyDescent="0.25">
      <c r="A687" s="27" t="s">
        <v>1</v>
      </c>
      <c r="B687" s="37">
        <f>B607+B537+B466+B429+B117+B80+B43+B154</f>
        <v>113140</v>
      </c>
      <c r="C687" s="37">
        <f>C607+C537+C466+C429+C117+C80+C43+C154</f>
        <v>126640</v>
      </c>
      <c r="D687" s="37">
        <f t="shared" ref="D687:E687" si="22">D607+D537+D466+D429+D117+D80+D43+D154</f>
        <v>132640</v>
      </c>
      <c r="E687" s="37">
        <f t="shared" si="22"/>
        <v>137640</v>
      </c>
    </row>
    <row r="688" spans="1:5" ht="18" customHeight="1" thickBot="1" x14ac:dyDescent="0.25">
      <c r="A688" s="29" t="s">
        <v>89</v>
      </c>
      <c r="B688" s="37">
        <f>B608+B538+B467+B430+B118+B81+B44+B155</f>
        <v>113140</v>
      </c>
      <c r="C688" s="37">
        <f t="shared" ref="C688:E688" si="23">C608+C538+C467+C430+C118+C81+C44+C155</f>
        <v>126640</v>
      </c>
      <c r="D688" s="37">
        <f t="shared" si="23"/>
        <v>132640</v>
      </c>
      <c r="E688" s="37">
        <f t="shared" si="23"/>
        <v>137640</v>
      </c>
    </row>
    <row r="689" spans="1:5" ht="36" customHeight="1" thickBot="1" x14ac:dyDescent="0.25">
      <c r="A689" s="29" t="s">
        <v>107</v>
      </c>
      <c r="B689" s="37">
        <f t="shared" ref="B689:E701" si="24">B609+B539+B468+B431+B119+B82+B45</f>
        <v>0</v>
      </c>
      <c r="C689" s="37">
        <f t="shared" si="24"/>
        <v>0</v>
      </c>
      <c r="D689" s="37">
        <f t="shared" si="24"/>
        <v>0</v>
      </c>
      <c r="E689" s="37">
        <f t="shared" si="24"/>
        <v>0</v>
      </c>
    </row>
    <row r="690" spans="1:5" ht="27" customHeight="1" thickBot="1" x14ac:dyDescent="0.25">
      <c r="A690" s="27" t="s">
        <v>2</v>
      </c>
      <c r="B690" s="37">
        <f t="shared" si="24"/>
        <v>0</v>
      </c>
      <c r="C690" s="37">
        <f t="shared" si="24"/>
        <v>0</v>
      </c>
      <c r="D690" s="37">
        <f t="shared" si="24"/>
        <v>0</v>
      </c>
      <c r="E690" s="37">
        <f t="shared" si="24"/>
        <v>0</v>
      </c>
    </row>
    <row r="691" spans="1:5" ht="47.25" customHeight="1" thickBot="1" x14ac:dyDescent="0.25">
      <c r="A691" s="29" t="s">
        <v>89</v>
      </c>
      <c r="B691" s="37">
        <f t="shared" si="24"/>
        <v>0</v>
      </c>
      <c r="C691" s="37">
        <f t="shared" si="24"/>
        <v>0</v>
      </c>
      <c r="D691" s="37">
        <f t="shared" si="24"/>
        <v>0</v>
      </c>
      <c r="E691" s="37">
        <f t="shared" si="24"/>
        <v>0</v>
      </c>
    </row>
    <row r="692" spans="1:5" ht="13.5" thickBot="1" x14ac:dyDescent="0.25">
      <c r="A692" s="29" t="s">
        <v>107</v>
      </c>
      <c r="B692" s="37">
        <f t="shared" si="24"/>
        <v>0</v>
      </c>
      <c r="C692" s="37">
        <f t="shared" si="24"/>
        <v>0</v>
      </c>
      <c r="D692" s="37">
        <f t="shared" si="24"/>
        <v>0</v>
      </c>
      <c r="E692" s="37">
        <f t="shared" si="24"/>
        <v>0</v>
      </c>
    </row>
    <row r="693" spans="1:5" ht="13.5" thickBot="1" x14ac:dyDescent="0.25">
      <c r="A693" s="27" t="s">
        <v>25</v>
      </c>
      <c r="B693" s="37">
        <f t="shared" si="24"/>
        <v>0</v>
      </c>
      <c r="C693" s="37">
        <f t="shared" si="24"/>
        <v>0</v>
      </c>
      <c r="D693" s="37">
        <f t="shared" si="24"/>
        <v>0</v>
      </c>
      <c r="E693" s="37">
        <f t="shared" si="24"/>
        <v>0</v>
      </c>
    </row>
    <row r="694" spans="1:5" ht="13.5" thickBot="1" x14ac:dyDescent="0.25">
      <c r="A694" s="29" t="s">
        <v>89</v>
      </c>
      <c r="B694" s="37">
        <f t="shared" si="24"/>
        <v>0</v>
      </c>
      <c r="C694" s="37">
        <f t="shared" si="24"/>
        <v>0</v>
      </c>
      <c r="D694" s="37">
        <f t="shared" si="24"/>
        <v>0</v>
      </c>
      <c r="E694" s="37">
        <f t="shared" si="24"/>
        <v>0</v>
      </c>
    </row>
    <row r="695" spans="1:5" ht="13.5" thickBot="1" x14ac:dyDescent="0.25">
      <c r="A695" s="29" t="s">
        <v>107</v>
      </c>
      <c r="B695" s="37">
        <f t="shared" si="24"/>
        <v>0</v>
      </c>
      <c r="C695" s="37">
        <f t="shared" si="24"/>
        <v>0</v>
      </c>
      <c r="D695" s="37">
        <f t="shared" si="24"/>
        <v>0</v>
      </c>
      <c r="E695" s="37">
        <f t="shared" si="24"/>
        <v>0</v>
      </c>
    </row>
    <row r="696" spans="1:5" ht="13.5" thickBot="1" x14ac:dyDescent="0.25">
      <c r="A696" s="27" t="s">
        <v>26</v>
      </c>
      <c r="B696" s="37">
        <f t="shared" si="24"/>
        <v>36000</v>
      </c>
      <c r="C696" s="37">
        <f t="shared" si="24"/>
        <v>36000</v>
      </c>
      <c r="D696" s="37">
        <f t="shared" si="24"/>
        <v>36000</v>
      </c>
      <c r="E696" s="37">
        <f t="shared" si="24"/>
        <v>36000</v>
      </c>
    </row>
    <row r="697" spans="1:5" ht="13.5" thickBot="1" x14ac:dyDescent="0.25">
      <c r="A697" s="29" t="s">
        <v>89</v>
      </c>
      <c r="B697" s="37">
        <f t="shared" si="24"/>
        <v>36000</v>
      </c>
      <c r="C697" s="37">
        <f t="shared" si="24"/>
        <v>36000</v>
      </c>
      <c r="D697" s="37">
        <f t="shared" si="24"/>
        <v>36000</v>
      </c>
      <c r="E697" s="37">
        <f t="shared" si="24"/>
        <v>36000</v>
      </c>
    </row>
    <row r="698" spans="1:5" ht="13.5" thickBot="1" x14ac:dyDescent="0.25">
      <c r="A698" s="29" t="s">
        <v>107</v>
      </c>
      <c r="B698" s="37">
        <f t="shared" si="24"/>
        <v>0</v>
      </c>
      <c r="C698" s="37">
        <f t="shared" si="24"/>
        <v>0</v>
      </c>
      <c r="D698" s="37">
        <f t="shared" si="24"/>
        <v>0</v>
      </c>
      <c r="E698" s="37">
        <f t="shared" si="24"/>
        <v>0</v>
      </c>
    </row>
    <row r="699" spans="1:5" ht="13.5" thickBot="1" x14ac:dyDescent="0.25">
      <c r="A699" s="27" t="s">
        <v>3</v>
      </c>
      <c r="B699" s="37">
        <f t="shared" si="24"/>
        <v>2360</v>
      </c>
      <c r="C699" s="37">
        <f t="shared" si="24"/>
        <v>360</v>
      </c>
      <c r="D699" s="37">
        <f t="shared" si="24"/>
        <v>360</v>
      </c>
      <c r="E699" s="37">
        <f t="shared" si="24"/>
        <v>360</v>
      </c>
    </row>
    <row r="700" spans="1:5" ht="13.5" thickBot="1" x14ac:dyDescent="0.25">
      <c r="A700" s="29" t="s">
        <v>89</v>
      </c>
      <c r="B700" s="37">
        <f t="shared" si="24"/>
        <v>2360</v>
      </c>
      <c r="C700" s="37">
        <f t="shared" si="24"/>
        <v>360</v>
      </c>
      <c r="D700" s="37">
        <f t="shared" si="24"/>
        <v>360</v>
      </c>
      <c r="E700" s="37">
        <f t="shared" si="24"/>
        <v>360</v>
      </c>
    </row>
    <row r="701" spans="1:5" ht="13.5" thickBot="1" x14ac:dyDescent="0.25">
      <c r="A701" s="29" t="s">
        <v>107</v>
      </c>
      <c r="B701" s="37">
        <f t="shared" si="24"/>
        <v>0</v>
      </c>
      <c r="C701" s="37">
        <f t="shared" si="24"/>
        <v>0</v>
      </c>
      <c r="D701" s="37">
        <f t="shared" si="24"/>
        <v>0</v>
      </c>
      <c r="E701" s="37">
        <f t="shared" si="24"/>
        <v>0</v>
      </c>
    </row>
    <row r="702" spans="1:5" ht="13.5" thickBot="1" x14ac:dyDescent="0.25">
      <c r="A702" s="27" t="s">
        <v>19</v>
      </c>
      <c r="B702" s="37">
        <f>B703+B704+B705+B706</f>
        <v>239500</v>
      </c>
      <c r="C702" s="37">
        <f>C703+C704+C705+C706</f>
        <v>111000</v>
      </c>
      <c r="D702" s="37">
        <f>D703+D704+D705+D706</f>
        <v>110000</v>
      </c>
      <c r="E702" s="37">
        <f>E703+E704+E705+E706</f>
        <v>110000</v>
      </c>
    </row>
    <row r="703" spans="1:5" ht="13.5" thickBot="1" x14ac:dyDescent="0.25">
      <c r="A703" s="29" t="s">
        <v>89</v>
      </c>
      <c r="B703" s="37">
        <f>B501</f>
        <v>11500</v>
      </c>
      <c r="C703" s="37"/>
      <c r="D703" s="37"/>
      <c r="E703" s="37"/>
    </row>
    <row r="704" spans="1:5" ht="13.5" thickBot="1" x14ac:dyDescent="0.25">
      <c r="A704" s="29" t="s">
        <v>94</v>
      </c>
      <c r="B704" s="37">
        <f>B319</f>
        <v>225000</v>
      </c>
      <c r="C704" s="37">
        <f>C319</f>
        <v>110000</v>
      </c>
      <c r="D704" s="37">
        <f>D319</f>
        <v>110000</v>
      </c>
      <c r="E704" s="37">
        <f>E319</f>
        <v>110000</v>
      </c>
    </row>
    <row r="705" spans="1:5" ht="13.5" thickBot="1" x14ac:dyDescent="0.25">
      <c r="A705" s="29" t="s">
        <v>95</v>
      </c>
      <c r="B705" s="37"/>
      <c r="C705" s="37"/>
      <c r="D705" s="37"/>
      <c r="E705" s="37"/>
    </row>
    <row r="706" spans="1:5" ht="13.5" thickBot="1" x14ac:dyDescent="0.25">
      <c r="A706" s="29" t="s">
        <v>96</v>
      </c>
      <c r="B706" s="37">
        <f>B346+B377</f>
        <v>3000</v>
      </c>
      <c r="C706" s="37">
        <f t="shared" ref="C706:E706" si="25">C346+C377</f>
        <v>1000</v>
      </c>
      <c r="D706" s="37">
        <f t="shared" si="25"/>
        <v>0</v>
      </c>
      <c r="E706" s="37">
        <f t="shared" si="25"/>
        <v>0</v>
      </c>
    </row>
    <row r="707" spans="1:5" ht="13.5" thickBot="1" x14ac:dyDescent="0.25">
      <c r="A707" s="27" t="s">
        <v>20</v>
      </c>
      <c r="B707" s="37">
        <f>B708+B709+B710+B711</f>
        <v>85800</v>
      </c>
      <c r="C707" s="37">
        <f>C708+C709+C710+C711</f>
        <v>110800</v>
      </c>
      <c r="D707" s="37">
        <f t="shared" ref="D707:E707" si="26">D708+D709+D710+D711</f>
        <v>123600</v>
      </c>
      <c r="E707" s="37">
        <f t="shared" si="26"/>
        <v>141800</v>
      </c>
    </row>
    <row r="708" spans="1:5" ht="13.5" thickBot="1" x14ac:dyDescent="0.25">
      <c r="A708" s="29" t="s">
        <v>89</v>
      </c>
      <c r="B708" s="37">
        <f>B648+B577+B506+B398+B272+B247+B219+B194+B673</f>
        <v>85800</v>
      </c>
      <c r="C708" s="37">
        <f>C648+C577+C506+C398+C272+C247+C219+C194+C673+C296</f>
        <v>110800</v>
      </c>
      <c r="D708" s="37">
        <f>D648+D577+D506+D398+D272+D247+D219+D194+D673</f>
        <v>123600</v>
      </c>
      <c r="E708" s="37">
        <f>E648+E577+E506+E398+E272+E247+E219+E194+E673</f>
        <v>141800</v>
      </c>
    </row>
    <row r="709" spans="1:5" ht="13.5" thickBot="1" x14ac:dyDescent="0.25">
      <c r="A709" s="29" t="s">
        <v>94</v>
      </c>
      <c r="B709" s="37">
        <f>B324</f>
        <v>0</v>
      </c>
      <c r="C709" s="37">
        <f>C324</f>
        <v>0</v>
      </c>
      <c r="D709" s="37">
        <f>D324</f>
        <v>0</v>
      </c>
      <c r="E709" s="37">
        <f>E324</f>
        <v>0</v>
      </c>
    </row>
    <row r="710" spans="1:5" ht="13.5" thickBot="1" x14ac:dyDescent="0.25">
      <c r="A710" s="29" t="s">
        <v>95</v>
      </c>
      <c r="B710" s="37">
        <f>B650+B579+B508+B400+B274+B249+B221+B196</f>
        <v>0</v>
      </c>
      <c r="C710" s="37">
        <f>C650+C579+C508+C400+C274+C249+C221+C196</f>
        <v>0</v>
      </c>
      <c r="D710" s="37">
        <f>D650+D579+D508+D400+D274+D249+D221+D196</f>
        <v>0</v>
      </c>
      <c r="E710" s="37">
        <f>E650+E579+E508+E400+E274+E249+E221+E196</f>
        <v>0</v>
      </c>
    </row>
    <row r="711" spans="1:5" ht="13.5" thickBot="1" x14ac:dyDescent="0.25">
      <c r="A711" s="29" t="s">
        <v>96</v>
      </c>
      <c r="B711" s="37"/>
      <c r="C711" s="37"/>
      <c r="D711" s="37">
        <f t="shared" ref="D711:E711" si="27">D352+D377</f>
        <v>0</v>
      </c>
      <c r="E711" s="37">
        <f t="shared" si="27"/>
        <v>0</v>
      </c>
    </row>
    <row r="712" spans="1:5" ht="13.5" thickBot="1" x14ac:dyDescent="0.25">
      <c r="A712" s="19" t="s">
        <v>33</v>
      </c>
      <c r="B712" s="37">
        <f>IF(B680-B679=0,0,"Error")</f>
        <v>0</v>
      </c>
      <c r="C712" s="37">
        <f>IF(C680-C679=0,0,"Error")</f>
        <v>0</v>
      </c>
      <c r="D712" s="37">
        <f>IF(D680-D679=0,0,"Error")</f>
        <v>0</v>
      </c>
      <c r="E712" s="37">
        <f>IF(E680-E679=0,0,"Error")</f>
        <v>0</v>
      </c>
    </row>
  </sheetData>
  <mergeCells count="168">
    <mergeCell ref="A1:E1"/>
    <mergeCell ref="B134:E134"/>
    <mergeCell ref="B135:E135"/>
    <mergeCell ref="B136:E136"/>
    <mergeCell ref="A137:A138"/>
    <mergeCell ref="A145:E145"/>
    <mergeCell ref="A146:A147"/>
    <mergeCell ref="B61:E61"/>
    <mergeCell ref="D199:E199"/>
    <mergeCell ref="B200:E200"/>
    <mergeCell ref="B409:E409"/>
    <mergeCell ref="B447:E447"/>
    <mergeCell ref="A412:A413"/>
    <mergeCell ref="A420:E420"/>
    <mergeCell ref="A109:A110"/>
    <mergeCell ref="A100:A101"/>
    <mergeCell ref="A224:E224"/>
    <mergeCell ref="A225:E225"/>
    <mergeCell ref="B226:E226"/>
    <mergeCell ref="A177:A178"/>
    <mergeCell ref="A185:E185"/>
    <mergeCell ref="D227:E227"/>
    <mergeCell ref="B228:E228"/>
    <mergeCell ref="B229:E229"/>
    <mergeCell ref="A230:A231"/>
    <mergeCell ref="A238:E238"/>
    <mergeCell ref="A239:A240"/>
    <mergeCell ref="D252:E252"/>
    <mergeCell ref="D353:E353"/>
    <mergeCell ref="B354:E354"/>
    <mergeCell ref="B355:E355"/>
    <mergeCell ref="B253:E253"/>
    <mergeCell ref="B254:E254"/>
    <mergeCell ref="A255:A256"/>
    <mergeCell ref="B25:E25"/>
    <mergeCell ref="A26:A27"/>
    <mergeCell ref="A202:A203"/>
    <mergeCell ref="A210:E210"/>
    <mergeCell ref="A211:A212"/>
    <mergeCell ref="B62:E62"/>
    <mergeCell ref="A63:A64"/>
    <mergeCell ref="A71:E71"/>
    <mergeCell ref="A72:A73"/>
    <mergeCell ref="B60:E60"/>
    <mergeCell ref="A34:E34"/>
    <mergeCell ref="A35:A36"/>
    <mergeCell ref="B97:E97"/>
    <mergeCell ref="B98:E98"/>
    <mergeCell ref="B201:E201"/>
    <mergeCell ref="A186:A187"/>
    <mergeCell ref="B99:E99"/>
    <mergeCell ref="A108:E108"/>
    <mergeCell ref="D174:E174"/>
    <mergeCell ref="B175:E175"/>
    <mergeCell ref="B176:E176"/>
    <mergeCell ref="A171:E171"/>
    <mergeCell ref="A172:E172"/>
    <mergeCell ref="B173:E173"/>
    <mergeCell ref="B16:E16"/>
    <mergeCell ref="A17:E17"/>
    <mergeCell ref="A21:E21"/>
    <mergeCell ref="A22:E22"/>
    <mergeCell ref="B23:E23"/>
    <mergeCell ref="B24:E24"/>
    <mergeCell ref="A2:E2"/>
    <mergeCell ref="B3:E3"/>
    <mergeCell ref="B4:E4"/>
    <mergeCell ref="B5:E5"/>
    <mergeCell ref="A6:E6"/>
    <mergeCell ref="A7:E8"/>
    <mergeCell ref="B9:E9"/>
    <mergeCell ref="A10:A11"/>
    <mergeCell ref="A264:A265"/>
    <mergeCell ref="A263:E263"/>
    <mergeCell ref="A315:A316"/>
    <mergeCell ref="B304:E304"/>
    <mergeCell ref="B305:E305"/>
    <mergeCell ref="A306:A307"/>
    <mergeCell ref="B302:E302"/>
    <mergeCell ref="D303:E303"/>
    <mergeCell ref="D277:E277"/>
    <mergeCell ref="B278:E278"/>
    <mergeCell ref="B279:E279"/>
    <mergeCell ref="A280:A281"/>
    <mergeCell ref="A288:E288"/>
    <mergeCell ref="A289:A290"/>
    <mergeCell ref="B379:E379"/>
    <mergeCell ref="B380:E380"/>
    <mergeCell ref="A381:A382"/>
    <mergeCell ref="A389:E389"/>
    <mergeCell ref="A390:A391"/>
    <mergeCell ref="A314:E314"/>
    <mergeCell ref="A457:E457"/>
    <mergeCell ref="B410:E410"/>
    <mergeCell ref="B411:E411"/>
    <mergeCell ref="B403:E403"/>
    <mergeCell ref="A404:E404"/>
    <mergeCell ref="A407:E407"/>
    <mergeCell ref="A408:E408"/>
    <mergeCell ref="A421:A422"/>
    <mergeCell ref="D328:E328"/>
    <mergeCell ref="B329:E329"/>
    <mergeCell ref="B330:E330"/>
    <mergeCell ref="A331:A332"/>
    <mergeCell ref="A339:E339"/>
    <mergeCell ref="A340:A341"/>
    <mergeCell ref="D378:E378"/>
    <mergeCell ref="A356:A357"/>
    <mergeCell ref="A364:E364"/>
    <mergeCell ref="A365:A366"/>
    <mergeCell ref="B446:E446"/>
    <mergeCell ref="A458:A459"/>
    <mergeCell ref="B448:E448"/>
    <mergeCell ref="A449:A450"/>
    <mergeCell ref="A489:A490"/>
    <mergeCell ref="B511:E511"/>
    <mergeCell ref="B488:E488"/>
    <mergeCell ref="B487:E487"/>
    <mergeCell ref="B485:E485"/>
    <mergeCell ref="A484:E484"/>
    <mergeCell ref="A483:E483"/>
    <mergeCell ref="A497:E497"/>
    <mergeCell ref="A498:A499"/>
    <mergeCell ref="D486:E486"/>
    <mergeCell ref="A512:E512"/>
    <mergeCell ref="A515:E515"/>
    <mergeCell ref="B518:E518"/>
    <mergeCell ref="A520:A521"/>
    <mergeCell ref="A528:E528"/>
    <mergeCell ref="A585:E585"/>
    <mergeCell ref="B629:E629"/>
    <mergeCell ref="A555:E555"/>
    <mergeCell ref="A516:E516"/>
    <mergeCell ref="B517:E517"/>
    <mergeCell ref="B519:E519"/>
    <mergeCell ref="A529:A530"/>
    <mergeCell ref="A554:E554"/>
    <mergeCell ref="A568:E568"/>
    <mergeCell ref="B582:E582"/>
    <mergeCell ref="A583:E583"/>
    <mergeCell ref="A586:E586"/>
    <mergeCell ref="B558:E558"/>
    <mergeCell ref="A590:A591"/>
    <mergeCell ref="B626:E626"/>
    <mergeCell ref="B559:E559"/>
    <mergeCell ref="A560:A561"/>
    <mergeCell ref="A569:A570"/>
    <mergeCell ref="B556:E556"/>
    <mergeCell ref="D557:E557"/>
    <mergeCell ref="B587:E587"/>
    <mergeCell ref="B588:E588"/>
    <mergeCell ref="B589:E589"/>
    <mergeCell ref="D653:E653"/>
    <mergeCell ref="B654:E654"/>
    <mergeCell ref="B655:E655"/>
    <mergeCell ref="A598:E598"/>
    <mergeCell ref="A599:A600"/>
    <mergeCell ref="A624:E624"/>
    <mergeCell ref="A625:E625"/>
    <mergeCell ref="A640:A641"/>
    <mergeCell ref="D627:E627"/>
    <mergeCell ref="B628:E628"/>
    <mergeCell ref="A631:A632"/>
    <mergeCell ref="A639:E639"/>
    <mergeCell ref="B630:E630"/>
    <mergeCell ref="A656:A657"/>
    <mergeCell ref="A664:E664"/>
    <mergeCell ref="A665:A666"/>
  </mergeCells>
  <pageMargins left="0.38" right="0.37" top="0.77" bottom="0.27" header="0.53" footer="0.49"/>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2"/>
  <sheetViews>
    <sheetView zoomScale="85" zoomScaleNormal="85" workbookViewId="0">
      <selection sqref="A1:E1"/>
    </sheetView>
  </sheetViews>
  <sheetFormatPr defaultRowHeight="15" x14ac:dyDescent="0.25"/>
  <cols>
    <col min="1" max="1" width="58.28515625" customWidth="1"/>
    <col min="2" max="2" width="25.28515625" customWidth="1"/>
    <col min="3" max="3" width="24.140625" customWidth="1"/>
    <col min="4" max="4" width="25" customWidth="1"/>
    <col min="5" max="5" width="22" customWidth="1"/>
    <col min="7" max="7" width="19.42578125" customWidth="1"/>
  </cols>
  <sheetData>
    <row r="1" spans="1:7" x14ac:dyDescent="0.25">
      <c r="A1" s="1156" t="s">
        <v>165</v>
      </c>
      <c r="B1" s="1156"/>
      <c r="C1" s="1156"/>
      <c r="D1" s="1156"/>
      <c r="E1" s="1156"/>
      <c r="F1" s="72"/>
    </row>
    <row r="2" spans="1:7" x14ac:dyDescent="0.25">
      <c r="A2" s="680" t="s">
        <v>210</v>
      </c>
      <c r="B2" s="680"/>
      <c r="C2" s="680"/>
      <c r="D2" s="680"/>
      <c r="E2" s="680"/>
      <c r="F2" s="72"/>
    </row>
    <row r="3" spans="1:7" x14ac:dyDescent="0.25">
      <c r="A3" s="680" t="s">
        <v>211</v>
      </c>
      <c r="B3" s="680"/>
      <c r="C3" s="680"/>
      <c r="D3" s="680"/>
      <c r="E3" s="680"/>
      <c r="F3" s="72"/>
    </row>
    <row r="4" spans="1:7" ht="15.75" thickBot="1" x14ac:dyDescent="0.3">
      <c r="A4" s="72"/>
      <c r="B4" s="72"/>
      <c r="C4" s="72"/>
      <c r="D4" s="72"/>
      <c r="E4" s="72"/>
      <c r="F4" s="72"/>
    </row>
    <row r="5" spans="1:7" ht="19.5" thickBot="1" x14ac:dyDescent="0.3">
      <c r="A5" s="73" t="s">
        <v>21</v>
      </c>
      <c r="B5" s="681" t="s">
        <v>212</v>
      </c>
      <c r="C5" s="681"/>
      <c r="D5" s="681"/>
      <c r="E5" s="681"/>
      <c r="F5" s="72"/>
    </row>
    <row r="6" spans="1:7" ht="19.5" thickBot="1" x14ac:dyDescent="0.3">
      <c r="A6" s="73" t="s">
        <v>4</v>
      </c>
      <c r="B6" s="682" t="s">
        <v>111</v>
      </c>
      <c r="C6" s="683"/>
      <c r="D6" s="683"/>
      <c r="E6" s="684"/>
      <c r="F6" s="72"/>
    </row>
    <row r="7" spans="1:7" ht="19.5" thickBot="1" x14ac:dyDescent="0.3">
      <c r="A7" s="73" t="s">
        <v>27</v>
      </c>
      <c r="B7" s="666" t="s">
        <v>178</v>
      </c>
      <c r="C7" s="671"/>
      <c r="D7" s="671"/>
      <c r="E7" s="667"/>
      <c r="F7" s="72"/>
    </row>
    <row r="8" spans="1:7" ht="19.5" thickBot="1" x14ac:dyDescent="0.35">
      <c r="A8" s="677" t="s">
        <v>7</v>
      </c>
      <c r="B8" s="678"/>
      <c r="C8" s="678"/>
      <c r="D8" s="678"/>
      <c r="E8" s="679"/>
      <c r="F8" s="72"/>
      <c r="G8" t="s">
        <v>202</v>
      </c>
    </row>
    <row r="9" spans="1:7" ht="15.75" customHeight="1" thickBot="1" x14ac:dyDescent="0.3">
      <c r="A9" s="668" t="s">
        <v>213</v>
      </c>
      <c r="B9" s="669"/>
      <c r="C9" s="669"/>
      <c r="D9" s="669"/>
      <c r="E9" s="670"/>
      <c r="F9" s="72"/>
    </row>
    <row r="10" spans="1:7" ht="15.75" customHeight="1" thickBot="1" x14ac:dyDescent="0.3">
      <c r="A10" s="668"/>
      <c r="B10" s="669"/>
      <c r="C10" s="669"/>
      <c r="D10" s="669"/>
      <c r="E10" s="670"/>
      <c r="F10" s="72"/>
    </row>
    <row r="11" spans="1:7" ht="49.7" customHeight="1" thickBot="1" x14ac:dyDescent="0.3">
      <c r="A11" s="668"/>
      <c r="B11" s="669"/>
      <c r="C11" s="669"/>
      <c r="D11" s="669"/>
      <c r="E11" s="670"/>
      <c r="F11" s="72"/>
    </row>
    <row r="12" spans="1:7" ht="63" customHeight="1" thickBot="1" x14ac:dyDescent="0.3">
      <c r="A12" s="74" t="s">
        <v>10</v>
      </c>
      <c r="B12" s="669" t="s">
        <v>214</v>
      </c>
      <c r="C12" s="675"/>
      <c r="D12" s="675"/>
      <c r="E12" s="676"/>
      <c r="F12" s="72"/>
    </row>
    <row r="13" spans="1:7" ht="18.75" x14ac:dyDescent="0.25">
      <c r="A13" s="649" t="s">
        <v>11</v>
      </c>
      <c r="B13" s="75">
        <v>2020</v>
      </c>
      <c r="C13" s="75">
        <v>2021</v>
      </c>
      <c r="D13" s="75">
        <v>2022</v>
      </c>
      <c r="E13" s="75">
        <v>2023</v>
      </c>
      <c r="F13" s="72"/>
    </row>
    <row r="14" spans="1:7" ht="19.5" thickBot="1" x14ac:dyDescent="0.3">
      <c r="A14" s="650"/>
      <c r="B14" s="76" t="s">
        <v>5</v>
      </c>
      <c r="C14" s="76" t="s">
        <v>6</v>
      </c>
      <c r="D14" s="76" t="s">
        <v>6</v>
      </c>
      <c r="E14" s="76" t="s">
        <v>6</v>
      </c>
      <c r="F14" s="72"/>
    </row>
    <row r="15" spans="1:7" ht="58.7" customHeight="1" thickBot="1" x14ac:dyDescent="0.3">
      <c r="A15" s="77" t="s">
        <v>215</v>
      </c>
      <c r="B15" s="78">
        <v>0.6</v>
      </c>
      <c r="C15" s="78">
        <v>0.7</v>
      </c>
      <c r="D15" s="78">
        <v>0.8</v>
      </c>
      <c r="E15" s="78">
        <v>0.8</v>
      </c>
      <c r="F15" s="72"/>
    </row>
    <row r="16" spans="1:7" ht="57.2" customHeight="1" thickBot="1" x14ac:dyDescent="0.3">
      <c r="A16" s="77" t="s">
        <v>84</v>
      </c>
      <c r="B16" s="78">
        <v>0.16</v>
      </c>
      <c r="C16" s="78">
        <v>0.3</v>
      </c>
      <c r="D16" s="78">
        <v>0.4</v>
      </c>
      <c r="E16" s="78">
        <v>0.4</v>
      </c>
      <c r="F16" s="72"/>
    </row>
    <row r="17" spans="1:6" ht="57.2" customHeight="1" thickBot="1" x14ac:dyDescent="0.3">
      <c r="A17" s="79" t="s">
        <v>12</v>
      </c>
      <c r="B17" s="668" t="s">
        <v>216</v>
      </c>
      <c r="C17" s="669"/>
      <c r="D17" s="669"/>
      <c r="E17" s="670"/>
      <c r="F17" s="72"/>
    </row>
    <row r="18" spans="1:6" ht="30.75" customHeight="1" thickBot="1" x14ac:dyDescent="0.3">
      <c r="A18" s="666" t="s">
        <v>13</v>
      </c>
      <c r="B18" s="671"/>
      <c r="C18" s="671"/>
      <c r="D18" s="671"/>
      <c r="E18" s="667"/>
      <c r="F18" s="72"/>
    </row>
    <row r="19" spans="1:6" ht="57" thickBot="1" x14ac:dyDescent="0.3">
      <c r="A19" s="77" t="s">
        <v>217</v>
      </c>
      <c r="B19" s="78">
        <v>0.5</v>
      </c>
      <c r="C19" s="78">
        <v>0.7</v>
      </c>
      <c r="D19" s="78">
        <v>0.8</v>
      </c>
      <c r="E19" s="78">
        <v>0.8</v>
      </c>
      <c r="F19" s="72"/>
    </row>
    <row r="20" spans="1:6" ht="57" thickBot="1" x14ac:dyDescent="0.3">
      <c r="A20" s="77" t="s">
        <v>218</v>
      </c>
      <c r="B20" s="78">
        <v>0.1</v>
      </c>
      <c r="C20" s="78">
        <v>0.2</v>
      </c>
      <c r="D20" s="78">
        <v>0.4</v>
      </c>
      <c r="E20" s="78">
        <v>0.4</v>
      </c>
      <c r="F20" s="72"/>
    </row>
    <row r="21" spans="1:6" ht="19.5" thickBot="1" x14ac:dyDescent="0.3">
      <c r="A21" s="672" t="s">
        <v>31</v>
      </c>
      <c r="B21" s="673"/>
      <c r="C21" s="673"/>
      <c r="D21" s="673"/>
      <c r="E21" s="674"/>
      <c r="F21" s="72"/>
    </row>
    <row r="22" spans="1:6" ht="19.5" thickBot="1" x14ac:dyDescent="0.3">
      <c r="A22" s="672" t="s">
        <v>43</v>
      </c>
      <c r="B22" s="673"/>
      <c r="C22" s="673"/>
      <c r="D22" s="673"/>
      <c r="E22" s="674"/>
      <c r="F22" s="72"/>
    </row>
    <row r="23" spans="1:6" ht="31.7" customHeight="1" thickBot="1" x14ac:dyDescent="0.3">
      <c r="A23" s="80" t="s">
        <v>28</v>
      </c>
      <c r="B23" s="666" t="s">
        <v>219</v>
      </c>
      <c r="C23" s="647"/>
      <c r="D23" s="647"/>
      <c r="E23" s="648"/>
      <c r="F23" s="72"/>
    </row>
    <row r="24" spans="1:6" ht="51" customHeight="1" thickBot="1" x14ac:dyDescent="0.3">
      <c r="A24" s="77" t="s">
        <v>9</v>
      </c>
      <c r="B24" s="668" t="s">
        <v>220</v>
      </c>
      <c r="C24" s="669"/>
      <c r="D24" s="669"/>
      <c r="E24" s="670"/>
      <c r="F24" s="72"/>
    </row>
    <row r="25" spans="1:6" ht="28.5" customHeight="1" thickBot="1" x14ac:dyDescent="0.3">
      <c r="A25" s="77" t="s">
        <v>14</v>
      </c>
      <c r="B25" s="646" t="s">
        <v>221</v>
      </c>
      <c r="C25" s="647"/>
      <c r="D25" s="647"/>
      <c r="E25" s="648"/>
      <c r="F25" s="72"/>
    </row>
    <row r="26" spans="1:6" ht="18.75" x14ac:dyDescent="0.25">
      <c r="A26" s="649"/>
      <c r="B26" s="81">
        <v>2020</v>
      </c>
      <c r="C26" s="81">
        <v>2021</v>
      </c>
      <c r="D26" s="81">
        <v>2022</v>
      </c>
      <c r="E26" s="81">
        <v>2023</v>
      </c>
      <c r="F26" s="72"/>
    </row>
    <row r="27" spans="1:6" ht="19.5" thickBot="1" x14ac:dyDescent="0.3">
      <c r="A27" s="650"/>
      <c r="B27" s="82" t="s">
        <v>5</v>
      </c>
      <c r="C27" s="82" t="s">
        <v>6</v>
      </c>
      <c r="D27" s="82" t="s">
        <v>6</v>
      </c>
      <c r="E27" s="82" t="s">
        <v>6</v>
      </c>
      <c r="F27" s="72"/>
    </row>
    <row r="28" spans="1:6" ht="19.5" thickBot="1" x14ac:dyDescent="0.3">
      <c r="A28" s="77" t="s">
        <v>8</v>
      </c>
      <c r="B28" s="83">
        <v>2300</v>
      </c>
      <c r="C28" s="83">
        <v>2300</v>
      </c>
      <c r="D28" s="83">
        <v>2100</v>
      </c>
      <c r="E28" s="83">
        <v>2100</v>
      </c>
      <c r="F28" s="72"/>
    </row>
    <row r="29" spans="1:6" ht="19.5" thickBot="1" x14ac:dyDescent="0.3">
      <c r="A29" s="77" t="s">
        <v>15</v>
      </c>
      <c r="B29" s="83">
        <v>58000</v>
      </c>
      <c r="C29" s="83">
        <v>62000</v>
      </c>
      <c r="D29" s="83">
        <v>62500</v>
      </c>
      <c r="E29" s="83">
        <v>63000</v>
      </c>
      <c r="F29" s="72"/>
    </row>
    <row r="30" spans="1:6" ht="19.5" thickBot="1" x14ac:dyDescent="0.3">
      <c r="A30" s="77" t="s">
        <v>24</v>
      </c>
      <c r="B30" s="83">
        <v>25.217391304347824</v>
      </c>
      <c r="C30" s="83">
        <f>C29/C28</f>
        <v>26.956521739130434</v>
      </c>
      <c r="D30" s="83">
        <f>D29/D28</f>
        <v>29.761904761904763</v>
      </c>
      <c r="E30" s="83">
        <f>E29/E28</f>
        <v>30</v>
      </c>
      <c r="F30" s="72"/>
    </row>
    <row r="31" spans="1:6" ht="19.5" thickBot="1" x14ac:dyDescent="0.3">
      <c r="A31" s="77" t="s">
        <v>16</v>
      </c>
      <c r="B31" s="84">
        <v>0</v>
      </c>
      <c r="C31" s="84">
        <f t="shared" ref="C31:E33" si="0">C28/B28-1</f>
        <v>0</v>
      </c>
      <c r="D31" s="84">
        <f t="shared" si="0"/>
        <v>-8.6956521739130488E-2</v>
      </c>
      <c r="E31" s="84">
        <f t="shared" si="0"/>
        <v>0</v>
      </c>
      <c r="F31" s="85"/>
    </row>
    <row r="32" spans="1:6" ht="19.5" thickBot="1" x14ac:dyDescent="0.3">
      <c r="A32" s="77" t="s">
        <v>17</v>
      </c>
      <c r="B32" s="84">
        <v>0</v>
      </c>
      <c r="C32" s="84">
        <f>C29/B29-1</f>
        <v>6.8965517241379226E-2</v>
      </c>
      <c r="D32" s="84">
        <f t="shared" si="0"/>
        <v>8.0645161290322509E-3</v>
      </c>
      <c r="E32" s="84">
        <f t="shared" si="0"/>
        <v>8.0000000000000071E-3</v>
      </c>
      <c r="F32" s="72"/>
    </row>
    <row r="33" spans="1:6" ht="19.5" thickBot="1" x14ac:dyDescent="0.3">
      <c r="A33" s="77" t="s">
        <v>18</v>
      </c>
      <c r="B33" s="84">
        <v>0</v>
      </c>
      <c r="C33" s="84">
        <f t="shared" si="0"/>
        <v>6.8965517241379448E-2</v>
      </c>
      <c r="D33" s="84">
        <f t="shared" si="0"/>
        <v>0.10407066052227343</v>
      </c>
      <c r="E33" s="84">
        <f t="shared" si="0"/>
        <v>8.0000000000000071E-3</v>
      </c>
      <c r="F33" s="72"/>
    </row>
    <row r="34" spans="1:6" ht="19.5" thickBot="1" x14ac:dyDescent="0.3">
      <c r="A34" s="651" t="s">
        <v>160</v>
      </c>
      <c r="B34" s="652"/>
      <c r="C34" s="652"/>
      <c r="D34" s="652"/>
      <c r="E34" s="653"/>
      <c r="F34" s="72"/>
    </row>
    <row r="35" spans="1:6" ht="18.75" x14ac:dyDescent="0.25">
      <c r="A35" s="649"/>
      <c r="B35" s="81">
        <v>2020</v>
      </c>
      <c r="C35" s="81">
        <v>2021</v>
      </c>
      <c r="D35" s="81">
        <v>2022</v>
      </c>
      <c r="E35" s="81">
        <v>2023</v>
      </c>
      <c r="F35" s="72"/>
    </row>
    <row r="36" spans="1:6" ht="19.5" thickBot="1" x14ac:dyDescent="0.3">
      <c r="A36" s="650"/>
      <c r="B36" s="82" t="s">
        <v>5</v>
      </c>
      <c r="C36" s="82" t="s">
        <v>6</v>
      </c>
      <c r="D36" s="82" t="s">
        <v>6</v>
      </c>
      <c r="E36" s="82" t="s">
        <v>6</v>
      </c>
      <c r="F36" s="72"/>
    </row>
    <row r="37" spans="1:6" ht="19.5" thickBot="1" x14ac:dyDescent="0.3">
      <c r="A37" s="86" t="s">
        <v>0</v>
      </c>
      <c r="B37" s="87">
        <v>25500</v>
      </c>
      <c r="C37" s="87">
        <v>21400</v>
      </c>
      <c r="D37" s="87">
        <v>21400</v>
      </c>
      <c r="E37" s="87">
        <v>21400</v>
      </c>
      <c r="F37" s="72"/>
    </row>
    <row r="38" spans="1:6" ht="19.5" thickBot="1" x14ac:dyDescent="0.3">
      <c r="A38" s="88" t="s">
        <v>89</v>
      </c>
      <c r="B38" s="87">
        <v>25500</v>
      </c>
      <c r="C38" s="87">
        <v>21400</v>
      </c>
      <c r="D38" s="87">
        <v>21400</v>
      </c>
      <c r="E38" s="87">
        <v>21400</v>
      </c>
      <c r="F38" s="72"/>
    </row>
    <row r="39" spans="1:6" ht="19.5" thickBot="1" x14ac:dyDescent="0.3">
      <c r="A39" s="88" t="s">
        <v>90</v>
      </c>
      <c r="B39" s="89"/>
      <c r="C39" s="89"/>
      <c r="D39" s="89"/>
      <c r="E39" s="89"/>
      <c r="F39" s="72"/>
    </row>
    <row r="40" spans="1:6" ht="19.5" thickBot="1" x14ac:dyDescent="0.3">
      <c r="A40" s="86" t="s">
        <v>30</v>
      </c>
      <c r="B40" s="87">
        <v>4500</v>
      </c>
      <c r="C40" s="87">
        <v>3600</v>
      </c>
      <c r="D40" s="87">
        <v>3600</v>
      </c>
      <c r="E40" s="87">
        <v>3600</v>
      </c>
      <c r="F40" s="72"/>
    </row>
    <row r="41" spans="1:6" ht="19.5" thickBot="1" x14ac:dyDescent="0.3">
      <c r="A41" s="88" t="s">
        <v>89</v>
      </c>
      <c r="B41" s="87">
        <v>4500</v>
      </c>
      <c r="C41" s="87">
        <v>3600</v>
      </c>
      <c r="D41" s="87">
        <v>3600</v>
      </c>
      <c r="E41" s="87">
        <v>3600</v>
      </c>
      <c r="F41" s="72"/>
    </row>
    <row r="42" spans="1:6" ht="19.5" thickBot="1" x14ac:dyDescent="0.3">
      <c r="A42" s="88" t="s">
        <v>90</v>
      </c>
      <c r="B42" s="87"/>
      <c r="C42" s="87"/>
      <c r="D42" s="87"/>
      <c r="E42" s="87"/>
      <c r="F42" s="72"/>
    </row>
    <row r="43" spans="1:6" ht="19.5" thickBot="1" x14ac:dyDescent="0.3">
      <c r="A43" s="86" t="s">
        <v>1</v>
      </c>
      <c r="B43" s="87">
        <v>24000</v>
      </c>
      <c r="C43" s="87">
        <v>30500</v>
      </c>
      <c r="D43" s="87">
        <v>31000</v>
      </c>
      <c r="E43" s="87">
        <f>E44</f>
        <v>31500</v>
      </c>
      <c r="F43" s="72"/>
    </row>
    <row r="44" spans="1:6" ht="19.5" thickBot="1" x14ac:dyDescent="0.3">
      <c r="A44" s="88" t="s">
        <v>89</v>
      </c>
      <c r="B44" s="87">
        <f>42000-18000</f>
        <v>24000</v>
      </c>
      <c r="C44" s="87">
        <v>30500</v>
      </c>
      <c r="D44" s="87">
        <v>31000</v>
      </c>
      <c r="E44" s="87">
        <v>31500</v>
      </c>
      <c r="F44" s="72"/>
    </row>
    <row r="45" spans="1:6" ht="19.5" thickBot="1" x14ac:dyDescent="0.3">
      <c r="A45" s="88" t="s">
        <v>90</v>
      </c>
      <c r="B45" s="87"/>
      <c r="C45" s="87"/>
      <c r="D45" s="87"/>
      <c r="E45" s="87"/>
      <c r="F45" s="72"/>
    </row>
    <row r="46" spans="1:6" ht="19.5" thickBot="1" x14ac:dyDescent="0.3">
      <c r="A46" s="86" t="s">
        <v>2</v>
      </c>
      <c r="B46" s="87"/>
      <c r="C46" s="87"/>
      <c r="D46" s="87"/>
      <c r="E46" s="87"/>
      <c r="F46" s="72"/>
    </row>
    <row r="47" spans="1:6" ht="19.5" thickBot="1" x14ac:dyDescent="0.3">
      <c r="A47" s="88" t="s">
        <v>89</v>
      </c>
      <c r="B47" s="87"/>
      <c r="C47" s="87"/>
      <c r="D47" s="87"/>
      <c r="E47" s="87"/>
      <c r="F47" s="72"/>
    </row>
    <row r="48" spans="1:6" ht="19.5" thickBot="1" x14ac:dyDescent="0.3">
      <c r="A48" s="88" t="s">
        <v>90</v>
      </c>
      <c r="B48" s="87"/>
      <c r="C48" s="87"/>
      <c r="D48" s="87"/>
      <c r="E48" s="87"/>
      <c r="F48" s="72"/>
    </row>
    <row r="49" spans="1:6" ht="19.5" thickBot="1" x14ac:dyDescent="0.3">
      <c r="A49" s="86" t="s">
        <v>25</v>
      </c>
      <c r="B49" s="87">
        <v>4000</v>
      </c>
      <c r="C49" s="87">
        <v>4000</v>
      </c>
      <c r="D49" s="87">
        <v>4000</v>
      </c>
      <c r="E49" s="87">
        <v>4000</v>
      </c>
      <c r="F49" s="72"/>
    </row>
    <row r="50" spans="1:6" ht="19.5" thickBot="1" x14ac:dyDescent="0.3">
      <c r="A50" s="88" t="s">
        <v>89</v>
      </c>
      <c r="B50" s="87">
        <v>4000</v>
      </c>
      <c r="C50" s="87">
        <v>4000</v>
      </c>
      <c r="D50" s="87">
        <v>4000</v>
      </c>
      <c r="E50" s="87">
        <v>4000</v>
      </c>
      <c r="F50" s="72"/>
    </row>
    <row r="51" spans="1:6" ht="19.5" thickBot="1" x14ac:dyDescent="0.3">
      <c r="A51" s="88" t="s">
        <v>90</v>
      </c>
      <c r="B51" s="87"/>
      <c r="C51" s="87"/>
      <c r="D51" s="87"/>
      <c r="E51" s="87"/>
      <c r="F51" s="72"/>
    </row>
    <row r="52" spans="1:6" ht="19.5" thickBot="1" x14ac:dyDescent="0.3">
      <c r="A52" s="86" t="s">
        <v>26</v>
      </c>
      <c r="B52" s="87"/>
      <c r="C52" s="87"/>
      <c r="D52" s="87"/>
      <c r="E52" s="87"/>
      <c r="F52" s="72"/>
    </row>
    <row r="53" spans="1:6" ht="19.5" thickBot="1" x14ac:dyDescent="0.3">
      <c r="A53" s="88" t="s">
        <v>89</v>
      </c>
      <c r="B53" s="87"/>
      <c r="C53" s="87"/>
      <c r="D53" s="87"/>
      <c r="E53" s="87"/>
      <c r="F53" s="72"/>
    </row>
    <row r="54" spans="1:6" ht="19.5" thickBot="1" x14ac:dyDescent="0.3">
      <c r="A54" s="88" t="s">
        <v>90</v>
      </c>
      <c r="B54" s="87"/>
      <c r="C54" s="87"/>
      <c r="D54" s="87"/>
      <c r="E54" s="87"/>
      <c r="F54" s="72"/>
    </row>
    <row r="55" spans="1:6" ht="19.5" thickBot="1" x14ac:dyDescent="0.3">
      <c r="A55" s="86" t="s">
        <v>3</v>
      </c>
      <c r="B55" s="87"/>
      <c r="C55" s="87"/>
      <c r="D55" s="87"/>
      <c r="E55" s="87"/>
      <c r="F55" s="72"/>
    </row>
    <row r="56" spans="1:6" ht="19.5" thickBot="1" x14ac:dyDescent="0.3">
      <c r="A56" s="88" t="s">
        <v>89</v>
      </c>
      <c r="B56" s="87"/>
      <c r="C56" s="87"/>
      <c r="D56" s="87"/>
      <c r="E56" s="87"/>
      <c r="F56" s="72"/>
    </row>
    <row r="57" spans="1:6" ht="19.5" thickBot="1" x14ac:dyDescent="0.3">
      <c r="A57" s="88" t="s">
        <v>90</v>
      </c>
      <c r="B57" s="87"/>
      <c r="C57" s="87"/>
      <c r="D57" s="87"/>
      <c r="E57" s="87"/>
      <c r="F57" s="72"/>
    </row>
    <row r="58" spans="1:6" ht="19.5" thickBot="1" x14ac:dyDescent="0.3">
      <c r="A58" s="90" t="s">
        <v>32</v>
      </c>
      <c r="B58" s="91">
        <f>B55+B52+B49+B46+B43+B40+B37</f>
        <v>58000</v>
      </c>
      <c r="C58" s="91">
        <f>C55+C52+C49+C46+C43+C40+C37</f>
        <v>59500</v>
      </c>
      <c r="D58" s="91">
        <f>D55+D52+D49+D46+D43+D40+D37</f>
        <v>60000</v>
      </c>
      <c r="E58" s="91">
        <f>E55+E52+E49+E46+E43+E40+E37</f>
        <v>60500</v>
      </c>
      <c r="F58" s="72"/>
    </row>
    <row r="59" spans="1:6" ht="31.7" customHeight="1" thickBot="1" x14ac:dyDescent="0.3">
      <c r="A59" s="80" t="s">
        <v>222</v>
      </c>
      <c r="B59" s="666" t="s">
        <v>223</v>
      </c>
      <c r="C59" s="647"/>
      <c r="D59" s="647"/>
      <c r="E59" s="648"/>
      <c r="F59" s="72"/>
    </row>
    <row r="60" spans="1:6" ht="54" customHeight="1" thickBot="1" x14ac:dyDescent="0.3">
      <c r="A60" s="77" t="s">
        <v>9</v>
      </c>
      <c r="B60" s="666" t="s">
        <v>224</v>
      </c>
      <c r="C60" s="671"/>
      <c r="D60" s="671"/>
      <c r="E60" s="667"/>
      <c r="F60" s="72"/>
    </row>
    <row r="61" spans="1:6" ht="28.5" customHeight="1" thickBot="1" x14ac:dyDescent="0.3">
      <c r="A61" s="77" t="s">
        <v>14</v>
      </c>
      <c r="B61" s="646" t="s">
        <v>221</v>
      </c>
      <c r="C61" s="647"/>
      <c r="D61" s="647"/>
      <c r="E61" s="648"/>
      <c r="F61" s="72"/>
    </row>
    <row r="62" spans="1:6" ht="18.75" x14ac:dyDescent="0.25">
      <c r="A62" s="649"/>
      <c r="B62" s="81">
        <v>2020</v>
      </c>
      <c r="C62" s="81">
        <v>2021</v>
      </c>
      <c r="D62" s="81">
        <v>2022</v>
      </c>
      <c r="E62" s="81">
        <v>2023</v>
      </c>
      <c r="F62" s="72"/>
    </row>
    <row r="63" spans="1:6" ht="19.5" thickBot="1" x14ac:dyDescent="0.3">
      <c r="A63" s="650"/>
      <c r="B63" s="82" t="s">
        <v>5</v>
      </c>
      <c r="C63" s="82" t="s">
        <v>6</v>
      </c>
      <c r="D63" s="82" t="s">
        <v>6</v>
      </c>
      <c r="E63" s="82" t="s">
        <v>6</v>
      </c>
      <c r="F63" s="72"/>
    </row>
    <row r="64" spans="1:6" ht="19.5" thickBot="1" x14ac:dyDescent="0.3">
      <c r="A64" s="77" t="s">
        <v>8</v>
      </c>
      <c r="B64" s="83">
        <v>1000</v>
      </c>
      <c r="C64" s="83">
        <v>1000</v>
      </c>
      <c r="D64" s="83">
        <v>1000</v>
      </c>
      <c r="E64" s="83">
        <v>1000</v>
      </c>
      <c r="F64" s="72"/>
    </row>
    <row r="65" spans="1:6" ht="19.5" thickBot="1" x14ac:dyDescent="0.3">
      <c r="A65" s="77" t="s">
        <v>15</v>
      </c>
      <c r="B65" s="83">
        <v>18000</v>
      </c>
      <c r="C65" s="83">
        <v>18000</v>
      </c>
      <c r="D65" s="83">
        <v>18000</v>
      </c>
      <c r="E65" s="83">
        <v>18000</v>
      </c>
      <c r="F65" s="72"/>
    </row>
    <row r="66" spans="1:6" ht="19.5" thickBot="1" x14ac:dyDescent="0.3">
      <c r="A66" s="77" t="s">
        <v>24</v>
      </c>
      <c r="B66" s="83">
        <v>18</v>
      </c>
      <c r="C66" s="83">
        <f>C65/C64</f>
        <v>18</v>
      </c>
      <c r="D66" s="83">
        <f>D65/D64</f>
        <v>18</v>
      </c>
      <c r="E66" s="83">
        <f>E65/E64</f>
        <v>18</v>
      </c>
      <c r="F66" s="72"/>
    </row>
    <row r="67" spans="1:6" ht="19.5" thickBot="1" x14ac:dyDescent="0.3">
      <c r="A67" s="77" t="s">
        <v>16</v>
      </c>
      <c r="B67" s="84">
        <v>0</v>
      </c>
      <c r="C67" s="84">
        <f t="shared" ref="C67:E69" si="1">C64/B64-1</f>
        <v>0</v>
      </c>
      <c r="D67" s="84">
        <f t="shared" si="1"/>
        <v>0</v>
      </c>
      <c r="E67" s="84">
        <f t="shared" si="1"/>
        <v>0</v>
      </c>
      <c r="F67" s="85"/>
    </row>
    <row r="68" spans="1:6" ht="19.5" thickBot="1" x14ac:dyDescent="0.3">
      <c r="A68" s="77" t="s">
        <v>17</v>
      </c>
      <c r="B68" s="84">
        <v>0</v>
      </c>
      <c r="C68" s="84">
        <f t="shared" si="1"/>
        <v>0</v>
      </c>
      <c r="D68" s="84">
        <f t="shared" si="1"/>
        <v>0</v>
      </c>
      <c r="E68" s="84">
        <f t="shared" si="1"/>
        <v>0</v>
      </c>
      <c r="F68" s="72"/>
    </row>
    <row r="69" spans="1:6" ht="19.5" thickBot="1" x14ac:dyDescent="0.3">
      <c r="A69" s="77" t="s">
        <v>18</v>
      </c>
      <c r="B69" s="84">
        <v>0</v>
      </c>
      <c r="C69" s="84">
        <f t="shared" si="1"/>
        <v>0</v>
      </c>
      <c r="D69" s="84">
        <f t="shared" si="1"/>
        <v>0</v>
      </c>
      <c r="E69" s="84">
        <f t="shared" si="1"/>
        <v>0</v>
      </c>
      <c r="F69" s="72"/>
    </row>
    <row r="70" spans="1:6" ht="19.5" thickBot="1" x14ac:dyDescent="0.3">
      <c r="A70" s="651" t="s">
        <v>161</v>
      </c>
      <c r="B70" s="652"/>
      <c r="C70" s="652"/>
      <c r="D70" s="652"/>
      <c r="E70" s="653"/>
      <c r="F70" s="72"/>
    </row>
    <row r="71" spans="1:6" ht="18.75" x14ac:dyDescent="0.25">
      <c r="A71" s="649"/>
      <c r="B71" s="81">
        <v>2020</v>
      </c>
      <c r="C71" s="81">
        <v>2021</v>
      </c>
      <c r="D71" s="81">
        <v>2022</v>
      </c>
      <c r="E71" s="81">
        <v>2023</v>
      </c>
      <c r="F71" s="72"/>
    </row>
    <row r="72" spans="1:6" ht="19.5" thickBot="1" x14ac:dyDescent="0.3">
      <c r="A72" s="650"/>
      <c r="B72" s="82" t="s">
        <v>5</v>
      </c>
      <c r="C72" s="82" t="s">
        <v>6</v>
      </c>
      <c r="D72" s="82" t="s">
        <v>6</v>
      </c>
      <c r="E72" s="82" t="s">
        <v>6</v>
      </c>
      <c r="F72" s="72"/>
    </row>
    <row r="73" spans="1:6" ht="19.5" thickBot="1" x14ac:dyDescent="0.3">
      <c r="A73" s="86" t="s">
        <v>0</v>
      </c>
      <c r="B73" s="87"/>
      <c r="C73" s="87"/>
      <c r="D73" s="87"/>
      <c r="E73" s="87"/>
      <c r="F73" s="72"/>
    </row>
    <row r="74" spans="1:6" ht="19.5" thickBot="1" x14ac:dyDescent="0.3">
      <c r="A74" s="88" t="s">
        <v>89</v>
      </c>
      <c r="B74" s="87"/>
      <c r="C74" s="87"/>
      <c r="D74" s="87"/>
      <c r="E74" s="87"/>
      <c r="F74" s="72"/>
    </row>
    <row r="75" spans="1:6" ht="19.5" thickBot="1" x14ac:dyDescent="0.3">
      <c r="A75" s="88" t="s">
        <v>90</v>
      </c>
      <c r="B75" s="89"/>
      <c r="C75" s="89"/>
      <c r="D75" s="89"/>
      <c r="E75" s="89"/>
      <c r="F75" s="72"/>
    </row>
    <row r="76" spans="1:6" ht="19.5" thickBot="1" x14ac:dyDescent="0.3">
      <c r="A76" s="86" t="s">
        <v>30</v>
      </c>
      <c r="B76" s="87"/>
      <c r="C76" s="87"/>
      <c r="D76" s="87"/>
      <c r="E76" s="87"/>
      <c r="F76" s="72"/>
    </row>
    <row r="77" spans="1:6" ht="19.5" thickBot="1" x14ac:dyDescent="0.3">
      <c r="A77" s="88" t="s">
        <v>89</v>
      </c>
      <c r="B77" s="87"/>
      <c r="C77" s="87"/>
      <c r="D77" s="87"/>
      <c r="E77" s="87"/>
      <c r="F77" s="72"/>
    </row>
    <row r="78" spans="1:6" ht="19.5" thickBot="1" x14ac:dyDescent="0.3">
      <c r="A78" s="88" t="s">
        <v>90</v>
      </c>
      <c r="B78" s="87"/>
      <c r="C78" s="87"/>
      <c r="D78" s="87"/>
      <c r="E78" s="87"/>
      <c r="F78" s="72"/>
    </row>
    <row r="79" spans="1:6" ht="19.5" thickBot="1" x14ac:dyDescent="0.3">
      <c r="A79" s="86" t="s">
        <v>1</v>
      </c>
      <c r="B79" s="87">
        <v>14000</v>
      </c>
      <c r="C79" s="87">
        <v>16500</v>
      </c>
      <c r="D79" s="87">
        <v>16500</v>
      </c>
      <c r="E79" s="87">
        <v>16500</v>
      </c>
      <c r="F79" s="72"/>
    </row>
    <row r="80" spans="1:6" ht="19.5" thickBot="1" x14ac:dyDescent="0.3">
      <c r="A80" s="88" t="s">
        <v>89</v>
      </c>
      <c r="B80" s="87">
        <v>14000</v>
      </c>
      <c r="C80" s="87">
        <v>16500</v>
      </c>
      <c r="D80" s="87">
        <v>16500</v>
      </c>
      <c r="E80" s="87">
        <v>16500</v>
      </c>
      <c r="F80" s="72"/>
    </row>
    <row r="81" spans="1:6" ht="19.5" thickBot="1" x14ac:dyDescent="0.3">
      <c r="A81" s="88" t="s">
        <v>90</v>
      </c>
      <c r="B81" s="87"/>
      <c r="C81" s="87"/>
      <c r="D81" s="87"/>
      <c r="E81" s="87"/>
      <c r="F81" s="72"/>
    </row>
    <row r="82" spans="1:6" ht="19.5" thickBot="1" x14ac:dyDescent="0.3">
      <c r="A82" s="86" t="s">
        <v>2</v>
      </c>
      <c r="B82" s="87"/>
      <c r="C82" s="87"/>
      <c r="D82" s="87"/>
      <c r="E82" s="87"/>
      <c r="F82" s="72"/>
    </row>
    <row r="83" spans="1:6" ht="19.5" thickBot="1" x14ac:dyDescent="0.3">
      <c r="A83" s="88" t="s">
        <v>89</v>
      </c>
      <c r="B83" s="87"/>
      <c r="C83" s="87"/>
      <c r="D83" s="87"/>
      <c r="E83" s="87"/>
      <c r="F83" s="72"/>
    </row>
    <row r="84" spans="1:6" ht="19.5" thickBot="1" x14ac:dyDescent="0.3">
      <c r="A84" s="88" t="s">
        <v>90</v>
      </c>
      <c r="B84" s="87"/>
      <c r="C84" s="87"/>
      <c r="D84" s="87"/>
      <c r="E84" s="87"/>
      <c r="F84" s="72"/>
    </row>
    <row r="85" spans="1:6" ht="19.5" thickBot="1" x14ac:dyDescent="0.3">
      <c r="A85" s="86" t="s">
        <v>25</v>
      </c>
      <c r="B85" s="87">
        <v>4000</v>
      </c>
      <c r="C85" s="87">
        <v>4000</v>
      </c>
      <c r="D85" s="87">
        <v>4000</v>
      </c>
      <c r="E85" s="87">
        <v>4000</v>
      </c>
      <c r="F85" s="72"/>
    </row>
    <row r="86" spans="1:6" ht="19.5" thickBot="1" x14ac:dyDescent="0.3">
      <c r="A86" s="88" t="s">
        <v>89</v>
      </c>
      <c r="B86" s="87">
        <v>4000</v>
      </c>
      <c r="C86" s="87">
        <v>4000</v>
      </c>
      <c r="D86" s="87">
        <v>4000</v>
      </c>
      <c r="E86" s="87">
        <v>4000</v>
      </c>
      <c r="F86" s="72"/>
    </row>
    <row r="87" spans="1:6" ht="19.5" thickBot="1" x14ac:dyDescent="0.3">
      <c r="A87" s="88" t="s">
        <v>90</v>
      </c>
      <c r="B87" s="87"/>
      <c r="C87" s="87"/>
      <c r="D87" s="87"/>
      <c r="E87" s="87"/>
      <c r="F87" s="72"/>
    </row>
    <row r="88" spans="1:6" ht="19.5" thickBot="1" x14ac:dyDescent="0.3">
      <c r="A88" s="86" t="s">
        <v>26</v>
      </c>
      <c r="B88" s="87"/>
      <c r="C88" s="87"/>
      <c r="D88" s="87"/>
      <c r="E88" s="87"/>
      <c r="F88" s="72"/>
    </row>
    <row r="89" spans="1:6" ht="19.5" thickBot="1" x14ac:dyDescent="0.3">
      <c r="A89" s="88" t="s">
        <v>89</v>
      </c>
      <c r="B89" s="87"/>
      <c r="C89" s="87"/>
      <c r="D89" s="87"/>
      <c r="E89" s="87"/>
      <c r="F89" s="72"/>
    </row>
    <row r="90" spans="1:6" ht="19.5" thickBot="1" x14ac:dyDescent="0.3">
      <c r="A90" s="88" t="s">
        <v>90</v>
      </c>
      <c r="B90" s="87"/>
      <c r="C90" s="87"/>
      <c r="D90" s="87"/>
      <c r="E90" s="87"/>
      <c r="F90" s="72"/>
    </row>
    <row r="91" spans="1:6" ht="19.5" thickBot="1" x14ac:dyDescent="0.3">
      <c r="A91" s="86" t="s">
        <v>3</v>
      </c>
      <c r="B91" s="87"/>
      <c r="C91" s="87"/>
      <c r="D91" s="87"/>
      <c r="E91" s="87"/>
      <c r="F91" s="72"/>
    </row>
    <row r="92" spans="1:6" ht="19.5" thickBot="1" x14ac:dyDescent="0.3">
      <c r="A92" s="88" t="s">
        <v>89</v>
      </c>
      <c r="B92" s="87"/>
      <c r="C92" s="87"/>
      <c r="D92" s="87"/>
      <c r="E92" s="87"/>
      <c r="F92" s="72"/>
    </row>
    <row r="93" spans="1:6" ht="19.5" thickBot="1" x14ac:dyDescent="0.3">
      <c r="A93" s="88" t="s">
        <v>90</v>
      </c>
      <c r="B93" s="87"/>
      <c r="C93" s="87"/>
      <c r="D93" s="87"/>
      <c r="E93" s="87"/>
      <c r="F93" s="72"/>
    </row>
    <row r="94" spans="1:6" ht="19.5" thickBot="1" x14ac:dyDescent="0.3">
      <c r="A94" s="90" t="s">
        <v>74</v>
      </c>
      <c r="B94" s="91">
        <f>B91+B88+B85+B82+B79+B76+B73</f>
        <v>18000</v>
      </c>
      <c r="C94" s="91">
        <f>C91+C88+C85+C82+C79+C76+C73</f>
        <v>20500</v>
      </c>
      <c r="D94" s="91">
        <f>D91+D88+D85+D82+D79+D76+D73</f>
        <v>20500</v>
      </c>
      <c r="E94" s="91">
        <f>E91+E88+E85+E82+E79+E76+E73</f>
        <v>20500</v>
      </c>
      <c r="F94" s="72"/>
    </row>
    <row r="95" spans="1:6" ht="19.5" thickBot="1" x14ac:dyDescent="0.3">
      <c r="A95" s="672" t="s">
        <v>38</v>
      </c>
      <c r="B95" s="673"/>
      <c r="C95" s="673"/>
      <c r="D95" s="673"/>
      <c r="E95" s="674"/>
      <c r="F95" s="72"/>
    </row>
    <row r="96" spans="1:6" ht="19.5" thickBot="1" x14ac:dyDescent="0.3">
      <c r="A96" s="672" t="s">
        <v>39</v>
      </c>
      <c r="B96" s="673"/>
      <c r="C96" s="673"/>
      <c r="D96" s="673"/>
      <c r="E96" s="674"/>
      <c r="F96" s="72"/>
    </row>
    <row r="97" spans="1:6" ht="19.5" thickBot="1" x14ac:dyDescent="0.3">
      <c r="A97" s="92" t="s">
        <v>29</v>
      </c>
      <c r="B97" s="663" t="s">
        <v>225</v>
      </c>
      <c r="C97" s="664"/>
      <c r="D97" s="664"/>
      <c r="E97" s="665"/>
      <c r="F97" s="72"/>
    </row>
    <row r="98" spans="1:6" ht="57" thickBot="1" x14ac:dyDescent="0.3">
      <c r="A98" s="93" t="s">
        <v>226</v>
      </c>
      <c r="B98" s="94" t="s">
        <v>227</v>
      </c>
      <c r="C98" s="95" t="s">
        <v>228</v>
      </c>
      <c r="D98" s="666" t="s">
        <v>229</v>
      </c>
      <c r="E98" s="667"/>
      <c r="F98" s="72"/>
    </row>
    <row r="99" spans="1:6" ht="58.7" customHeight="1" thickBot="1" x14ac:dyDescent="0.3">
      <c r="A99" s="77" t="s">
        <v>9</v>
      </c>
      <c r="B99" s="668" t="s">
        <v>230</v>
      </c>
      <c r="C99" s="669"/>
      <c r="D99" s="669"/>
      <c r="E99" s="670"/>
      <c r="F99" s="72"/>
    </row>
    <row r="100" spans="1:6" ht="19.5" thickBot="1" x14ac:dyDescent="0.3">
      <c r="A100" s="77" t="s">
        <v>14</v>
      </c>
      <c r="B100" s="646" t="s">
        <v>231</v>
      </c>
      <c r="C100" s="647"/>
      <c r="D100" s="647"/>
      <c r="E100" s="648"/>
      <c r="F100" s="72"/>
    </row>
    <row r="101" spans="1:6" ht="18.75" x14ac:dyDescent="0.25">
      <c r="A101" s="649"/>
      <c r="B101" s="81">
        <v>2020</v>
      </c>
      <c r="C101" s="81">
        <v>2021</v>
      </c>
      <c r="D101" s="81">
        <v>2022</v>
      </c>
      <c r="E101" s="81">
        <v>2023</v>
      </c>
      <c r="F101" s="72"/>
    </row>
    <row r="102" spans="1:6" ht="19.5" thickBot="1" x14ac:dyDescent="0.3">
      <c r="A102" s="650"/>
      <c r="B102" s="82" t="s">
        <v>5</v>
      </c>
      <c r="C102" s="82" t="s">
        <v>6</v>
      </c>
      <c r="D102" s="82" t="s">
        <v>6</v>
      </c>
      <c r="E102" s="82" t="s">
        <v>6</v>
      </c>
      <c r="F102" s="72"/>
    </row>
    <row r="103" spans="1:6" ht="19.5" thickBot="1" x14ac:dyDescent="0.3">
      <c r="A103" s="77" t="s">
        <v>8</v>
      </c>
      <c r="B103" s="83">
        <v>58</v>
      </c>
      <c r="C103" s="83">
        <v>0</v>
      </c>
      <c r="D103" s="83">
        <v>0</v>
      </c>
      <c r="E103" s="83">
        <v>0</v>
      </c>
      <c r="F103" s="72"/>
    </row>
    <row r="104" spans="1:6" ht="19.5" thickBot="1" x14ac:dyDescent="0.3">
      <c r="A104" s="77" t="s">
        <v>15</v>
      </c>
      <c r="B104" s="83"/>
      <c r="C104" s="83">
        <v>0</v>
      </c>
      <c r="D104" s="83">
        <v>0</v>
      </c>
      <c r="E104" s="83">
        <v>0</v>
      </c>
      <c r="F104" s="72"/>
    </row>
    <row r="105" spans="1:6" ht="19.5" thickBot="1" x14ac:dyDescent="0.3">
      <c r="A105" s="77" t="s">
        <v>24</v>
      </c>
      <c r="B105" s="83">
        <f>B104/B103</f>
        <v>0</v>
      </c>
      <c r="C105" s="83"/>
      <c r="D105" s="83"/>
      <c r="E105" s="83"/>
      <c r="F105" s="72"/>
    </row>
    <row r="106" spans="1:6" ht="19.5" thickBot="1" x14ac:dyDescent="0.3">
      <c r="A106" s="77" t="s">
        <v>16</v>
      </c>
      <c r="B106" s="96" t="s">
        <v>22</v>
      </c>
      <c r="C106" s="84"/>
      <c r="D106" s="84"/>
      <c r="E106" s="84"/>
      <c r="F106" s="85"/>
    </row>
    <row r="107" spans="1:6" ht="19.5" thickBot="1" x14ac:dyDescent="0.3">
      <c r="A107" s="77" t="s">
        <v>17</v>
      </c>
      <c r="B107" s="96" t="s">
        <v>22</v>
      </c>
      <c r="C107" s="84"/>
      <c r="D107" s="84"/>
      <c r="E107" s="84"/>
      <c r="F107" s="72"/>
    </row>
    <row r="108" spans="1:6" ht="19.5" thickBot="1" x14ac:dyDescent="0.3">
      <c r="A108" s="77" t="s">
        <v>18</v>
      </c>
      <c r="B108" s="96" t="s">
        <v>22</v>
      </c>
      <c r="C108" s="84"/>
      <c r="D108" s="84"/>
      <c r="E108" s="84"/>
      <c r="F108" s="72"/>
    </row>
    <row r="109" spans="1:6" ht="19.5" thickBot="1" x14ac:dyDescent="0.3">
      <c r="A109" s="651" t="s">
        <v>160</v>
      </c>
      <c r="B109" s="652"/>
      <c r="C109" s="652"/>
      <c r="D109" s="652"/>
      <c r="E109" s="653"/>
      <c r="F109" s="72"/>
    </row>
    <row r="110" spans="1:6" ht="18.75" x14ac:dyDescent="0.25">
      <c r="A110" s="649"/>
      <c r="B110" s="81">
        <v>2020</v>
      </c>
      <c r="C110" s="81">
        <v>2021</v>
      </c>
      <c r="D110" s="81">
        <v>2022</v>
      </c>
      <c r="E110" s="81">
        <v>2023</v>
      </c>
      <c r="F110" s="72"/>
    </row>
    <row r="111" spans="1:6" ht="19.5" thickBot="1" x14ac:dyDescent="0.3">
      <c r="A111" s="650"/>
      <c r="B111" s="82" t="s">
        <v>5</v>
      </c>
      <c r="C111" s="82" t="s">
        <v>6</v>
      </c>
      <c r="D111" s="82" t="s">
        <v>6</v>
      </c>
      <c r="E111" s="82" t="s">
        <v>6</v>
      </c>
      <c r="F111" s="72"/>
    </row>
    <row r="112" spans="1:6" ht="19.5" thickBot="1" x14ac:dyDescent="0.3">
      <c r="A112" s="86" t="s">
        <v>40</v>
      </c>
      <c r="B112" s="87"/>
      <c r="C112" s="87"/>
      <c r="D112" s="87"/>
      <c r="E112" s="87"/>
      <c r="F112" s="72"/>
    </row>
    <row r="113" spans="1:6" ht="19.5" thickBot="1" x14ac:dyDescent="0.3">
      <c r="A113" s="97" t="s">
        <v>89</v>
      </c>
      <c r="B113" s="87"/>
      <c r="C113" s="87"/>
      <c r="D113" s="87"/>
      <c r="E113" s="87"/>
      <c r="F113" s="72"/>
    </row>
    <row r="114" spans="1:6" ht="19.5" thickBot="1" x14ac:dyDescent="0.3">
      <c r="A114" s="97" t="s">
        <v>94</v>
      </c>
      <c r="B114" s="87"/>
      <c r="C114" s="87"/>
      <c r="D114" s="87"/>
      <c r="E114" s="87"/>
      <c r="F114" s="72"/>
    </row>
    <row r="115" spans="1:6" ht="19.5" thickBot="1" x14ac:dyDescent="0.3">
      <c r="A115" s="97" t="s">
        <v>95</v>
      </c>
      <c r="B115" s="87"/>
      <c r="C115" s="87"/>
      <c r="D115" s="87"/>
      <c r="E115" s="87"/>
      <c r="F115" s="72"/>
    </row>
    <row r="116" spans="1:6" ht="19.5" thickBot="1" x14ac:dyDescent="0.3">
      <c r="A116" s="97" t="s">
        <v>96</v>
      </c>
      <c r="B116" s="87"/>
      <c r="C116" s="87"/>
      <c r="D116" s="87"/>
      <c r="E116" s="87"/>
      <c r="F116" s="72"/>
    </row>
    <row r="117" spans="1:6" ht="19.5" thickBot="1" x14ac:dyDescent="0.3">
      <c r="A117" s="86" t="s">
        <v>41</v>
      </c>
      <c r="B117" s="87">
        <v>0</v>
      </c>
      <c r="C117" s="87">
        <v>0</v>
      </c>
      <c r="D117" s="87">
        <v>0</v>
      </c>
      <c r="E117" s="87">
        <v>0</v>
      </c>
      <c r="F117" s="72"/>
    </row>
    <row r="118" spans="1:6" ht="19.5" thickBot="1" x14ac:dyDescent="0.3">
      <c r="A118" s="97" t="s">
        <v>89</v>
      </c>
      <c r="B118" s="87">
        <v>0</v>
      </c>
      <c r="C118" s="87">
        <v>0</v>
      </c>
      <c r="D118" s="87">
        <v>0</v>
      </c>
      <c r="E118" s="87">
        <v>0</v>
      </c>
      <c r="F118" s="72"/>
    </row>
    <row r="119" spans="1:6" ht="19.5" thickBot="1" x14ac:dyDescent="0.3">
      <c r="A119" s="97" t="s">
        <v>94</v>
      </c>
      <c r="B119" s="87"/>
      <c r="C119" s="87"/>
      <c r="D119" s="87"/>
      <c r="E119" s="87"/>
      <c r="F119" s="72"/>
    </row>
    <row r="120" spans="1:6" ht="19.5" thickBot="1" x14ac:dyDescent="0.3">
      <c r="A120" s="97" t="s">
        <v>95</v>
      </c>
      <c r="B120" s="87"/>
      <c r="C120" s="87"/>
      <c r="D120" s="87"/>
      <c r="E120" s="87"/>
      <c r="F120" s="72"/>
    </row>
    <row r="121" spans="1:6" ht="19.5" thickBot="1" x14ac:dyDescent="0.3">
      <c r="A121" s="97" t="s">
        <v>96</v>
      </c>
      <c r="B121" s="87"/>
      <c r="C121" s="87"/>
      <c r="D121" s="87"/>
      <c r="E121" s="87"/>
      <c r="F121" s="72"/>
    </row>
    <row r="122" spans="1:6" ht="19.5" thickBot="1" x14ac:dyDescent="0.3">
      <c r="A122" s="90" t="s">
        <v>32</v>
      </c>
      <c r="B122" s="91">
        <f>B117+B112</f>
        <v>0</v>
      </c>
      <c r="C122" s="91">
        <f>C117+C112</f>
        <v>0</v>
      </c>
      <c r="D122" s="91">
        <f>D117+D112</f>
        <v>0</v>
      </c>
      <c r="E122" s="91">
        <f>E117+E112</f>
        <v>0</v>
      </c>
      <c r="F122" s="72"/>
    </row>
    <row r="123" spans="1:6" x14ac:dyDescent="0.25">
      <c r="A123" s="634" t="s">
        <v>232</v>
      </c>
      <c r="B123" s="654" t="s">
        <v>233</v>
      </c>
      <c r="C123" s="655"/>
      <c r="D123" s="655"/>
      <c r="E123" s="656"/>
      <c r="F123" s="72"/>
    </row>
    <row r="124" spans="1:6" x14ac:dyDescent="0.25">
      <c r="A124" s="635"/>
      <c r="B124" s="657"/>
      <c r="C124" s="658"/>
      <c r="D124" s="658"/>
      <c r="E124" s="659"/>
      <c r="F124" s="72"/>
    </row>
    <row r="125" spans="1:6" ht="66.75" customHeight="1" thickBot="1" x14ac:dyDescent="0.3">
      <c r="A125" s="636"/>
      <c r="B125" s="660"/>
      <c r="C125" s="661"/>
      <c r="D125" s="661"/>
      <c r="E125" s="662"/>
      <c r="F125" s="72"/>
    </row>
    <row r="126" spans="1:6" ht="42.75" customHeight="1" thickBot="1" x14ac:dyDescent="0.3">
      <c r="A126" s="92" t="s">
        <v>29</v>
      </c>
      <c r="B126" s="663" t="s">
        <v>225</v>
      </c>
      <c r="C126" s="664"/>
      <c r="D126" s="664"/>
      <c r="E126" s="665"/>
      <c r="F126" s="72"/>
    </row>
    <row r="127" spans="1:6" ht="76.7" customHeight="1" thickBot="1" x14ac:dyDescent="0.3">
      <c r="A127" s="93" t="s">
        <v>222</v>
      </c>
      <c r="B127" s="94" t="s">
        <v>199</v>
      </c>
      <c r="C127" s="95" t="s">
        <v>228</v>
      </c>
      <c r="D127" s="666" t="s">
        <v>229</v>
      </c>
      <c r="E127" s="667"/>
      <c r="F127" s="72"/>
    </row>
    <row r="128" spans="1:6" ht="48.75" customHeight="1" thickBot="1" x14ac:dyDescent="0.3">
      <c r="A128" s="77" t="s">
        <v>9</v>
      </c>
      <c r="B128" s="668" t="s">
        <v>234</v>
      </c>
      <c r="C128" s="669"/>
      <c r="D128" s="669"/>
      <c r="E128" s="670"/>
      <c r="F128" s="72"/>
    </row>
    <row r="129" spans="1:6" ht="26.45" customHeight="1" thickBot="1" x14ac:dyDescent="0.3">
      <c r="A129" s="77" t="s">
        <v>14</v>
      </c>
      <c r="B129" s="646" t="s">
        <v>231</v>
      </c>
      <c r="C129" s="647"/>
      <c r="D129" s="647"/>
      <c r="E129" s="648"/>
      <c r="F129" s="72"/>
    </row>
    <row r="130" spans="1:6" ht="33.75" customHeight="1" x14ac:dyDescent="0.25">
      <c r="A130" s="649"/>
      <c r="B130" s="81">
        <v>2020</v>
      </c>
      <c r="C130" s="81">
        <v>2021</v>
      </c>
      <c r="D130" s="81">
        <v>2022</v>
      </c>
      <c r="E130" s="81">
        <v>2023</v>
      </c>
      <c r="F130" s="72"/>
    </row>
    <row r="131" spans="1:6" ht="28.5" customHeight="1" thickBot="1" x14ac:dyDescent="0.3">
      <c r="A131" s="650"/>
      <c r="B131" s="82" t="s">
        <v>5</v>
      </c>
      <c r="C131" s="82" t="s">
        <v>6</v>
      </c>
      <c r="D131" s="82" t="s">
        <v>6</v>
      </c>
      <c r="E131" s="82" t="s">
        <v>6</v>
      </c>
      <c r="F131" s="72"/>
    </row>
    <row r="132" spans="1:6" ht="27" customHeight="1" thickBot="1" x14ac:dyDescent="0.3">
      <c r="A132" s="77" t="s">
        <v>8</v>
      </c>
      <c r="B132" s="83">
        <v>0</v>
      </c>
      <c r="C132" s="83">
        <v>23</v>
      </c>
      <c r="D132" s="83">
        <v>23</v>
      </c>
      <c r="E132" s="83">
        <v>23</v>
      </c>
      <c r="F132" s="72"/>
    </row>
    <row r="133" spans="1:6" ht="28.5" customHeight="1" thickBot="1" x14ac:dyDescent="0.3">
      <c r="A133" s="77" t="s">
        <v>15</v>
      </c>
      <c r="B133" s="83">
        <v>0</v>
      </c>
      <c r="C133" s="83">
        <v>1000</v>
      </c>
      <c r="D133" s="83">
        <v>1000</v>
      </c>
      <c r="E133" s="83">
        <v>1000</v>
      </c>
      <c r="F133" s="72"/>
    </row>
    <row r="134" spans="1:6" ht="25.5" customHeight="1" thickBot="1" x14ac:dyDescent="0.3">
      <c r="A134" s="77" t="s">
        <v>24</v>
      </c>
      <c r="B134" s="83">
        <v>0</v>
      </c>
      <c r="C134" s="83">
        <f>C133/C132</f>
        <v>43.478260869565219</v>
      </c>
      <c r="D134" s="83">
        <f>D133/D132</f>
        <v>43.478260869565219</v>
      </c>
      <c r="E134" s="83">
        <f>E133/E132</f>
        <v>43.478260869565219</v>
      </c>
      <c r="F134" s="72"/>
    </row>
    <row r="135" spans="1:6" ht="28.5" customHeight="1" thickBot="1" x14ac:dyDescent="0.3">
      <c r="A135" s="77" t="s">
        <v>16</v>
      </c>
      <c r="B135" s="96" t="s">
        <v>22</v>
      </c>
      <c r="C135" s="84">
        <v>0</v>
      </c>
      <c r="D135" s="84">
        <v>0</v>
      </c>
      <c r="E135" s="84">
        <f t="shared" ref="E135:E137" si="2">E132/D132-1</f>
        <v>0</v>
      </c>
      <c r="F135" s="72"/>
    </row>
    <row r="136" spans="1:6" ht="31.7" customHeight="1" thickBot="1" x14ac:dyDescent="0.3">
      <c r="A136" s="77" t="s">
        <v>17</v>
      </c>
      <c r="B136" s="96" t="s">
        <v>22</v>
      </c>
      <c r="C136" s="84">
        <v>0</v>
      </c>
      <c r="D136" s="84">
        <v>0</v>
      </c>
      <c r="E136" s="84">
        <f t="shared" si="2"/>
        <v>0</v>
      </c>
      <c r="F136" s="72"/>
    </row>
    <row r="137" spans="1:6" ht="42.75" customHeight="1" thickBot="1" x14ac:dyDescent="0.3">
      <c r="A137" s="77" t="s">
        <v>18</v>
      </c>
      <c r="B137" s="96" t="s">
        <v>22</v>
      </c>
      <c r="C137" s="84">
        <v>0</v>
      </c>
      <c r="D137" s="84">
        <v>0</v>
      </c>
      <c r="E137" s="84">
        <f t="shared" si="2"/>
        <v>0</v>
      </c>
      <c r="F137" s="72"/>
    </row>
    <row r="138" spans="1:6" ht="42" customHeight="1" thickBot="1" x14ac:dyDescent="0.3">
      <c r="A138" s="651" t="s">
        <v>161</v>
      </c>
      <c r="B138" s="652"/>
      <c r="C138" s="652"/>
      <c r="D138" s="652"/>
      <c r="E138" s="653"/>
      <c r="F138" s="72"/>
    </row>
    <row r="139" spans="1:6" ht="39.200000000000003" customHeight="1" x14ac:dyDescent="0.25">
      <c r="A139" s="649"/>
      <c r="B139" s="81">
        <v>2020</v>
      </c>
      <c r="C139" s="81">
        <v>2021</v>
      </c>
      <c r="D139" s="81">
        <v>2022</v>
      </c>
      <c r="E139" s="81">
        <v>2023</v>
      </c>
      <c r="F139" s="72"/>
    </row>
    <row r="140" spans="1:6" ht="24.75" customHeight="1" thickBot="1" x14ac:dyDescent="0.3">
      <c r="A140" s="650"/>
      <c r="B140" s="82" t="s">
        <v>5</v>
      </c>
      <c r="C140" s="82" t="s">
        <v>6</v>
      </c>
      <c r="D140" s="82" t="s">
        <v>6</v>
      </c>
      <c r="E140" s="82" t="s">
        <v>6</v>
      </c>
      <c r="F140" s="72"/>
    </row>
    <row r="141" spans="1:6" ht="24.75" customHeight="1" thickBot="1" x14ac:dyDescent="0.3">
      <c r="A141" s="86" t="s">
        <v>40</v>
      </c>
      <c r="B141" s="87"/>
      <c r="C141" s="87"/>
      <c r="D141" s="87"/>
      <c r="E141" s="87"/>
      <c r="F141" s="72"/>
    </row>
    <row r="142" spans="1:6" ht="33" customHeight="1" thickBot="1" x14ac:dyDescent="0.3">
      <c r="A142" s="97" t="s">
        <v>89</v>
      </c>
      <c r="B142" s="87"/>
      <c r="C142" s="87"/>
      <c r="D142" s="87"/>
      <c r="E142" s="87"/>
      <c r="F142" s="72"/>
    </row>
    <row r="143" spans="1:6" ht="30.75" customHeight="1" thickBot="1" x14ac:dyDescent="0.3">
      <c r="A143" s="97" t="s">
        <v>94</v>
      </c>
      <c r="B143" s="87"/>
      <c r="C143" s="87"/>
      <c r="D143" s="87"/>
      <c r="E143" s="87"/>
      <c r="F143" s="72"/>
    </row>
    <row r="144" spans="1:6" ht="33.75" customHeight="1" thickBot="1" x14ac:dyDescent="0.3">
      <c r="A144" s="97" t="s">
        <v>95</v>
      </c>
      <c r="B144" s="87"/>
      <c r="C144" s="87"/>
      <c r="D144" s="87"/>
      <c r="E144" s="87"/>
      <c r="F144" s="72"/>
    </row>
    <row r="145" spans="1:6" ht="19.5" customHeight="1" thickBot="1" x14ac:dyDescent="0.3">
      <c r="A145" s="97" t="s">
        <v>96</v>
      </c>
      <c r="B145" s="87"/>
      <c r="C145" s="87"/>
      <c r="D145" s="87"/>
      <c r="E145" s="87"/>
      <c r="F145" s="72"/>
    </row>
    <row r="146" spans="1:6" ht="29.25" customHeight="1" thickBot="1" x14ac:dyDescent="0.3">
      <c r="A146" s="86" t="s">
        <v>41</v>
      </c>
      <c r="B146" s="91">
        <v>0</v>
      </c>
      <c r="C146" s="91">
        <v>1000</v>
      </c>
      <c r="D146" s="91">
        <v>1000</v>
      </c>
      <c r="E146" s="91">
        <v>1000</v>
      </c>
      <c r="F146" s="72"/>
    </row>
    <row r="147" spans="1:6" ht="30.2" customHeight="1" thickBot="1" x14ac:dyDescent="0.3">
      <c r="A147" s="97" t="s">
        <v>89</v>
      </c>
      <c r="B147" s="91">
        <v>0</v>
      </c>
      <c r="C147" s="91">
        <v>1000</v>
      </c>
      <c r="D147" s="91">
        <v>1000</v>
      </c>
      <c r="E147" s="91">
        <v>1000</v>
      </c>
      <c r="F147" s="72"/>
    </row>
    <row r="148" spans="1:6" ht="24" customHeight="1" thickBot="1" x14ac:dyDescent="0.3">
      <c r="A148" s="97" t="s">
        <v>94</v>
      </c>
      <c r="B148" s="91"/>
      <c r="C148" s="87"/>
      <c r="D148" s="87"/>
      <c r="E148" s="87"/>
      <c r="F148" s="72"/>
    </row>
    <row r="149" spans="1:6" ht="32.25" customHeight="1" thickBot="1" x14ac:dyDescent="0.3">
      <c r="A149" s="97" t="s">
        <v>95</v>
      </c>
      <c r="B149" s="91"/>
      <c r="C149" s="87"/>
      <c r="D149" s="87"/>
      <c r="E149" s="87"/>
      <c r="F149" s="72"/>
    </row>
    <row r="150" spans="1:6" ht="27.75" customHeight="1" thickBot="1" x14ac:dyDescent="0.3">
      <c r="A150" s="97" t="s">
        <v>96</v>
      </c>
      <c r="B150" s="91"/>
      <c r="C150" s="87"/>
      <c r="D150" s="87"/>
      <c r="E150" s="87"/>
      <c r="F150" s="72"/>
    </row>
    <row r="151" spans="1:6" ht="35.450000000000003" customHeight="1" thickBot="1" x14ac:dyDescent="0.3">
      <c r="A151" s="90" t="s">
        <v>74</v>
      </c>
      <c r="B151" s="91">
        <f>B146+B141</f>
        <v>0</v>
      </c>
      <c r="C151" s="91">
        <f>C146+C141</f>
        <v>1000</v>
      </c>
      <c r="D151" s="91">
        <f>D146+D141</f>
        <v>1000</v>
      </c>
      <c r="E151" s="91">
        <f>E146+E141</f>
        <v>1000</v>
      </c>
      <c r="F151" s="72"/>
    </row>
    <row r="152" spans="1:6" ht="39.75" customHeight="1" x14ac:dyDescent="0.25">
      <c r="A152" s="634" t="s">
        <v>235</v>
      </c>
      <c r="B152" s="654" t="s">
        <v>236</v>
      </c>
      <c r="C152" s="655"/>
      <c r="D152" s="655"/>
      <c r="E152" s="656"/>
      <c r="F152" s="72"/>
    </row>
    <row r="153" spans="1:6" ht="33" customHeight="1" x14ac:dyDescent="0.25">
      <c r="A153" s="635"/>
      <c r="B153" s="657"/>
      <c r="C153" s="658"/>
      <c r="D153" s="658"/>
      <c r="E153" s="659"/>
      <c r="F153" s="72"/>
    </row>
    <row r="154" spans="1:6" ht="28.5" customHeight="1" thickBot="1" x14ac:dyDescent="0.3">
      <c r="A154" s="636"/>
      <c r="B154" s="660"/>
      <c r="C154" s="661"/>
      <c r="D154" s="661"/>
      <c r="E154" s="662"/>
      <c r="F154" s="72"/>
    </row>
    <row r="155" spans="1:6" ht="28.5" customHeight="1" thickBot="1" x14ac:dyDescent="0.3">
      <c r="A155" s="98"/>
      <c r="B155" s="99"/>
      <c r="C155" s="99"/>
      <c r="D155" s="99"/>
      <c r="E155" s="100"/>
      <c r="F155" s="72"/>
    </row>
    <row r="156" spans="1:6" ht="42.75" customHeight="1" thickBot="1" x14ac:dyDescent="0.3">
      <c r="A156" s="92" t="s">
        <v>29</v>
      </c>
      <c r="B156" s="663" t="s">
        <v>225</v>
      </c>
      <c r="C156" s="664"/>
      <c r="D156" s="664"/>
      <c r="E156" s="665"/>
      <c r="F156" s="72"/>
    </row>
    <row r="157" spans="1:6" ht="76.7" customHeight="1" thickBot="1" x14ac:dyDescent="0.3">
      <c r="A157" s="93" t="s">
        <v>237</v>
      </c>
      <c r="B157" s="94" t="s">
        <v>238</v>
      </c>
      <c r="C157" s="95" t="s">
        <v>228</v>
      </c>
      <c r="D157" s="666" t="s">
        <v>229</v>
      </c>
      <c r="E157" s="667"/>
      <c r="F157" s="72"/>
    </row>
    <row r="158" spans="1:6" ht="48.75" customHeight="1" thickBot="1" x14ac:dyDescent="0.3">
      <c r="A158" s="77" t="s">
        <v>9</v>
      </c>
      <c r="B158" s="668" t="s">
        <v>239</v>
      </c>
      <c r="C158" s="669"/>
      <c r="D158" s="669"/>
      <c r="E158" s="670"/>
      <c r="F158" s="72"/>
    </row>
    <row r="159" spans="1:6" ht="26.45" customHeight="1" thickBot="1" x14ac:dyDescent="0.3">
      <c r="A159" s="77" t="s">
        <v>14</v>
      </c>
      <c r="B159" s="646" t="s">
        <v>231</v>
      </c>
      <c r="C159" s="647"/>
      <c r="D159" s="647"/>
      <c r="E159" s="648"/>
      <c r="F159" s="72"/>
    </row>
    <row r="160" spans="1:6" ht="33.75" customHeight="1" x14ac:dyDescent="0.25">
      <c r="A160" s="649"/>
      <c r="B160" s="81">
        <v>2020</v>
      </c>
      <c r="C160" s="81">
        <v>2021</v>
      </c>
      <c r="D160" s="81">
        <v>2022</v>
      </c>
      <c r="E160" s="81">
        <v>2023</v>
      </c>
      <c r="F160" s="72"/>
    </row>
    <row r="161" spans="1:6" ht="28.5" customHeight="1" thickBot="1" x14ac:dyDescent="0.3">
      <c r="A161" s="650"/>
      <c r="B161" s="82" t="s">
        <v>5</v>
      </c>
      <c r="C161" s="82" t="s">
        <v>6</v>
      </c>
      <c r="D161" s="82" t="s">
        <v>6</v>
      </c>
      <c r="E161" s="82" t="s">
        <v>6</v>
      </c>
      <c r="F161" s="72"/>
    </row>
    <row r="162" spans="1:6" ht="27" customHeight="1" thickBot="1" x14ac:dyDescent="0.3">
      <c r="A162" s="77" t="s">
        <v>8</v>
      </c>
      <c r="B162" s="83">
        <v>0</v>
      </c>
      <c r="C162" s="83">
        <v>23</v>
      </c>
      <c r="D162" s="83">
        <v>23</v>
      </c>
      <c r="E162" s="83">
        <v>23</v>
      </c>
      <c r="F162" s="72"/>
    </row>
    <row r="163" spans="1:6" ht="28.5" customHeight="1" thickBot="1" x14ac:dyDescent="0.3">
      <c r="A163" s="77" t="s">
        <v>15</v>
      </c>
      <c r="B163" s="83">
        <v>0</v>
      </c>
      <c r="C163" s="83">
        <v>1000</v>
      </c>
      <c r="D163" s="83">
        <v>1000</v>
      </c>
      <c r="E163" s="83">
        <v>1000</v>
      </c>
      <c r="F163" s="72"/>
    </row>
    <row r="164" spans="1:6" ht="25.5" customHeight="1" thickBot="1" x14ac:dyDescent="0.3">
      <c r="A164" s="77" t="s">
        <v>24</v>
      </c>
      <c r="B164" s="83"/>
      <c r="C164" s="83">
        <f>C163/C162</f>
        <v>43.478260869565219</v>
      </c>
      <c r="D164" s="83">
        <f>D163/D162</f>
        <v>43.478260869565219</v>
      </c>
      <c r="E164" s="83">
        <f>E163/E162</f>
        <v>43.478260869565219</v>
      </c>
      <c r="F164" s="72"/>
    </row>
    <row r="165" spans="1:6" ht="28.5" customHeight="1" thickBot="1" x14ac:dyDescent="0.3">
      <c r="A165" s="77" t="s">
        <v>16</v>
      </c>
      <c r="B165" s="96" t="s">
        <v>22</v>
      </c>
      <c r="C165" s="84">
        <v>0</v>
      </c>
      <c r="D165" s="84">
        <v>0</v>
      </c>
      <c r="E165" s="84">
        <f t="shared" ref="E165:E167" si="3">E162/D162-1</f>
        <v>0</v>
      </c>
      <c r="F165" s="72"/>
    </row>
    <row r="166" spans="1:6" ht="31.7" customHeight="1" thickBot="1" x14ac:dyDescent="0.3">
      <c r="A166" s="77" t="s">
        <v>17</v>
      </c>
      <c r="B166" s="96" t="s">
        <v>22</v>
      </c>
      <c r="C166" s="84">
        <v>0</v>
      </c>
      <c r="D166" s="84">
        <v>0</v>
      </c>
      <c r="E166" s="84">
        <f t="shared" si="3"/>
        <v>0</v>
      </c>
      <c r="F166" s="72"/>
    </row>
    <row r="167" spans="1:6" ht="42.75" customHeight="1" thickBot="1" x14ac:dyDescent="0.3">
      <c r="A167" s="77" t="s">
        <v>18</v>
      </c>
      <c r="B167" s="96" t="s">
        <v>22</v>
      </c>
      <c r="C167" s="84">
        <v>0</v>
      </c>
      <c r="D167" s="84">
        <v>0</v>
      </c>
      <c r="E167" s="84">
        <f t="shared" si="3"/>
        <v>0</v>
      </c>
      <c r="F167" s="72"/>
    </row>
    <row r="168" spans="1:6" ht="42" customHeight="1" thickBot="1" x14ac:dyDescent="0.3">
      <c r="A168" s="651" t="s">
        <v>162</v>
      </c>
      <c r="B168" s="652"/>
      <c r="C168" s="652"/>
      <c r="D168" s="652"/>
      <c r="E168" s="653"/>
      <c r="F168" s="72"/>
    </row>
    <row r="169" spans="1:6" ht="39.200000000000003" customHeight="1" x14ac:dyDescent="0.25">
      <c r="A169" s="649"/>
      <c r="B169" s="81">
        <v>2020</v>
      </c>
      <c r="C169" s="81">
        <v>2021</v>
      </c>
      <c r="D169" s="81">
        <v>2022</v>
      </c>
      <c r="E169" s="81">
        <v>2023</v>
      </c>
      <c r="F169" s="72"/>
    </row>
    <row r="170" spans="1:6" ht="24.75" customHeight="1" thickBot="1" x14ac:dyDescent="0.3">
      <c r="A170" s="650"/>
      <c r="B170" s="82" t="s">
        <v>5</v>
      </c>
      <c r="C170" s="82" t="s">
        <v>6</v>
      </c>
      <c r="D170" s="82" t="s">
        <v>6</v>
      </c>
      <c r="E170" s="82" t="s">
        <v>6</v>
      </c>
      <c r="F170" s="72"/>
    </row>
    <row r="171" spans="1:6" ht="24.75" customHeight="1" thickBot="1" x14ac:dyDescent="0.3">
      <c r="A171" s="86" t="s">
        <v>40</v>
      </c>
      <c r="B171" s="87"/>
      <c r="C171" s="87"/>
      <c r="D171" s="87"/>
      <c r="E171" s="87"/>
      <c r="F171" s="72"/>
    </row>
    <row r="172" spans="1:6" ht="33" customHeight="1" thickBot="1" x14ac:dyDescent="0.3">
      <c r="A172" s="97" t="s">
        <v>89</v>
      </c>
      <c r="B172" s="87"/>
      <c r="C172" s="87"/>
      <c r="D172" s="87"/>
      <c r="E172" s="87"/>
      <c r="F172" s="72"/>
    </row>
    <row r="173" spans="1:6" ht="30.75" customHeight="1" thickBot="1" x14ac:dyDescent="0.3">
      <c r="A173" s="97" t="s">
        <v>94</v>
      </c>
      <c r="B173" s="87"/>
      <c r="C173" s="87"/>
      <c r="D173" s="87"/>
      <c r="E173" s="87"/>
      <c r="F173" s="72"/>
    </row>
    <row r="174" spans="1:6" ht="33.75" customHeight="1" thickBot="1" x14ac:dyDescent="0.3">
      <c r="A174" s="97" t="s">
        <v>95</v>
      </c>
      <c r="B174" s="87"/>
      <c r="C174" s="87"/>
      <c r="D174" s="87"/>
      <c r="E174" s="87"/>
      <c r="F174" s="72"/>
    </row>
    <row r="175" spans="1:6" ht="19.5" customHeight="1" thickBot="1" x14ac:dyDescent="0.3">
      <c r="A175" s="97" t="s">
        <v>96</v>
      </c>
      <c r="B175" s="87"/>
      <c r="C175" s="87"/>
      <c r="D175" s="87"/>
      <c r="E175" s="87"/>
      <c r="F175" s="72"/>
    </row>
    <row r="176" spans="1:6" ht="29.25" customHeight="1" thickBot="1" x14ac:dyDescent="0.3">
      <c r="A176" s="86" t="s">
        <v>41</v>
      </c>
      <c r="B176" s="91">
        <v>0</v>
      </c>
      <c r="C176" s="91">
        <v>1000</v>
      </c>
      <c r="D176" s="91">
        <v>1000</v>
      </c>
      <c r="E176" s="91">
        <v>1000</v>
      </c>
      <c r="F176" s="72"/>
    </row>
    <row r="177" spans="1:6" ht="30.2" customHeight="1" thickBot="1" x14ac:dyDescent="0.3">
      <c r="A177" s="97" t="s">
        <v>89</v>
      </c>
      <c r="B177" s="91">
        <v>0</v>
      </c>
      <c r="C177" s="91">
        <v>1000</v>
      </c>
      <c r="D177" s="91">
        <v>1000</v>
      </c>
      <c r="E177" s="91">
        <v>1000</v>
      </c>
      <c r="F177" s="72"/>
    </row>
    <row r="178" spans="1:6" ht="24" customHeight="1" thickBot="1" x14ac:dyDescent="0.3">
      <c r="A178" s="97" t="s">
        <v>94</v>
      </c>
      <c r="B178" s="91"/>
      <c r="C178" s="87"/>
      <c r="D178" s="87"/>
      <c r="E178" s="87"/>
      <c r="F178" s="72"/>
    </row>
    <row r="179" spans="1:6" ht="32.25" customHeight="1" thickBot="1" x14ac:dyDescent="0.3">
      <c r="A179" s="97" t="s">
        <v>95</v>
      </c>
      <c r="B179" s="91"/>
      <c r="C179" s="87"/>
      <c r="D179" s="87"/>
      <c r="E179" s="87"/>
      <c r="F179" s="72"/>
    </row>
    <row r="180" spans="1:6" ht="27.75" customHeight="1" thickBot="1" x14ac:dyDescent="0.3">
      <c r="A180" s="97" t="s">
        <v>96</v>
      </c>
      <c r="B180" s="91"/>
      <c r="C180" s="87"/>
      <c r="D180" s="87"/>
      <c r="E180" s="87"/>
      <c r="F180" s="72"/>
    </row>
    <row r="181" spans="1:6" ht="35.450000000000003" customHeight="1" thickBot="1" x14ac:dyDescent="0.3">
      <c r="A181" s="90" t="s">
        <v>119</v>
      </c>
      <c r="B181" s="91">
        <f>B176+B171</f>
        <v>0</v>
      </c>
      <c r="C181" s="91">
        <f>C176+C171</f>
        <v>1000</v>
      </c>
      <c r="D181" s="91">
        <f>D176+D171</f>
        <v>1000</v>
      </c>
      <c r="E181" s="91">
        <f>E176+E171</f>
        <v>1000</v>
      </c>
      <c r="F181" s="72"/>
    </row>
    <row r="182" spans="1:6" ht="39.75" customHeight="1" x14ac:dyDescent="0.25">
      <c r="A182" s="634" t="s">
        <v>240</v>
      </c>
      <c r="B182" s="654" t="s">
        <v>241</v>
      </c>
      <c r="C182" s="655"/>
      <c r="D182" s="655"/>
      <c r="E182" s="656"/>
      <c r="F182" s="72"/>
    </row>
    <row r="183" spans="1:6" ht="33" customHeight="1" x14ac:dyDescent="0.25">
      <c r="A183" s="635"/>
      <c r="B183" s="657"/>
      <c r="C183" s="658"/>
      <c r="D183" s="658"/>
      <c r="E183" s="659"/>
      <c r="F183" s="72"/>
    </row>
    <row r="184" spans="1:6" ht="28.5" customHeight="1" thickBot="1" x14ac:dyDescent="0.3">
      <c r="A184" s="636"/>
      <c r="B184" s="660"/>
      <c r="C184" s="661"/>
      <c r="D184" s="661"/>
      <c r="E184" s="662"/>
      <c r="F184" s="72"/>
    </row>
    <row r="185" spans="1:6" ht="35.450000000000003" customHeight="1" thickBot="1" x14ac:dyDescent="0.3">
      <c r="A185" s="79" t="s">
        <v>242</v>
      </c>
      <c r="B185" s="101">
        <f>B163+B133+B104+B65+B29</f>
        <v>76000</v>
      </c>
      <c r="C185" s="101">
        <f t="shared" ref="C185:D185" si="4">C163+C133+C104+C65+C29</f>
        <v>82000</v>
      </c>
      <c r="D185" s="101">
        <f t="shared" si="4"/>
        <v>82500</v>
      </c>
      <c r="E185" s="101">
        <f>E163+E133+E104+E65+E29</f>
        <v>83000</v>
      </c>
      <c r="F185" s="72"/>
    </row>
    <row r="186" spans="1:6" ht="38.25" thickBot="1" x14ac:dyDescent="0.3">
      <c r="A186" s="79" t="s">
        <v>243</v>
      </c>
      <c r="B186" s="101">
        <f>B187+B190+B193+B199+B213</f>
        <v>76000</v>
      </c>
      <c r="C186" s="101">
        <f>C187+C190+C193+C199+C213</f>
        <v>82000</v>
      </c>
      <c r="D186" s="101">
        <f t="shared" ref="D186" si="5">D187+D190+D193+D199+D213</f>
        <v>82500</v>
      </c>
      <c r="E186" s="101">
        <f>E187+E190+E193+E199+E213</f>
        <v>83000</v>
      </c>
      <c r="F186" s="72"/>
    </row>
    <row r="187" spans="1:6" ht="19.5" thickBot="1" x14ac:dyDescent="0.3">
      <c r="A187" s="86" t="s">
        <v>0</v>
      </c>
      <c r="B187" s="87">
        <f t="shared" ref="B187:E188" si="6">B73+B37</f>
        <v>25500</v>
      </c>
      <c r="C187" s="87">
        <f t="shared" si="6"/>
        <v>21400</v>
      </c>
      <c r="D187" s="87">
        <f t="shared" si="6"/>
        <v>21400</v>
      </c>
      <c r="E187" s="87">
        <f t="shared" si="6"/>
        <v>21400</v>
      </c>
      <c r="F187" s="72"/>
    </row>
    <row r="188" spans="1:6" ht="19.5" thickBot="1" x14ac:dyDescent="0.3">
      <c r="A188" s="88" t="s">
        <v>89</v>
      </c>
      <c r="B188" s="87">
        <f t="shared" si="6"/>
        <v>25500</v>
      </c>
      <c r="C188" s="87">
        <f t="shared" si="6"/>
        <v>21400</v>
      </c>
      <c r="D188" s="87">
        <f t="shared" si="6"/>
        <v>21400</v>
      </c>
      <c r="E188" s="87">
        <f t="shared" si="6"/>
        <v>21400</v>
      </c>
      <c r="F188" s="85"/>
    </row>
    <row r="189" spans="1:6" ht="19.5" thickBot="1" x14ac:dyDescent="0.3">
      <c r="A189" s="88" t="s">
        <v>90</v>
      </c>
      <c r="B189" s="89"/>
      <c r="C189" s="89"/>
      <c r="D189" s="89"/>
      <c r="E189" s="89"/>
      <c r="F189" s="72"/>
    </row>
    <row r="190" spans="1:6" ht="35.450000000000003" customHeight="1" thickBot="1" x14ac:dyDescent="0.3">
      <c r="A190" s="86" t="s">
        <v>30</v>
      </c>
      <c r="B190" s="87">
        <f t="shared" ref="B190:E191" si="7">B76+B40</f>
        <v>4500</v>
      </c>
      <c r="C190" s="87">
        <f t="shared" si="7"/>
        <v>3600</v>
      </c>
      <c r="D190" s="87">
        <f t="shared" si="7"/>
        <v>3600</v>
      </c>
      <c r="E190" s="87">
        <f t="shared" si="7"/>
        <v>3600</v>
      </c>
      <c r="F190" s="72"/>
    </row>
    <row r="191" spans="1:6" ht="23.25" customHeight="1" thickBot="1" x14ac:dyDescent="0.3">
      <c r="A191" s="88" t="s">
        <v>89</v>
      </c>
      <c r="B191" s="87">
        <f t="shared" si="7"/>
        <v>4500</v>
      </c>
      <c r="C191" s="87">
        <f t="shared" si="7"/>
        <v>3600</v>
      </c>
      <c r="D191" s="87">
        <f t="shared" si="7"/>
        <v>3600</v>
      </c>
      <c r="E191" s="87">
        <f t="shared" si="7"/>
        <v>3600</v>
      </c>
      <c r="F191" s="72"/>
    </row>
    <row r="192" spans="1:6" ht="19.5" thickBot="1" x14ac:dyDescent="0.3">
      <c r="A192" s="88" t="s">
        <v>90</v>
      </c>
      <c r="B192" s="102"/>
      <c r="C192" s="102"/>
      <c r="D192" s="89"/>
      <c r="E192" s="89"/>
      <c r="F192" s="72"/>
    </row>
    <row r="193" spans="1:6" ht="19.5" thickBot="1" x14ac:dyDescent="0.3">
      <c r="A193" s="86" t="s">
        <v>1</v>
      </c>
      <c r="B193" s="87">
        <f t="shared" ref="B193:E194" si="8">B79+B43</f>
        <v>38000</v>
      </c>
      <c r="C193" s="87">
        <f t="shared" si="8"/>
        <v>47000</v>
      </c>
      <c r="D193" s="87">
        <f t="shared" si="8"/>
        <v>47500</v>
      </c>
      <c r="E193" s="87">
        <f t="shared" si="8"/>
        <v>48000</v>
      </c>
      <c r="F193" s="72"/>
    </row>
    <row r="194" spans="1:6" ht="19.5" thickBot="1" x14ac:dyDescent="0.3">
      <c r="A194" s="88" t="s">
        <v>89</v>
      </c>
      <c r="B194" s="87">
        <f t="shared" si="8"/>
        <v>38000</v>
      </c>
      <c r="C194" s="87">
        <f>C80+C44</f>
        <v>47000</v>
      </c>
      <c r="D194" s="87">
        <f t="shared" si="8"/>
        <v>47500</v>
      </c>
      <c r="E194" s="87">
        <f t="shared" si="8"/>
        <v>48000</v>
      </c>
      <c r="F194" s="72"/>
    </row>
    <row r="195" spans="1:6" ht="19.5" thickBot="1" x14ac:dyDescent="0.3">
      <c r="A195" s="88" t="s">
        <v>90</v>
      </c>
      <c r="B195" s="89"/>
      <c r="C195" s="89"/>
      <c r="D195" s="89"/>
      <c r="E195" s="89"/>
      <c r="F195" s="72"/>
    </row>
    <row r="196" spans="1:6" ht="19.5" thickBot="1" x14ac:dyDescent="0.3">
      <c r="A196" s="86" t="s">
        <v>2</v>
      </c>
      <c r="B196" s="87"/>
      <c r="C196" s="87"/>
      <c r="D196" s="87"/>
      <c r="E196" s="87"/>
      <c r="F196" s="72"/>
    </row>
    <row r="197" spans="1:6" ht="19.5" thickBot="1" x14ac:dyDescent="0.3">
      <c r="A197" s="88" t="s">
        <v>89</v>
      </c>
      <c r="B197" s="87"/>
      <c r="C197" s="87"/>
      <c r="D197" s="87"/>
      <c r="E197" s="87"/>
      <c r="F197" s="72"/>
    </row>
    <row r="198" spans="1:6" ht="19.5" thickBot="1" x14ac:dyDescent="0.3">
      <c r="A198" s="88" t="s">
        <v>90</v>
      </c>
      <c r="B198" s="89"/>
      <c r="C198" s="89"/>
      <c r="D198" s="89"/>
      <c r="E198" s="89"/>
      <c r="F198" s="72"/>
    </row>
    <row r="199" spans="1:6" ht="19.5" thickBot="1" x14ac:dyDescent="0.3">
      <c r="A199" s="86" t="s">
        <v>25</v>
      </c>
      <c r="B199" s="87">
        <f t="shared" ref="B199:E200" si="9">B85+B49</f>
        <v>8000</v>
      </c>
      <c r="C199" s="87">
        <f t="shared" si="9"/>
        <v>8000</v>
      </c>
      <c r="D199" s="87">
        <f t="shared" si="9"/>
        <v>8000</v>
      </c>
      <c r="E199" s="87">
        <f t="shared" si="9"/>
        <v>8000</v>
      </c>
      <c r="F199" s="72"/>
    </row>
    <row r="200" spans="1:6" ht="19.5" thickBot="1" x14ac:dyDescent="0.3">
      <c r="A200" s="88" t="s">
        <v>89</v>
      </c>
      <c r="B200" s="87">
        <f t="shared" si="9"/>
        <v>8000</v>
      </c>
      <c r="C200" s="87">
        <f t="shared" si="9"/>
        <v>8000</v>
      </c>
      <c r="D200" s="87">
        <f t="shared" si="9"/>
        <v>8000</v>
      </c>
      <c r="E200" s="87">
        <f t="shared" si="9"/>
        <v>8000</v>
      </c>
      <c r="F200" s="72"/>
    </row>
    <row r="201" spans="1:6" ht="19.5" thickBot="1" x14ac:dyDescent="0.3">
      <c r="A201" s="88" t="s">
        <v>90</v>
      </c>
      <c r="B201" s="89"/>
      <c r="C201" s="89"/>
      <c r="D201" s="89"/>
      <c r="E201" s="89"/>
      <c r="F201" s="72"/>
    </row>
    <row r="202" spans="1:6" ht="19.5" thickBot="1" x14ac:dyDescent="0.3">
      <c r="A202" s="86" t="s">
        <v>26</v>
      </c>
      <c r="B202" s="91">
        <v>0</v>
      </c>
      <c r="C202" s="91">
        <v>0</v>
      </c>
      <c r="D202" s="91">
        <v>0</v>
      </c>
      <c r="E202" s="91">
        <v>0</v>
      </c>
      <c r="F202" s="72"/>
    </row>
    <row r="203" spans="1:6" ht="19.5" thickBot="1" x14ac:dyDescent="0.3">
      <c r="A203" s="88" t="s">
        <v>89</v>
      </c>
      <c r="B203" s="91"/>
      <c r="C203" s="91"/>
      <c r="D203" s="91"/>
      <c r="E203" s="91"/>
      <c r="F203" s="72"/>
    </row>
    <row r="204" spans="1:6" ht="19.5" thickBot="1" x14ac:dyDescent="0.3">
      <c r="A204" s="88" t="s">
        <v>90</v>
      </c>
      <c r="B204" s="89"/>
      <c r="C204" s="89"/>
      <c r="D204" s="89"/>
      <c r="E204" s="89"/>
      <c r="F204" s="72"/>
    </row>
    <row r="205" spans="1:6" ht="19.5" thickBot="1" x14ac:dyDescent="0.3">
      <c r="A205" s="86" t="s">
        <v>3</v>
      </c>
      <c r="B205" s="87">
        <v>0</v>
      </c>
      <c r="C205" s="87">
        <v>0</v>
      </c>
      <c r="D205" s="87">
        <v>0</v>
      </c>
      <c r="E205" s="87">
        <v>0</v>
      </c>
      <c r="F205" s="72"/>
    </row>
    <row r="206" spans="1:6" ht="19.5" thickBot="1" x14ac:dyDescent="0.3">
      <c r="A206" s="88" t="s">
        <v>89</v>
      </c>
      <c r="B206" s="87"/>
      <c r="C206" s="87"/>
      <c r="D206" s="87"/>
      <c r="E206" s="87"/>
      <c r="F206" s="72"/>
    </row>
    <row r="207" spans="1:6" ht="19.5" thickBot="1" x14ac:dyDescent="0.3">
      <c r="A207" s="88" t="s">
        <v>90</v>
      </c>
      <c r="B207" s="89"/>
      <c r="C207" s="89"/>
      <c r="D207" s="89"/>
      <c r="E207" s="89"/>
      <c r="F207" s="72"/>
    </row>
    <row r="208" spans="1:6" ht="19.5" thickBot="1" x14ac:dyDescent="0.3">
      <c r="A208" s="86" t="s">
        <v>19</v>
      </c>
      <c r="B208" s="87">
        <v>0</v>
      </c>
      <c r="C208" s="87">
        <v>0</v>
      </c>
      <c r="D208" s="87">
        <v>0</v>
      </c>
      <c r="E208" s="87">
        <v>0</v>
      </c>
      <c r="F208" s="103"/>
    </row>
    <row r="209" spans="1:6" ht="19.5" thickBot="1" x14ac:dyDescent="0.3">
      <c r="A209" s="88" t="s">
        <v>89</v>
      </c>
      <c r="B209" s="87"/>
      <c r="C209" s="87"/>
      <c r="D209" s="87"/>
      <c r="E209" s="87"/>
      <c r="F209" s="103"/>
    </row>
    <row r="210" spans="1:6" ht="19.5" thickBot="1" x14ac:dyDescent="0.3">
      <c r="A210" s="88" t="s">
        <v>94</v>
      </c>
      <c r="B210" s="87"/>
      <c r="C210" s="87"/>
      <c r="D210" s="87"/>
      <c r="E210" s="87"/>
      <c r="F210" s="103"/>
    </row>
    <row r="211" spans="1:6" ht="19.5" thickBot="1" x14ac:dyDescent="0.3">
      <c r="A211" s="88" t="s">
        <v>95</v>
      </c>
      <c r="B211" s="87"/>
      <c r="C211" s="87"/>
      <c r="D211" s="87"/>
      <c r="E211" s="87"/>
      <c r="F211" s="103"/>
    </row>
    <row r="212" spans="1:6" ht="19.5" thickBot="1" x14ac:dyDescent="0.3">
      <c r="A212" s="88" t="s">
        <v>96</v>
      </c>
      <c r="B212" s="89"/>
      <c r="C212" s="89"/>
      <c r="D212" s="89"/>
      <c r="E212" s="89"/>
      <c r="F212" s="72"/>
    </row>
    <row r="213" spans="1:6" ht="19.5" thickBot="1" x14ac:dyDescent="0.3">
      <c r="A213" s="86" t="s">
        <v>20</v>
      </c>
      <c r="B213" s="87">
        <f t="shared" ref="B213:E214" si="10">B146+B176</f>
        <v>0</v>
      </c>
      <c r="C213" s="87">
        <f t="shared" si="10"/>
        <v>2000</v>
      </c>
      <c r="D213" s="87">
        <f t="shared" si="10"/>
        <v>2000</v>
      </c>
      <c r="E213" s="87">
        <f t="shared" si="10"/>
        <v>2000</v>
      </c>
      <c r="F213" s="72"/>
    </row>
    <row r="214" spans="1:6" ht="19.5" thickBot="1" x14ac:dyDescent="0.3">
      <c r="A214" s="88" t="s">
        <v>89</v>
      </c>
      <c r="B214" s="87">
        <f t="shared" si="10"/>
        <v>0</v>
      </c>
      <c r="C214" s="87">
        <f t="shared" si="10"/>
        <v>2000</v>
      </c>
      <c r="D214" s="87">
        <f t="shared" si="10"/>
        <v>2000</v>
      </c>
      <c r="E214" s="87">
        <f t="shared" si="10"/>
        <v>2000</v>
      </c>
      <c r="F214" s="72"/>
    </row>
    <row r="215" spans="1:6" ht="19.5" thickBot="1" x14ac:dyDescent="0.3">
      <c r="A215" s="88" t="s">
        <v>94</v>
      </c>
      <c r="B215" s="87"/>
      <c r="C215" s="87"/>
      <c r="D215" s="87"/>
      <c r="E215" s="87"/>
      <c r="F215" s="72"/>
    </row>
    <row r="216" spans="1:6" ht="19.5" thickBot="1" x14ac:dyDescent="0.3">
      <c r="A216" s="88" t="s">
        <v>95</v>
      </c>
      <c r="B216" s="87"/>
      <c r="C216" s="87"/>
      <c r="D216" s="87"/>
      <c r="E216" s="87"/>
      <c r="F216" s="72"/>
    </row>
    <row r="217" spans="1:6" ht="19.5" thickBot="1" x14ac:dyDescent="0.3">
      <c r="A217" s="88" t="s">
        <v>96</v>
      </c>
      <c r="B217" s="89"/>
      <c r="C217" s="89"/>
      <c r="D217" s="89"/>
      <c r="E217" s="89"/>
      <c r="F217" s="72"/>
    </row>
    <row r="218" spans="1:6" x14ac:dyDescent="0.25">
      <c r="A218" s="634" t="s">
        <v>244</v>
      </c>
      <c r="B218" s="637"/>
      <c r="C218" s="638"/>
      <c r="D218" s="638"/>
      <c r="E218" s="639"/>
      <c r="F218" s="72"/>
    </row>
    <row r="219" spans="1:6" x14ac:dyDescent="0.25">
      <c r="A219" s="635"/>
      <c r="B219" s="640"/>
      <c r="C219" s="641"/>
      <c r="D219" s="641"/>
      <c r="E219" s="642"/>
      <c r="F219" s="72"/>
    </row>
    <row r="220" spans="1:6" ht="15.75" thickBot="1" x14ac:dyDescent="0.3">
      <c r="A220" s="636"/>
      <c r="B220" s="643"/>
      <c r="C220" s="644"/>
      <c r="D220" s="644"/>
      <c r="E220" s="645"/>
      <c r="F220" s="72"/>
    </row>
    <row r="221" spans="1:6" ht="19.5" thickBot="1" x14ac:dyDescent="0.3">
      <c r="A221" s="79" t="s">
        <v>33</v>
      </c>
      <c r="B221" s="104">
        <f>IF(B186-B185=0,0)</f>
        <v>0</v>
      </c>
      <c r="C221" s="104">
        <f>IF(C186-C185=0,0)</f>
        <v>0</v>
      </c>
      <c r="D221" s="104">
        <f t="shared" ref="D221:E221" si="11">IF(D186-D185=0,0)</f>
        <v>0</v>
      </c>
      <c r="E221" s="104">
        <f t="shared" si="11"/>
        <v>0</v>
      </c>
      <c r="F221" s="72"/>
    </row>
    <row r="222" spans="1:6" ht="18.75" x14ac:dyDescent="0.25">
      <c r="A222" s="105"/>
      <c r="B222" s="106"/>
      <c r="C222" s="106"/>
      <c r="D222" s="106"/>
      <c r="E222" s="106"/>
      <c r="F222" s="72"/>
    </row>
  </sheetData>
  <mergeCells count="57">
    <mergeCell ref="A2:E2"/>
    <mergeCell ref="A1:E1"/>
    <mergeCell ref="A8:E8"/>
    <mergeCell ref="A3:E3"/>
    <mergeCell ref="B5:E5"/>
    <mergeCell ref="B6:E6"/>
    <mergeCell ref="B7:E7"/>
    <mergeCell ref="A34:E34"/>
    <mergeCell ref="A9:E11"/>
    <mergeCell ref="B12:E12"/>
    <mergeCell ref="A13:A14"/>
    <mergeCell ref="B17:E17"/>
    <mergeCell ref="A18:E18"/>
    <mergeCell ref="A21:E21"/>
    <mergeCell ref="A22:E22"/>
    <mergeCell ref="B23:E23"/>
    <mergeCell ref="B24:E24"/>
    <mergeCell ref="B25:E25"/>
    <mergeCell ref="A26:A27"/>
    <mergeCell ref="B99:E99"/>
    <mergeCell ref="A35:A36"/>
    <mergeCell ref="B59:E59"/>
    <mergeCell ref="B60:E60"/>
    <mergeCell ref="B61:E61"/>
    <mergeCell ref="A62:A63"/>
    <mergeCell ref="A70:E70"/>
    <mergeCell ref="A71:A72"/>
    <mergeCell ref="A95:E95"/>
    <mergeCell ref="A96:E96"/>
    <mergeCell ref="B97:E97"/>
    <mergeCell ref="D98:E98"/>
    <mergeCell ref="A130:A131"/>
    <mergeCell ref="A138:E138"/>
    <mergeCell ref="B100:E100"/>
    <mergeCell ref="A101:A102"/>
    <mergeCell ref="A109:E109"/>
    <mergeCell ref="A110:A111"/>
    <mergeCell ref="A123:A125"/>
    <mergeCell ref="B123:E125"/>
    <mergeCell ref="B158:E158"/>
    <mergeCell ref="B126:E126"/>
    <mergeCell ref="D127:E127"/>
    <mergeCell ref="B128:E128"/>
    <mergeCell ref="B129:E129"/>
    <mergeCell ref="A139:A140"/>
    <mergeCell ref="A152:A154"/>
    <mergeCell ref="B152:E154"/>
    <mergeCell ref="B156:E156"/>
    <mergeCell ref="D157:E157"/>
    <mergeCell ref="B159:E159"/>
    <mergeCell ref="A160:A161"/>
    <mergeCell ref="A168:E168"/>
    <mergeCell ref="A169:A170"/>
    <mergeCell ref="A182:A184"/>
    <mergeCell ref="B182:E184"/>
    <mergeCell ref="A218:A220"/>
    <mergeCell ref="B218:E220"/>
  </mergeCells>
  <pageMargins left="0.7" right="0.7" top="0.75" bottom="0.75" header="0.3" footer="0.3"/>
  <pageSetup scale="49"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2"/>
  <sheetViews>
    <sheetView zoomScale="130" zoomScaleNormal="130" workbookViewId="0">
      <selection sqref="A1:E1"/>
    </sheetView>
  </sheetViews>
  <sheetFormatPr defaultRowHeight="15" x14ac:dyDescent="0.25"/>
  <cols>
    <col min="1" max="1" width="23.140625" customWidth="1"/>
    <col min="2" max="2" width="16.5703125" customWidth="1"/>
    <col min="3" max="3" width="13.28515625" customWidth="1"/>
    <col min="4" max="4" width="11.7109375" customWidth="1"/>
    <col min="5" max="5" width="21.28515625" customWidth="1"/>
    <col min="6" max="6" width="17.140625" customWidth="1"/>
    <col min="7" max="7" width="24.5703125" customWidth="1"/>
    <col min="8" max="8" width="9.28515625" customWidth="1"/>
    <col min="9" max="9" width="5.85546875" customWidth="1"/>
    <col min="10" max="10" width="4.5703125" customWidth="1"/>
    <col min="255" max="255" width="11" customWidth="1"/>
    <col min="256" max="256" width="12" customWidth="1"/>
    <col min="257" max="257" width="23.140625" customWidth="1"/>
    <col min="258" max="258" width="16.5703125" customWidth="1"/>
    <col min="259" max="259" width="13.28515625" customWidth="1"/>
    <col min="260" max="261" width="11.7109375" customWidth="1"/>
    <col min="263" max="263" width="16.7109375" customWidth="1"/>
    <col min="264" max="266" width="1.42578125" customWidth="1"/>
    <col min="511" max="511" width="11" customWidth="1"/>
    <col min="512" max="512" width="12" customWidth="1"/>
    <col min="513" max="513" width="23.140625" customWidth="1"/>
    <col min="514" max="514" width="16.5703125" customWidth="1"/>
    <col min="515" max="515" width="13.28515625" customWidth="1"/>
    <col min="516" max="517" width="11.7109375" customWidth="1"/>
    <col min="519" max="519" width="16.7109375" customWidth="1"/>
    <col min="520" max="522" width="1.42578125" customWidth="1"/>
    <col min="767" max="767" width="11" customWidth="1"/>
    <col min="768" max="768" width="12" customWidth="1"/>
    <col min="769" max="769" width="23.140625" customWidth="1"/>
    <col min="770" max="770" width="16.5703125" customWidth="1"/>
    <col min="771" max="771" width="13.28515625" customWidth="1"/>
    <col min="772" max="773" width="11.7109375" customWidth="1"/>
    <col min="775" max="775" width="16.7109375" customWidth="1"/>
    <col min="776" max="778" width="1.42578125" customWidth="1"/>
    <col min="1023" max="1023" width="11" customWidth="1"/>
    <col min="1024" max="1024" width="12" customWidth="1"/>
    <col min="1025" max="1025" width="23.140625" customWidth="1"/>
    <col min="1026" max="1026" width="16.5703125" customWidth="1"/>
    <col min="1027" max="1027" width="13.28515625" customWidth="1"/>
    <col min="1028" max="1029" width="11.7109375" customWidth="1"/>
    <col min="1031" max="1031" width="16.7109375" customWidth="1"/>
    <col min="1032" max="1034" width="1.42578125" customWidth="1"/>
    <col min="1279" max="1279" width="11" customWidth="1"/>
    <col min="1280" max="1280" width="12" customWidth="1"/>
    <col min="1281" max="1281" width="23.140625" customWidth="1"/>
    <col min="1282" max="1282" width="16.5703125" customWidth="1"/>
    <col min="1283" max="1283" width="13.28515625" customWidth="1"/>
    <col min="1284" max="1285" width="11.7109375" customWidth="1"/>
    <col min="1287" max="1287" width="16.7109375" customWidth="1"/>
    <col min="1288" max="1290" width="1.42578125" customWidth="1"/>
    <col min="1535" max="1535" width="11" customWidth="1"/>
    <col min="1536" max="1536" width="12" customWidth="1"/>
    <col min="1537" max="1537" width="23.140625" customWidth="1"/>
    <col min="1538" max="1538" width="16.5703125" customWidth="1"/>
    <col min="1539" max="1539" width="13.28515625" customWidth="1"/>
    <col min="1540" max="1541" width="11.7109375" customWidth="1"/>
    <col min="1543" max="1543" width="16.7109375" customWidth="1"/>
    <col min="1544" max="1546" width="1.42578125" customWidth="1"/>
    <col min="1791" max="1791" width="11" customWidth="1"/>
    <col min="1792" max="1792" width="12" customWidth="1"/>
    <col min="1793" max="1793" width="23.140625" customWidth="1"/>
    <col min="1794" max="1794" width="16.5703125" customWidth="1"/>
    <col min="1795" max="1795" width="13.28515625" customWidth="1"/>
    <col min="1796" max="1797" width="11.7109375" customWidth="1"/>
    <col min="1799" max="1799" width="16.7109375" customWidth="1"/>
    <col min="1800" max="1802" width="1.42578125" customWidth="1"/>
    <col min="2047" max="2047" width="11" customWidth="1"/>
    <col min="2048" max="2048" width="12" customWidth="1"/>
    <col min="2049" max="2049" width="23.140625" customWidth="1"/>
    <col min="2050" max="2050" width="16.5703125" customWidth="1"/>
    <col min="2051" max="2051" width="13.28515625" customWidth="1"/>
    <col min="2052" max="2053" width="11.7109375" customWidth="1"/>
    <col min="2055" max="2055" width="16.7109375" customWidth="1"/>
    <col min="2056" max="2058" width="1.42578125" customWidth="1"/>
    <col min="2303" max="2303" width="11" customWidth="1"/>
    <col min="2304" max="2304" width="12" customWidth="1"/>
    <col min="2305" max="2305" width="23.140625" customWidth="1"/>
    <col min="2306" max="2306" width="16.5703125" customWidth="1"/>
    <col min="2307" max="2307" width="13.28515625" customWidth="1"/>
    <col min="2308" max="2309" width="11.7109375" customWidth="1"/>
    <col min="2311" max="2311" width="16.7109375" customWidth="1"/>
    <col min="2312" max="2314" width="1.42578125" customWidth="1"/>
    <col min="2559" max="2559" width="11" customWidth="1"/>
    <col min="2560" max="2560" width="12" customWidth="1"/>
    <col min="2561" max="2561" width="23.140625" customWidth="1"/>
    <col min="2562" max="2562" width="16.5703125" customWidth="1"/>
    <col min="2563" max="2563" width="13.28515625" customWidth="1"/>
    <col min="2564" max="2565" width="11.7109375" customWidth="1"/>
    <col min="2567" max="2567" width="16.7109375" customWidth="1"/>
    <col min="2568" max="2570" width="1.42578125" customWidth="1"/>
    <col min="2815" max="2815" width="11" customWidth="1"/>
    <col min="2816" max="2816" width="12" customWidth="1"/>
    <col min="2817" max="2817" width="23.140625" customWidth="1"/>
    <col min="2818" max="2818" width="16.5703125" customWidth="1"/>
    <col min="2819" max="2819" width="13.28515625" customWidth="1"/>
    <col min="2820" max="2821" width="11.7109375" customWidth="1"/>
    <col min="2823" max="2823" width="16.7109375" customWidth="1"/>
    <col min="2824" max="2826" width="1.42578125" customWidth="1"/>
    <col min="3071" max="3071" width="11" customWidth="1"/>
    <col min="3072" max="3072" width="12" customWidth="1"/>
    <col min="3073" max="3073" width="23.140625" customWidth="1"/>
    <col min="3074" max="3074" width="16.5703125" customWidth="1"/>
    <col min="3075" max="3075" width="13.28515625" customWidth="1"/>
    <col min="3076" max="3077" width="11.7109375" customWidth="1"/>
    <col min="3079" max="3079" width="16.7109375" customWidth="1"/>
    <col min="3080" max="3082" width="1.42578125" customWidth="1"/>
    <col min="3327" max="3327" width="11" customWidth="1"/>
    <col min="3328" max="3328" width="12" customWidth="1"/>
    <col min="3329" max="3329" width="23.140625" customWidth="1"/>
    <col min="3330" max="3330" width="16.5703125" customWidth="1"/>
    <col min="3331" max="3331" width="13.28515625" customWidth="1"/>
    <col min="3332" max="3333" width="11.7109375" customWidth="1"/>
    <col min="3335" max="3335" width="16.7109375" customWidth="1"/>
    <col min="3336" max="3338" width="1.42578125" customWidth="1"/>
    <col min="3583" max="3583" width="11" customWidth="1"/>
    <col min="3584" max="3584" width="12" customWidth="1"/>
    <col min="3585" max="3585" width="23.140625" customWidth="1"/>
    <col min="3586" max="3586" width="16.5703125" customWidth="1"/>
    <col min="3587" max="3587" width="13.28515625" customWidth="1"/>
    <col min="3588" max="3589" width="11.7109375" customWidth="1"/>
    <col min="3591" max="3591" width="16.7109375" customWidth="1"/>
    <col min="3592" max="3594" width="1.42578125" customWidth="1"/>
    <col min="3839" max="3839" width="11" customWidth="1"/>
    <col min="3840" max="3840" width="12" customWidth="1"/>
    <col min="3841" max="3841" width="23.140625" customWidth="1"/>
    <col min="3842" max="3842" width="16.5703125" customWidth="1"/>
    <col min="3843" max="3843" width="13.28515625" customWidth="1"/>
    <col min="3844" max="3845" width="11.7109375" customWidth="1"/>
    <col min="3847" max="3847" width="16.7109375" customWidth="1"/>
    <col min="3848" max="3850" width="1.42578125" customWidth="1"/>
    <col min="4095" max="4095" width="11" customWidth="1"/>
    <col min="4096" max="4096" width="12" customWidth="1"/>
    <col min="4097" max="4097" width="23.140625" customWidth="1"/>
    <col min="4098" max="4098" width="16.5703125" customWidth="1"/>
    <col min="4099" max="4099" width="13.28515625" customWidth="1"/>
    <col min="4100" max="4101" width="11.7109375" customWidth="1"/>
    <col min="4103" max="4103" width="16.7109375" customWidth="1"/>
    <col min="4104" max="4106" width="1.42578125" customWidth="1"/>
    <col min="4351" max="4351" width="11" customWidth="1"/>
    <col min="4352" max="4352" width="12" customWidth="1"/>
    <col min="4353" max="4353" width="23.140625" customWidth="1"/>
    <col min="4354" max="4354" width="16.5703125" customWidth="1"/>
    <col min="4355" max="4355" width="13.28515625" customWidth="1"/>
    <col min="4356" max="4357" width="11.7109375" customWidth="1"/>
    <col min="4359" max="4359" width="16.7109375" customWidth="1"/>
    <col min="4360" max="4362" width="1.42578125" customWidth="1"/>
    <col min="4607" max="4607" width="11" customWidth="1"/>
    <col min="4608" max="4608" width="12" customWidth="1"/>
    <col min="4609" max="4609" width="23.140625" customWidth="1"/>
    <col min="4610" max="4610" width="16.5703125" customWidth="1"/>
    <col min="4611" max="4611" width="13.28515625" customWidth="1"/>
    <col min="4612" max="4613" width="11.7109375" customWidth="1"/>
    <col min="4615" max="4615" width="16.7109375" customWidth="1"/>
    <col min="4616" max="4618" width="1.42578125" customWidth="1"/>
    <col min="4863" max="4863" width="11" customWidth="1"/>
    <col min="4864" max="4864" width="12" customWidth="1"/>
    <col min="4865" max="4865" width="23.140625" customWidth="1"/>
    <col min="4866" max="4866" width="16.5703125" customWidth="1"/>
    <col min="4867" max="4867" width="13.28515625" customWidth="1"/>
    <col min="4868" max="4869" width="11.7109375" customWidth="1"/>
    <col min="4871" max="4871" width="16.7109375" customWidth="1"/>
    <col min="4872" max="4874" width="1.42578125" customWidth="1"/>
    <col min="5119" max="5119" width="11" customWidth="1"/>
    <col min="5120" max="5120" width="12" customWidth="1"/>
    <col min="5121" max="5121" width="23.140625" customWidth="1"/>
    <col min="5122" max="5122" width="16.5703125" customWidth="1"/>
    <col min="5123" max="5123" width="13.28515625" customWidth="1"/>
    <col min="5124" max="5125" width="11.7109375" customWidth="1"/>
    <col min="5127" max="5127" width="16.7109375" customWidth="1"/>
    <col min="5128" max="5130" width="1.42578125" customWidth="1"/>
    <col min="5375" max="5375" width="11" customWidth="1"/>
    <col min="5376" max="5376" width="12" customWidth="1"/>
    <col min="5377" max="5377" width="23.140625" customWidth="1"/>
    <col min="5378" max="5378" width="16.5703125" customWidth="1"/>
    <col min="5379" max="5379" width="13.28515625" customWidth="1"/>
    <col min="5380" max="5381" width="11.7109375" customWidth="1"/>
    <col min="5383" max="5383" width="16.7109375" customWidth="1"/>
    <col min="5384" max="5386" width="1.42578125" customWidth="1"/>
    <col min="5631" max="5631" width="11" customWidth="1"/>
    <col min="5632" max="5632" width="12" customWidth="1"/>
    <col min="5633" max="5633" width="23.140625" customWidth="1"/>
    <col min="5634" max="5634" width="16.5703125" customWidth="1"/>
    <col min="5635" max="5635" width="13.28515625" customWidth="1"/>
    <col min="5636" max="5637" width="11.7109375" customWidth="1"/>
    <col min="5639" max="5639" width="16.7109375" customWidth="1"/>
    <col min="5640" max="5642" width="1.42578125" customWidth="1"/>
    <col min="5887" max="5887" width="11" customWidth="1"/>
    <col min="5888" max="5888" width="12" customWidth="1"/>
    <col min="5889" max="5889" width="23.140625" customWidth="1"/>
    <col min="5890" max="5890" width="16.5703125" customWidth="1"/>
    <col min="5891" max="5891" width="13.28515625" customWidth="1"/>
    <col min="5892" max="5893" width="11.7109375" customWidth="1"/>
    <col min="5895" max="5895" width="16.7109375" customWidth="1"/>
    <col min="5896" max="5898" width="1.42578125" customWidth="1"/>
    <col min="6143" max="6143" width="11" customWidth="1"/>
    <col min="6144" max="6144" width="12" customWidth="1"/>
    <col min="6145" max="6145" width="23.140625" customWidth="1"/>
    <col min="6146" max="6146" width="16.5703125" customWidth="1"/>
    <col min="6147" max="6147" width="13.28515625" customWidth="1"/>
    <col min="6148" max="6149" width="11.7109375" customWidth="1"/>
    <col min="6151" max="6151" width="16.7109375" customWidth="1"/>
    <col min="6152" max="6154" width="1.42578125" customWidth="1"/>
    <col min="6399" max="6399" width="11" customWidth="1"/>
    <col min="6400" max="6400" width="12" customWidth="1"/>
    <col min="6401" max="6401" width="23.140625" customWidth="1"/>
    <col min="6402" max="6402" width="16.5703125" customWidth="1"/>
    <col min="6403" max="6403" width="13.28515625" customWidth="1"/>
    <col min="6404" max="6405" width="11.7109375" customWidth="1"/>
    <col min="6407" max="6407" width="16.7109375" customWidth="1"/>
    <col min="6408" max="6410" width="1.42578125" customWidth="1"/>
    <col min="6655" max="6655" width="11" customWidth="1"/>
    <col min="6656" max="6656" width="12" customWidth="1"/>
    <col min="6657" max="6657" width="23.140625" customWidth="1"/>
    <col min="6658" max="6658" width="16.5703125" customWidth="1"/>
    <col min="6659" max="6659" width="13.28515625" customWidth="1"/>
    <col min="6660" max="6661" width="11.7109375" customWidth="1"/>
    <col min="6663" max="6663" width="16.7109375" customWidth="1"/>
    <col min="6664" max="6666" width="1.42578125" customWidth="1"/>
    <col min="6911" max="6911" width="11" customWidth="1"/>
    <col min="6912" max="6912" width="12" customWidth="1"/>
    <col min="6913" max="6913" width="23.140625" customWidth="1"/>
    <col min="6914" max="6914" width="16.5703125" customWidth="1"/>
    <col min="6915" max="6915" width="13.28515625" customWidth="1"/>
    <col min="6916" max="6917" width="11.7109375" customWidth="1"/>
    <col min="6919" max="6919" width="16.7109375" customWidth="1"/>
    <col min="6920" max="6922" width="1.42578125" customWidth="1"/>
    <col min="7167" max="7167" width="11" customWidth="1"/>
    <col min="7168" max="7168" width="12" customWidth="1"/>
    <col min="7169" max="7169" width="23.140625" customWidth="1"/>
    <col min="7170" max="7170" width="16.5703125" customWidth="1"/>
    <col min="7171" max="7171" width="13.28515625" customWidth="1"/>
    <col min="7172" max="7173" width="11.7109375" customWidth="1"/>
    <col min="7175" max="7175" width="16.7109375" customWidth="1"/>
    <col min="7176" max="7178" width="1.42578125" customWidth="1"/>
    <col min="7423" max="7423" width="11" customWidth="1"/>
    <col min="7424" max="7424" width="12" customWidth="1"/>
    <col min="7425" max="7425" width="23.140625" customWidth="1"/>
    <col min="7426" max="7426" width="16.5703125" customWidth="1"/>
    <col min="7427" max="7427" width="13.28515625" customWidth="1"/>
    <col min="7428" max="7429" width="11.7109375" customWidth="1"/>
    <col min="7431" max="7431" width="16.7109375" customWidth="1"/>
    <col min="7432" max="7434" width="1.42578125" customWidth="1"/>
    <col min="7679" max="7679" width="11" customWidth="1"/>
    <col min="7680" max="7680" width="12" customWidth="1"/>
    <col min="7681" max="7681" width="23.140625" customWidth="1"/>
    <col min="7682" max="7682" width="16.5703125" customWidth="1"/>
    <col min="7683" max="7683" width="13.28515625" customWidth="1"/>
    <col min="7684" max="7685" width="11.7109375" customWidth="1"/>
    <col min="7687" max="7687" width="16.7109375" customWidth="1"/>
    <col min="7688" max="7690" width="1.42578125" customWidth="1"/>
    <col min="7935" max="7935" width="11" customWidth="1"/>
    <col min="7936" max="7936" width="12" customWidth="1"/>
    <col min="7937" max="7937" width="23.140625" customWidth="1"/>
    <col min="7938" max="7938" width="16.5703125" customWidth="1"/>
    <col min="7939" max="7939" width="13.28515625" customWidth="1"/>
    <col min="7940" max="7941" width="11.7109375" customWidth="1"/>
    <col min="7943" max="7943" width="16.7109375" customWidth="1"/>
    <col min="7944" max="7946" width="1.42578125" customWidth="1"/>
    <col min="8191" max="8191" width="11" customWidth="1"/>
    <col min="8192" max="8192" width="12" customWidth="1"/>
    <col min="8193" max="8193" width="23.140625" customWidth="1"/>
    <col min="8194" max="8194" width="16.5703125" customWidth="1"/>
    <col min="8195" max="8195" width="13.28515625" customWidth="1"/>
    <col min="8196" max="8197" width="11.7109375" customWidth="1"/>
    <col min="8199" max="8199" width="16.7109375" customWidth="1"/>
    <col min="8200" max="8202" width="1.42578125" customWidth="1"/>
    <col min="8447" max="8447" width="11" customWidth="1"/>
    <col min="8448" max="8448" width="12" customWidth="1"/>
    <col min="8449" max="8449" width="23.140625" customWidth="1"/>
    <col min="8450" max="8450" width="16.5703125" customWidth="1"/>
    <col min="8451" max="8451" width="13.28515625" customWidth="1"/>
    <col min="8452" max="8453" width="11.7109375" customWidth="1"/>
    <col min="8455" max="8455" width="16.7109375" customWidth="1"/>
    <col min="8456" max="8458" width="1.42578125" customWidth="1"/>
    <col min="8703" max="8703" width="11" customWidth="1"/>
    <col min="8704" max="8704" width="12" customWidth="1"/>
    <col min="8705" max="8705" width="23.140625" customWidth="1"/>
    <col min="8706" max="8706" width="16.5703125" customWidth="1"/>
    <col min="8707" max="8707" width="13.28515625" customWidth="1"/>
    <col min="8708" max="8709" width="11.7109375" customWidth="1"/>
    <col min="8711" max="8711" width="16.7109375" customWidth="1"/>
    <col min="8712" max="8714" width="1.42578125" customWidth="1"/>
    <col min="8959" max="8959" width="11" customWidth="1"/>
    <col min="8960" max="8960" width="12" customWidth="1"/>
    <col min="8961" max="8961" width="23.140625" customWidth="1"/>
    <col min="8962" max="8962" width="16.5703125" customWidth="1"/>
    <col min="8963" max="8963" width="13.28515625" customWidth="1"/>
    <col min="8964" max="8965" width="11.7109375" customWidth="1"/>
    <col min="8967" max="8967" width="16.7109375" customWidth="1"/>
    <col min="8968" max="8970" width="1.42578125" customWidth="1"/>
    <col min="9215" max="9215" width="11" customWidth="1"/>
    <col min="9216" max="9216" width="12" customWidth="1"/>
    <col min="9217" max="9217" width="23.140625" customWidth="1"/>
    <col min="9218" max="9218" width="16.5703125" customWidth="1"/>
    <col min="9219" max="9219" width="13.28515625" customWidth="1"/>
    <col min="9220" max="9221" width="11.7109375" customWidth="1"/>
    <col min="9223" max="9223" width="16.7109375" customWidth="1"/>
    <col min="9224" max="9226" width="1.42578125" customWidth="1"/>
    <col min="9471" max="9471" width="11" customWidth="1"/>
    <col min="9472" max="9472" width="12" customWidth="1"/>
    <col min="9473" max="9473" width="23.140625" customWidth="1"/>
    <col min="9474" max="9474" width="16.5703125" customWidth="1"/>
    <col min="9475" max="9475" width="13.28515625" customWidth="1"/>
    <col min="9476" max="9477" width="11.7109375" customWidth="1"/>
    <col min="9479" max="9479" width="16.7109375" customWidth="1"/>
    <col min="9480" max="9482" width="1.42578125" customWidth="1"/>
    <col min="9727" max="9727" width="11" customWidth="1"/>
    <col min="9728" max="9728" width="12" customWidth="1"/>
    <col min="9729" max="9729" width="23.140625" customWidth="1"/>
    <col min="9730" max="9730" width="16.5703125" customWidth="1"/>
    <col min="9731" max="9731" width="13.28515625" customWidth="1"/>
    <col min="9732" max="9733" width="11.7109375" customWidth="1"/>
    <col min="9735" max="9735" width="16.7109375" customWidth="1"/>
    <col min="9736" max="9738" width="1.42578125" customWidth="1"/>
    <col min="9983" max="9983" width="11" customWidth="1"/>
    <col min="9984" max="9984" width="12" customWidth="1"/>
    <col min="9985" max="9985" width="23.140625" customWidth="1"/>
    <col min="9986" max="9986" width="16.5703125" customWidth="1"/>
    <col min="9987" max="9987" width="13.28515625" customWidth="1"/>
    <col min="9988" max="9989" width="11.7109375" customWidth="1"/>
    <col min="9991" max="9991" width="16.7109375" customWidth="1"/>
    <col min="9992" max="9994" width="1.42578125" customWidth="1"/>
    <col min="10239" max="10239" width="11" customWidth="1"/>
    <col min="10240" max="10240" width="12" customWidth="1"/>
    <col min="10241" max="10241" width="23.140625" customWidth="1"/>
    <col min="10242" max="10242" width="16.5703125" customWidth="1"/>
    <col min="10243" max="10243" width="13.28515625" customWidth="1"/>
    <col min="10244" max="10245" width="11.7109375" customWidth="1"/>
    <col min="10247" max="10247" width="16.7109375" customWidth="1"/>
    <col min="10248" max="10250" width="1.42578125" customWidth="1"/>
    <col min="10495" max="10495" width="11" customWidth="1"/>
    <col min="10496" max="10496" width="12" customWidth="1"/>
    <col min="10497" max="10497" width="23.140625" customWidth="1"/>
    <col min="10498" max="10498" width="16.5703125" customWidth="1"/>
    <col min="10499" max="10499" width="13.28515625" customWidth="1"/>
    <col min="10500" max="10501" width="11.7109375" customWidth="1"/>
    <col min="10503" max="10503" width="16.7109375" customWidth="1"/>
    <col min="10504" max="10506" width="1.42578125" customWidth="1"/>
    <col min="10751" max="10751" width="11" customWidth="1"/>
    <col min="10752" max="10752" width="12" customWidth="1"/>
    <col min="10753" max="10753" width="23.140625" customWidth="1"/>
    <col min="10754" max="10754" width="16.5703125" customWidth="1"/>
    <col min="10755" max="10755" width="13.28515625" customWidth="1"/>
    <col min="10756" max="10757" width="11.7109375" customWidth="1"/>
    <col min="10759" max="10759" width="16.7109375" customWidth="1"/>
    <col min="10760" max="10762" width="1.42578125" customWidth="1"/>
    <col min="11007" max="11007" width="11" customWidth="1"/>
    <col min="11008" max="11008" width="12" customWidth="1"/>
    <col min="11009" max="11009" width="23.140625" customWidth="1"/>
    <col min="11010" max="11010" width="16.5703125" customWidth="1"/>
    <col min="11011" max="11011" width="13.28515625" customWidth="1"/>
    <col min="11012" max="11013" width="11.7109375" customWidth="1"/>
    <col min="11015" max="11015" width="16.7109375" customWidth="1"/>
    <col min="11016" max="11018" width="1.42578125" customWidth="1"/>
    <col min="11263" max="11263" width="11" customWidth="1"/>
    <col min="11264" max="11264" width="12" customWidth="1"/>
    <col min="11265" max="11265" width="23.140625" customWidth="1"/>
    <col min="11266" max="11266" width="16.5703125" customWidth="1"/>
    <col min="11267" max="11267" width="13.28515625" customWidth="1"/>
    <col min="11268" max="11269" width="11.7109375" customWidth="1"/>
    <col min="11271" max="11271" width="16.7109375" customWidth="1"/>
    <col min="11272" max="11274" width="1.42578125" customWidth="1"/>
    <col min="11519" max="11519" width="11" customWidth="1"/>
    <col min="11520" max="11520" width="12" customWidth="1"/>
    <col min="11521" max="11521" width="23.140625" customWidth="1"/>
    <col min="11522" max="11522" width="16.5703125" customWidth="1"/>
    <col min="11523" max="11523" width="13.28515625" customWidth="1"/>
    <col min="11524" max="11525" width="11.7109375" customWidth="1"/>
    <col min="11527" max="11527" width="16.7109375" customWidth="1"/>
    <col min="11528" max="11530" width="1.42578125" customWidth="1"/>
    <col min="11775" max="11775" width="11" customWidth="1"/>
    <col min="11776" max="11776" width="12" customWidth="1"/>
    <col min="11777" max="11777" width="23.140625" customWidth="1"/>
    <col min="11778" max="11778" width="16.5703125" customWidth="1"/>
    <col min="11779" max="11779" width="13.28515625" customWidth="1"/>
    <col min="11780" max="11781" width="11.7109375" customWidth="1"/>
    <col min="11783" max="11783" width="16.7109375" customWidth="1"/>
    <col min="11784" max="11786" width="1.42578125" customWidth="1"/>
    <col min="12031" max="12031" width="11" customWidth="1"/>
    <col min="12032" max="12032" width="12" customWidth="1"/>
    <col min="12033" max="12033" width="23.140625" customWidth="1"/>
    <col min="12034" max="12034" width="16.5703125" customWidth="1"/>
    <col min="12035" max="12035" width="13.28515625" customWidth="1"/>
    <col min="12036" max="12037" width="11.7109375" customWidth="1"/>
    <col min="12039" max="12039" width="16.7109375" customWidth="1"/>
    <col min="12040" max="12042" width="1.42578125" customWidth="1"/>
    <col min="12287" max="12287" width="11" customWidth="1"/>
    <col min="12288" max="12288" width="12" customWidth="1"/>
    <col min="12289" max="12289" width="23.140625" customWidth="1"/>
    <col min="12290" max="12290" width="16.5703125" customWidth="1"/>
    <col min="12291" max="12291" width="13.28515625" customWidth="1"/>
    <col min="12292" max="12293" width="11.7109375" customWidth="1"/>
    <col min="12295" max="12295" width="16.7109375" customWidth="1"/>
    <col min="12296" max="12298" width="1.42578125" customWidth="1"/>
    <col min="12543" max="12543" width="11" customWidth="1"/>
    <col min="12544" max="12544" width="12" customWidth="1"/>
    <col min="12545" max="12545" width="23.140625" customWidth="1"/>
    <col min="12546" max="12546" width="16.5703125" customWidth="1"/>
    <col min="12547" max="12547" width="13.28515625" customWidth="1"/>
    <col min="12548" max="12549" width="11.7109375" customWidth="1"/>
    <col min="12551" max="12551" width="16.7109375" customWidth="1"/>
    <col min="12552" max="12554" width="1.42578125" customWidth="1"/>
    <col min="12799" max="12799" width="11" customWidth="1"/>
    <col min="12800" max="12800" width="12" customWidth="1"/>
    <col min="12801" max="12801" width="23.140625" customWidth="1"/>
    <col min="12802" max="12802" width="16.5703125" customWidth="1"/>
    <col min="12803" max="12803" width="13.28515625" customWidth="1"/>
    <col min="12804" max="12805" width="11.7109375" customWidth="1"/>
    <col min="12807" max="12807" width="16.7109375" customWidth="1"/>
    <col min="12808" max="12810" width="1.42578125" customWidth="1"/>
    <col min="13055" max="13055" width="11" customWidth="1"/>
    <col min="13056" max="13056" width="12" customWidth="1"/>
    <col min="13057" max="13057" width="23.140625" customWidth="1"/>
    <col min="13058" max="13058" width="16.5703125" customWidth="1"/>
    <col min="13059" max="13059" width="13.28515625" customWidth="1"/>
    <col min="13060" max="13061" width="11.7109375" customWidth="1"/>
    <col min="13063" max="13063" width="16.7109375" customWidth="1"/>
    <col min="13064" max="13066" width="1.42578125" customWidth="1"/>
    <col min="13311" max="13311" width="11" customWidth="1"/>
    <col min="13312" max="13312" width="12" customWidth="1"/>
    <col min="13313" max="13313" width="23.140625" customWidth="1"/>
    <col min="13314" max="13314" width="16.5703125" customWidth="1"/>
    <col min="13315" max="13315" width="13.28515625" customWidth="1"/>
    <col min="13316" max="13317" width="11.7109375" customWidth="1"/>
    <col min="13319" max="13319" width="16.7109375" customWidth="1"/>
    <col min="13320" max="13322" width="1.42578125" customWidth="1"/>
    <col min="13567" max="13567" width="11" customWidth="1"/>
    <col min="13568" max="13568" width="12" customWidth="1"/>
    <col min="13569" max="13569" width="23.140625" customWidth="1"/>
    <col min="13570" max="13570" width="16.5703125" customWidth="1"/>
    <col min="13571" max="13571" width="13.28515625" customWidth="1"/>
    <col min="13572" max="13573" width="11.7109375" customWidth="1"/>
    <col min="13575" max="13575" width="16.7109375" customWidth="1"/>
    <col min="13576" max="13578" width="1.42578125" customWidth="1"/>
    <col min="13823" max="13823" width="11" customWidth="1"/>
    <col min="13824" max="13824" width="12" customWidth="1"/>
    <col min="13825" max="13825" width="23.140625" customWidth="1"/>
    <col min="13826" max="13826" width="16.5703125" customWidth="1"/>
    <col min="13827" max="13827" width="13.28515625" customWidth="1"/>
    <col min="13828" max="13829" width="11.7109375" customWidth="1"/>
    <col min="13831" max="13831" width="16.7109375" customWidth="1"/>
    <col min="13832" max="13834" width="1.42578125" customWidth="1"/>
    <col min="14079" max="14079" width="11" customWidth="1"/>
    <col min="14080" max="14080" width="12" customWidth="1"/>
    <col min="14081" max="14081" width="23.140625" customWidth="1"/>
    <col min="14082" max="14082" width="16.5703125" customWidth="1"/>
    <col min="14083" max="14083" width="13.28515625" customWidth="1"/>
    <col min="14084" max="14085" width="11.7109375" customWidth="1"/>
    <col min="14087" max="14087" width="16.7109375" customWidth="1"/>
    <col min="14088" max="14090" width="1.42578125" customWidth="1"/>
    <col min="14335" max="14335" width="11" customWidth="1"/>
    <col min="14336" max="14336" width="12" customWidth="1"/>
    <col min="14337" max="14337" width="23.140625" customWidth="1"/>
    <col min="14338" max="14338" width="16.5703125" customWidth="1"/>
    <col min="14339" max="14339" width="13.28515625" customWidth="1"/>
    <col min="14340" max="14341" width="11.7109375" customWidth="1"/>
    <col min="14343" max="14343" width="16.7109375" customWidth="1"/>
    <col min="14344" max="14346" width="1.42578125" customWidth="1"/>
    <col min="14591" max="14591" width="11" customWidth="1"/>
    <col min="14592" max="14592" width="12" customWidth="1"/>
    <col min="14593" max="14593" width="23.140625" customWidth="1"/>
    <col min="14594" max="14594" width="16.5703125" customWidth="1"/>
    <col min="14595" max="14595" width="13.28515625" customWidth="1"/>
    <col min="14596" max="14597" width="11.7109375" customWidth="1"/>
    <col min="14599" max="14599" width="16.7109375" customWidth="1"/>
    <col min="14600" max="14602" width="1.42578125" customWidth="1"/>
    <col min="14847" max="14847" width="11" customWidth="1"/>
    <col min="14848" max="14848" width="12" customWidth="1"/>
    <col min="14849" max="14849" width="23.140625" customWidth="1"/>
    <col min="14850" max="14850" width="16.5703125" customWidth="1"/>
    <col min="14851" max="14851" width="13.28515625" customWidth="1"/>
    <col min="14852" max="14853" width="11.7109375" customWidth="1"/>
    <col min="14855" max="14855" width="16.7109375" customWidth="1"/>
    <col min="14856" max="14858" width="1.42578125" customWidth="1"/>
    <col min="15103" max="15103" width="11" customWidth="1"/>
    <col min="15104" max="15104" width="12" customWidth="1"/>
    <col min="15105" max="15105" width="23.140625" customWidth="1"/>
    <col min="15106" max="15106" width="16.5703125" customWidth="1"/>
    <col min="15107" max="15107" width="13.28515625" customWidth="1"/>
    <col min="15108" max="15109" width="11.7109375" customWidth="1"/>
    <col min="15111" max="15111" width="16.7109375" customWidth="1"/>
    <col min="15112" max="15114" width="1.42578125" customWidth="1"/>
    <col min="15359" max="15359" width="11" customWidth="1"/>
    <col min="15360" max="15360" width="12" customWidth="1"/>
    <col min="15361" max="15361" width="23.140625" customWidth="1"/>
    <col min="15362" max="15362" width="16.5703125" customWidth="1"/>
    <col min="15363" max="15363" width="13.28515625" customWidth="1"/>
    <col min="15364" max="15365" width="11.7109375" customWidth="1"/>
    <col min="15367" max="15367" width="16.7109375" customWidth="1"/>
    <col min="15368" max="15370" width="1.42578125" customWidth="1"/>
    <col min="15615" max="15615" width="11" customWidth="1"/>
    <col min="15616" max="15616" width="12" customWidth="1"/>
    <col min="15617" max="15617" width="23.140625" customWidth="1"/>
    <col min="15618" max="15618" width="16.5703125" customWidth="1"/>
    <col min="15619" max="15619" width="13.28515625" customWidth="1"/>
    <col min="15620" max="15621" width="11.7109375" customWidth="1"/>
    <col min="15623" max="15623" width="16.7109375" customWidth="1"/>
    <col min="15624" max="15626" width="1.42578125" customWidth="1"/>
    <col min="15871" max="15871" width="11" customWidth="1"/>
    <col min="15872" max="15872" width="12" customWidth="1"/>
    <col min="15873" max="15873" width="23.140625" customWidth="1"/>
    <col min="15874" max="15874" width="16.5703125" customWidth="1"/>
    <col min="15875" max="15875" width="13.28515625" customWidth="1"/>
    <col min="15876" max="15877" width="11.7109375" customWidth="1"/>
    <col min="15879" max="15879" width="16.7109375" customWidth="1"/>
    <col min="15880" max="15882" width="1.42578125" customWidth="1"/>
    <col min="16127" max="16127" width="11" customWidth="1"/>
    <col min="16128" max="16128" width="12" customWidth="1"/>
    <col min="16129" max="16129" width="23.140625" customWidth="1"/>
    <col min="16130" max="16130" width="16.5703125" customWidth="1"/>
    <col min="16131" max="16131" width="13.28515625" customWidth="1"/>
    <col min="16132" max="16133" width="11.7109375" customWidth="1"/>
    <col min="16135" max="16135" width="16.7109375" customWidth="1"/>
    <col min="16136" max="16138" width="1.42578125" customWidth="1"/>
  </cols>
  <sheetData>
    <row r="1" spans="1:6" x14ac:dyDescent="0.25">
      <c r="A1" s="1156" t="s">
        <v>165</v>
      </c>
      <c r="B1" s="1156"/>
      <c r="C1" s="1156"/>
      <c r="D1" s="1156"/>
      <c r="E1" s="1156"/>
    </row>
    <row r="2" spans="1:6" ht="18" customHeight="1" x14ac:dyDescent="0.25">
      <c r="A2" s="518" t="s">
        <v>194</v>
      </c>
      <c r="B2" s="518"/>
      <c r="C2" s="518"/>
      <c r="D2" s="518"/>
      <c r="E2" s="518"/>
      <c r="F2" s="518"/>
    </row>
    <row r="3" spans="1:6" ht="18" customHeight="1" x14ac:dyDescent="0.25">
      <c r="A3" s="741" t="s">
        <v>211</v>
      </c>
      <c r="B3" s="741"/>
      <c r="C3" s="741"/>
      <c r="D3" s="741"/>
      <c r="E3" s="741"/>
      <c r="F3" s="107"/>
    </row>
    <row r="4" spans="1:6" ht="15.75" thickBot="1" x14ac:dyDescent="0.3"/>
    <row r="5" spans="1:6" ht="26.25" thickBot="1" x14ac:dyDescent="0.3">
      <c r="A5" s="108" t="s">
        <v>21</v>
      </c>
      <c r="B5" s="742" t="s">
        <v>387</v>
      </c>
      <c r="C5" s="742"/>
      <c r="D5" s="742"/>
      <c r="E5" s="742"/>
    </row>
    <row r="6" spans="1:6" ht="15.75" thickBot="1" x14ac:dyDescent="0.3">
      <c r="A6" s="108" t="s">
        <v>4</v>
      </c>
      <c r="B6" s="743" t="s">
        <v>57</v>
      </c>
      <c r="C6" s="744"/>
      <c r="D6" s="744"/>
      <c r="E6" s="745"/>
    </row>
    <row r="7" spans="1:6" ht="26.25" thickBot="1" x14ac:dyDescent="0.3">
      <c r="A7" s="108" t="s">
        <v>27</v>
      </c>
      <c r="B7" s="746" t="s">
        <v>178</v>
      </c>
      <c r="C7" s="747"/>
      <c r="D7" s="747"/>
      <c r="E7" s="748"/>
    </row>
    <row r="8" spans="1:6" ht="15.75" thickBot="1" x14ac:dyDescent="0.3">
      <c r="A8" s="749" t="s">
        <v>7</v>
      </c>
      <c r="B8" s="750"/>
      <c r="C8" s="750"/>
      <c r="D8" s="750"/>
      <c r="E8" s="751"/>
    </row>
    <row r="9" spans="1:6" ht="15.75" customHeight="1" thickBot="1" x14ac:dyDescent="0.3">
      <c r="A9" s="733" t="s">
        <v>388</v>
      </c>
      <c r="B9" s="734"/>
      <c r="C9" s="734"/>
      <c r="D9" s="734"/>
      <c r="E9" s="735"/>
    </row>
    <row r="10" spans="1:6" ht="36.75" customHeight="1" thickBot="1" x14ac:dyDescent="0.3">
      <c r="A10" s="733"/>
      <c r="B10" s="734"/>
      <c r="C10" s="734"/>
      <c r="D10" s="734"/>
      <c r="E10" s="735"/>
    </row>
    <row r="11" spans="1:6" ht="9.75" customHeight="1" thickBot="1" x14ac:dyDescent="0.3">
      <c r="A11" s="733"/>
      <c r="B11" s="734"/>
      <c r="C11" s="734"/>
      <c r="D11" s="734"/>
      <c r="E11" s="735"/>
    </row>
    <row r="12" spans="1:6" ht="75.75" customHeight="1" thickBot="1" x14ac:dyDescent="0.3">
      <c r="A12" s="109" t="s">
        <v>10</v>
      </c>
      <c r="B12" s="736" t="s">
        <v>389</v>
      </c>
      <c r="C12" s="737"/>
      <c r="D12" s="737"/>
      <c r="E12" s="738"/>
    </row>
    <row r="13" spans="1:6" ht="23.25" customHeight="1" x14ac:dyDescent="0.25">
      <c r="A13" s="685" t="s">
        <v>11</v>
      </c>
      <c r="B13" s="126">
        <v>2020</v>
      </c>
      <c r="C13" s="126">
        <v>2021</v>
      </c>
      <c r="D13" s="126">
        <v>2022</v>
      </c>
      <c r="E13" s="126">
        <v>2023</v>
      </c>
    </row>
    <row r="14" spans="1:6" ht="15.75" thickBot="1" x14ac:dyDescent="0.3">
      <c r="A14" s="686"/>
      <c r="B14" s="111" t="s">
        <v>5</v>
      </c>
      <c r="C14" s="111" t="s">
        <v>6</v>
      </c>
      <c r="D14" s="111" t="s">
        <v>6</v>
      </c>
      <c r="E14" s="111" t="s">
        <v>6</v>
      </c>
    </row>
    <row r="15" spans="1:6" ht="15.75" thickBot="1" x14ac:dyDescent="0.3">
      <c r="A15" s="112" t="s">
        <v>390</v>
      </c>
      <c r="B15" s="314">
        <v>1</v>
      </c>
      <c r="C15" s="314">
        <v>1</v>
      </c>
      <c r="D15" s="314">
        <v>1</v>
      </c>
      <c r="E15" s="314">
        <v>1</v>
      </c>
    </row>
    <row r="16" spans="1:6" ht="23.25" thickBot="1" x14ac:dyDescent="0.3">
      <c r="A16" s="112" t="s">
        <v>391</v>
      </c>
      <c r="B16" s="314">
        <v>1</v>
      </c>
      <c r="C16" s="314">
        <v>1</v>
      </c>
      <c r="D16" s="314">
        <v>1</v>
      </c>
      <c r="E16" s="314">
        <v>1</v>
      </c>
    </row>
    <row r="17" spans="1:11" ht="23.25" thickBot="1" x14ac:dyDescent="0.3">
      <c r="A17" s="124" t="s">
        <v>283</v>
      </c>
      <c r="B17" s="113" t="s">
        <v>284</v>
      </c>
      <c r="C17" s="113" t="s">
        <v>285</v>
      </c>
      <c r="D17" s="113" t="s">
        <v>285</v>
      </c>
      <c r="E17" s="113" t="s">
        <v>285</v>
      </c>
    </row>
    <row r="18" spans="1:11" ht="24.75" customHeight="1" thickBot="1" x14ac:dyDescent="0.3">
      <c r="A18" s="114" t="s">
        <v>12</v>
      </c>
      <c r="B18" s="739" t="s">
        <v>392</v>
      </c>
      <c r="C18" s="736"/>
      <c r="D18" s="736"/>
      <c r="E18" s="740"/>
    </row>
    <row r="19" spans="1:11" ht="15.75" customHeight="1" thickBot="1" x14ac:dyDescent="0.3">
      <c r="A19" s="699" t="s">
        <v>13</v>
      </c>
      <c r="B19" s="700"/>
      <c r="C19" s="700"/>
      <c r="D19" s="700"/>
      <c r="E19" s="701"/>
      <c r="H19" s="117"/>
      <c r="J19" s="117"/>
    </row>
    <row r="20" spans="1:11" ht="32.25" customHeight="1" thickBot="1" x14ac:dyDescent="0.3">
      <c r="A20" s="112" t="s">
        <v>393</v>
      </c>
      <c r="B20" s="314">
        <v>1</v>
      </c>
      <c r="C20" s="314">
        <v>1</v>
      </c>
      <c r="D20" s="314">
        <v>1</v>
      </c>
      <c r="E20" s="314">
        <v>1</v>
      </c>
      <c r="G20" s="315"/>
    </row>
    <row r="21" spans="1:11" ht="45.75" thickBot="1" x14ac:dyDescent="0.3">
      <c r="A21" s="112" t="s">
        <v>394</v>
      </c>
      <c r="B21" s="314">
        <v>1</v>
      </c>
      <c r="C21" s="314">
        <v>1</v>
      </c>
      <c r="D21" s="314">
        <v>1</v>
      </c>
      <c r="E21" s="314">
        <v>1</v>
      </c>
    </row>
    <row r="22" spans="1:11" ht="15.75" hidden="1" customHeight="1" x14ac:dyDescent="0.3">
      <c r="A22" s="730" t="s">
        <v>31</v>
      </c>
      <c r="B22" s="731"/>
      <c r="C22" s="731"/>
      <c r="D22" s="731"/>
      <c r="E22" s="732"/>
    </row>
    <row r="23" spans="1:11" ht="23.25" hidden="1" customHeight="1" x14ac:dyDescent="0.3">
      <c r="A23" s="718" t="s">
        <v>43</v>
      </c>
      <c r="B23" s="719"/>
      <c r="C23" s="719"/>
      <c r="D23" s="719"/>
      <c r="E23" s="720"/>
    </row>
    <row r="24" spans="1:11" ht="15.75" thickBot="1" x14ac:dyDescent="0.3">
      <c r="A24" s="123" t="s">
        <v>299</v>
      </c>
      <c r="B24" s="730" t="s">
        <v>395</v>
      </c>
      <c r="C24" s="731"/>
      <c r="D24" s="731"/>
      <c r="E24" s="732"/>
    </row>
    <row r="25" spans="1:11" ht="15.75" thickBot="1" x14ac:dyDescent="0.3">
      <c r="A25" s="124" t="s">
        <v>9</v>
      </c>
      <c r="B25" s="699" t="s">
        <v>396</v>
      </c>
      <c r="C25" s="700"/>
      <c r="D25" s="700"/>
      <c r="E25" s="701"/>
    </row>
    <row r="26" spans="1:11" ht="15.75" thickBot="1" x14ac:dyDescent="0.3">
      <c r="A26" s="124" t="s">
        <v>14</v>
      </c>
      <c r="B26" s="690" t="s">
        <v>185</v>
      </c>
      <c r="C26" s="691"/>
      <c r="D26" s="691"/>
      <c r="E26" s="692"/>
    </row>
    <row r="27" spans="1:11" ht="17.25" customHeight="1" x14ac:dyDescent="0.25">
      <c r="A27" s="685"/>
      <c r="B27" s="126">
        <v>2020</v>
      </c>
      <c r="C27" s="126">
        <v>2021</v>
      </c>
      <c r="D27" s="126">
        <v>2022</v>
      </c>
      <c r="E27" s="126">
        <v>2023</v>
      </c>
    </row>
    <row r="28" spans="1:11" ht="15.75" thickBot="1" x14ac:dyDescent="0.3">
      <c r="A28" s="686"/>
      <c r="B28" s="127" t="s">
        <v>5</v>
      </c>
      <c r="C28" s="127" t="s">
        <v>6</v>
      </c>
      <c r="D28" s="127" t="s">
        <v>6</v>
      </c>
      <c r="E28" s="127" t="s">
        <v>6</v>
      </c>
    </row>
    <row r="29" spans="1:11" ht="12.75" customHeight="1" thickBot="1" x14ac:dyDescent="0.3">
      <c r="A29" s="124" t="s">
        <v>8</v>
      </c>
      <c r="B29" s="128">
        <v>190</v>
      </c>
      <c r="C29" s="128">
        <v>190</v>
      </c>
      <c r="D29" s="128">
        <v>190</v>
      </c>
      <c r="E29" s="128">
        <v>190</v>
      </c>
    </row>
    <row r="30" spans="1:11" ht="9" customHeight="1" thickBot="1" x14ac:dyDescent="0.3">
      <c r="A30" s="124" t="s">
        <v>15</v>
      </c>
      <c r="B30" s="128">
        <v>40763</v>
      </c>
      <c r="C30" s="128">
        <v>45323</v>
      </c>
      <c r="D30" s="128">
        <v>45577</v>
      </c>
      <c r="E30" s="128">
        <v>46085</v>
      </c>
    </row>
    <row r="31" spans="1:11" ht="15.75" thickBot="1" x14ac:dyDescent="0.3">
      <c r="A31" s="124" t="s">
        <v>24</v>
      </c>
      <c r="B31" s="128">
        <f>B30/B29</f>
        <v>214.54210526315791</v>
      </c>
      <c r="C31" s="128">
        <f>C30/C29</f>
        <v>238.54210526315791</v>
      </c>
      <c r="D31" s="128">
        <f>D30/D29</f>
        <v>239.87894736842105</v>
      </c>
      <c r="E31" s="128">
        <f>E30/E29</f>
        <v>242.55263157894737</v>
      </c>
    </row>
    <row r="32" spans="1:11" ht="15.75" thickBot="1" x14ac:dyDescent="0.3">
      <c r="A32" s="124" t="s">
        <v>16</v>
      </c>
      <c r="B32" s="129" t="s">
        <v>22</v>
      </c>
      <c r="C32" s="130">
        <f t="shared" ref="C32:E34" si="0">C29/B29-1</f>
        <v>0</v>
      </c>
      <c r="D32" s="130">
        <f t="shared" si="0"/>
        <v>0</v>
      </c>
      <c r="E32" s="130">
        <f t="shared" si="0"/>
        <v>0</v>
      </c>
      <c r="G32" s="131"/>
      <c r="H32" s="131"/>
      <c r="I32" s="131"/>
      <c r="J32" s="131"/>
      <c r="K32" s="131"/>
    </row>
    <row r="33" spans="1:7" ht="15.75" thickBot="1" x14ac:dyDescent="0.3">
      <c r="A33" s="124" t="s">
        <v>17</v>
      </c>
      <c r="B33" s="129" t="s">
        <v>22</v>
      </c>
      <c r="C33" s="130">
        <f t="shared" si="0"/>
        <v>0.11186615312906323</v>
      </c>
      <c r="D33" s="130">
        <f t="shared" si="0"/>
        <v>5.6042186086533441E-3</v>
      </c>
      <c r="E33" s="130">
        <f t="shared" si="0"/>
        <v>1.114597274941298E-2</v>
      </c>
    </row>
    <row r="34" spans="1:7" ht="23.25" thickBot="1" x14ac:dyDescent="0.3">
      <c r="A34" s="124" t="s">
        <v>18</v>
      </c>
      <c r="B34" s="129" t="s">
        <v>22</v>
      </c>
      <c r="C34" s="130">
        <f t="shared" si="0"/>
        <v>0.11186615312906301</v>
      </c>
      <c r="D34" s="130">
        <f t="shared" si="0"/>
        <v>5.6042186086533441E-3</v>
      </c>
      <c r="E34" s="130">
        <f t="shared" si="0"/>
        <v>1.114597274941298E-2</v>
      </c>
    </row>
    <row r="35" spans="1:7" ht="15.75" customHeight="1" thickBot="1" x14ac:dyDescent="0.3">
      <c r="A35" s="693" t="s">
        <v>397</v>
      </c>
      <c r="B35" s="694"/>
      <c r="C35" s="694"/>
      <c r="D35" s="694"/>
      <c r="E35" s="695"/>
    </row>
    <row r="36" spans="1:7" x14ac:dyDescent="0.25">
      <c r="A36" s="685"/>
      <c r="B36" s="126">
        <v>2019</v>
      </c>
      <c r="C36" s="126">
        <v>2020</v>
      </c>
      <c r="D36" s="126">
        <v>2021</v>
      </c>
      <c r="E36" s="126">
        <v>2022</v>
      </c>
    </row>
    <row r="37" spans="1:7" ht="15.75" customHeight="1" thickBot="1" x14ac:dyDescent="0.3">
      <c r="A37" s="686"/>
      <c r="B37" s="127" t="s">
        <v>5</v>
      </c>
      <c r="C37" s="127" t="s">
        <v>6</v>
      </c>
      <c r="D37" s="127" t="s">
        <v>6</v>
      </c>
      <c r="E37" s="127" t="s">
        <v>6</v>
      </c>
    </row>
    <row r="38" spans="1:7" ht="12.75" customHeight="1" thickBot="1" x14ac:dyDescent="0.3">
      <c r="A38" s="132" t="s">
        <v>0</v>
      </c>
      <c r="B38" s="163">
        <f>B39</f>
        <v>28108</v>
      </c>
      <c r="C38" s="163">
        <f>C39</f>
        <v>29159</v>
      </c>
      <c r="D38" s="163">
        <f>D39</f>
        <v>29159</v>
      </c>
      <c r="E38" s="163">
        <f>E39</f>
        <v>29159</v>
      </c>
    </row>
    <row r="39" spans="1:7" ht="9" customHeight="1" thickBot="1" x14ac:dyDescent="0.3">
      <c r="A39" s="134" t="s">
        <v>89</v>
      </c>
      <c r="B39" s="139">
        <v>28108</v>
      </c>
      <c r="C39" s="139">
        <v>29159</v>
      </c>
      <c r="D39" s="139">
        <v>29159</v>
      </c>
      <c r="E39" s="139">
        <v>29159</v>
      </c>
    </row>
    <row r="40" spans="1:7" ht="15.75" thickBot="1" x14ac:dyDescent="0.3">
      <c r="A40" s="134" t="s">
        <v>90</v>
      </c>
      <c r="B40" s="143"/>
      <c r="C40" s="316"/>
      <c r="D40" s="316"/>
      <c r="E40" s="316"/>
    </row>
    <row r="41" spans="1:7" ht="24.75" thickBot="1" x14ac:dyDescent="0.3">
      <c r="A41" s="132" t="s">
        <v>30</v>
      </c>
      <c r="B41" s="163">
        <f>B42</f>
        <v>4895</v>
      </c>
      <c r="C41" s="163">
        <f>C42</f>
        <v>5141</v>
      </c>
      <c r="D41" s="163">
        <f>D42</f>
        <v>5141</v>
      </c>
      <c r="E41" s="163">
        <f>E42</f>
        <v>5141</v>
      </c>
    </row>
    <row r="42" spans="1:7" ht="15.75" thickBot="1" x14ac:dyDescent="0.3">
      <c r="A42" s="134" t="s">
        <v>89</v>
      </c>
      <c r="B42" s="139">
        <v>4895</v>
      </c>
      <c r="C42" s="139">
        <v>5141</v>
      </c>
      <c r="D42" s="139">
        <v>5141</v>
      </c>
      <c r="E42" s="139">
        <v>5141</v>
      </c>
    </row>
    <row r="43" spans="1:7" ht="15.75" thickBot="1" x14ac:dyDescent="0.3">
      <c r="A43" s="134" t="s">
        <v>90</v>
      </c>
      <c r="B43" s="143"/>
      <c r="C43" s="139"/>
      <c r="D43" s="139"/>
      <c r="E43" s="139"/>
      <c r="G43" s="131"/>
    </row>
    <row r="44" spans="1:7" ht="15.75" thickBot="1" x14ac:dyDescent="0.3">
      <c r="A44" s="132" t="s">
        <v>1</v>
      </c>
      <c r="B44" s="163">
        <f>B45</f>
        <v>7560</v>
      </c>
      <c r="C44" s="163">
        <f>C45</f>
        <v>11023</v>
      </c>
      <c r="D44" s="163">
        <f>D45</f>
        <v>11277</v>
      </c>
      <c r="E44" s="163">
        <f>E45</f>
        <v>11785</v>
      </c>
    </row>
    <row r="45" spans="1:7" ht="15.75" thickBot="1" x14ac:dyDescent="0.3">
      <c r="A45" s="134" t="s">
        <v>89</v>
      </c>
      <c r="B45" s="143">
        <v>7560</v>
      </c>
      <c r="C45" s="139">
        <v>11023</v>
      </c>
      <c r="D45" s="139">
        <v>11277</v>
      </c>
      <c r="E45" s="139">
        <v>11785</v>
      </c>
    </row>
    <row r="46" spans="1:7" ht="15.75" thickBot="1" x14ac:dyDescent="0.3">
      <c r="A46" s="134" t="s">
        <v>90</v>
      </c>
      <c r="B46" s="143"/>
      <c r="C46" s="139"/>
      <c r="D46" s="139"/>
      <c r="E46" s="139"/>
    </row>
    <row r="47" spans="1:7" ht="15.75" thickBot="1" x14ac:dyDescent="0.3">
      <c r="A47" s="132" t="s">
        <v>2</v>
      </c>
      <c r="B47" s="143"/>
      <c r="C47" s="139"/>
      <c r="D47" s="139"/>
      <c r="E47" s="139"/>
    </row>
    <row r="48" spans="1:7" ht="15.75" thickBot="1" x14ac:dyDescent="0.3">
      <c r="A48" s="134" t="s">
        <v>89</v>
      </c>
      <c r="B48" s="143"/>
      <c r="C48" s="139"/>
      <c r="D48" s="139"/>
      <c r="E48" s="139"/>
    </row>
    <row r="49" spans="1:12" ht="15.75" thickBot="1" x14ac:dyDescent="0.3">
      <c r="A49" s="134" t="s">
        <v>90</v>
      </c>
      <c r="B49" s="143"/>
      <c r="C49" s="139"/>
      <c r="D49" s="139"/>
      <c r="E49" s="139"/>
    </row>
    <row r="50" spans="1:12" ht="15.75" thickBot="1" x14ac:dyDescent="0.3">
      <c r="A50" s="132" t="s">
        <v>25</v>
      </c>
      <c r="B50" s="143"/>
      <c r="C50" s="139"/>
      <c r="D50" s="139"/>
      <c r="E50" s="139"/>
    </row>
    <row r="51" spans="1:12" ht="15.75" thickBot="1" x14ac:dyDescent="0.3">
      <c r="A51" s="134" t="s">
        <v>89</v>
      </c>
      <c r="B51" s="143"/>
      <c r="C51" s="139"/>
      <c r="D51" s="139"/>
      <c r="E51" s="139"/>
    </row>
    <row r="52" spans="1:12" ht="15.75" thickBot="1" x14ac:dyDescent="0.3">
      <c r="A52" s="134" t="s">
        <v>90</v>
      </c>
      <c r="B52" s="143"/>
      <c r="C52" s="139"/>
      <c r="D52" s="139"/>
      <c r="E52" s="139"/>
    </row>
    <row r="53" spans="1:12" ht="15.75" thickBot="1" x14ac:dyDescent="0.3">
      <c r="A53" s="132" t="s">
        <v>26</v>
      </c>
      <c r="B53" s="143"/>
      <c r="C53" s="139"/>
      <c r="D53" s="139"/>
      <c r="E53" s="139"/>
    </row>
    <row r="54" spans="1:12" ht="15.75" thickBot="1" x14ac:dyDescent="0.3">
      <c r="A54" s="134" t="s">
        <v>89</v>
      </c>
      <c r="B54" s="143"/>
      <c r="C54" s="139"/>
      <c r="D54" s="139"/>
      <c r="E54" s="139"/>
    </row>
    <row r="55" spans="1:12" ht="15.75" thickBot="1" x14ac:dyDescent="0.3">
      <c r="A55" s="134" t="s">
        <v>90</v>
      </c>
      <c r="B55" s="143"/>
      <c r="C55" s="139"/>
      <c r="D55" s="139"/>
      <c r="E55" s="139"/>
    </row>
    <row r="56" spans="1:12" ht="24.75" thickBot="1" x14ac:dyDescent="0.3">
      <c r="A56" s="132" t="s">
        <v>3</v>
      </c>
      <c r="B56" s="143">
        <f>B57+B58</f>
        <v>200</v>
      </c>
      <c r="C56" s="139">
        <v>0</v>
      </c>
      <c r="D56" s="139">
        <f>C56*1.03*0.99</f>
        <v>0</v>
      </c>
      <c r="E56" s="139">
        <f>D56*1.03*0.99</f>
        <v>0</v>
      </c>
      <c r="H56" s="144"/>
    </row>
    <row r="57" spans="1:12" ht="15.75" thickBot="1" x14ac:dyDescent="0.3">
      <c r="A57" s="134" t="s">
        <v>89</v>
      </c>
      <c r="B57" s="143">
        <v>200</v>
      </c>
      <c r="C57" s="317"/>
      <c r="D57" s="317"/>
      <c r="E57" s="317"/>
      <c r="J57" s="318"/>
      <c r="K57" s="318"/>
      <c r="L57" s="318"/>
    </row>
    <row r="58" spans="1:12" ht="15.75" thickBot="1" x14ac:dyDescent="0.3">
      <c r="A58" s="134" t="s">
        <v>90</v>
      </c>
      <c r="B58" s="143"/>
      <c r="C58" s="319"/>
      <c r="D58" s="317"/>
      <c r="E58" s="317"/>
    </row>
    <row r="59" spans="1:12" ht="15.75" thickBot="1" x14ac:dyDescent="0.3">
      <c r="A59" s="147" t="s">
        <v>306</v>
      </c>
      <c r="B59" s="143">
        <f>B56+B53+B50+B47+B44+B41+B38</f>
        <v>40763</v>
      </c>
      <c r="C59" s="143">
        <f>C56+C53+C50+C47+C44+C41+C38</f>
        <v>45323</v>
      </c>
      <c r="D59" s="143">
        <f>D56+D53+D50+D47+D44+D41+D38</f>
        <v>45577</v>
      </c>
      <c r="E59" s="143">
        <f>E56+E53+E50+E47+E44+E41+E38</f>
        <v>46085</v>
      </c>
    </row>
    <row r="60" spans="1:12" ht="15.75" thickBot="1" x14ac:dyDescent="0.3">
      <c r="A60" s="148" t="s">
        <v>33</v>
      </c>
      <c r="B60" s="149">
        <f>IF(B59-B30=0,0,"Error")</f>
        <v>0</v>
      </c>
      <c r="C60" s="149">
        <f>IF(C59-C30=0,0,"Error")</f>
        <v>0</v>
      </c>
      <c r="D60" s="149">
        <f>IF(D59-D30=0,0,"Error")</f>
        <v>0</v>
      </c>
      <c r="E60" s="149">
        <f>IF(E59-E30=0,0,"Error")</f>
        <v>0</v>
      </c>
    </row>
    <row r="61" spans="1:12" ht="15.75" thickBot="1" x14ac:dyDescent="0.3">
      <c r="A61" s="320" t="s">
        <v>307</v>
      </c>
      <c r="B61" s="730" t="s">
        <v>398</v>
      </c>
      <c r="C61" s="731"/>
      <c r="D61" s="731"/>
      <c r="E61" s="732"/>
    </row>
    <row r="62" spans="1:12" ht="26.25" customHeight="1" thickBot="1" x14ac:dyDescent="0.3">
      <c r="A62" s="124" t="s">
        <v>9</v>
      </c>
      <c r="B62" s="699" t="s">
        <v>399</v>
      </c>
      <c r="C62" s="700"/>
      <c r="D62" s="700"/>
      <c r="E62" s="701"/>
    </row>
    <row r="63" spans="1:12" ht="15.75" thickBot="1" x14ac:dyDescent="0.3">
      <c r="A63" s="124" t="s">
        <v>14</v>
      </c>
      <c r="B63" s="690" t="s">
        <v>185</v>
      </c>
      <c r="C63" s="691"/>
      <c r="D63" s="691"/>
      <c r="E63" s="692"/>
    </row>
    <row r="64" spans="1:12" ht="12.75" customHeight="1" x14ac:dyDescent="0.25">
      <c r="A64" s="685"/>
      <c r="B64" s="126">
        <v>2020</v>
      </c>
      <c r="C64" s="126">
        <v>2021</v>
      </c>
      <c r="D64" s="126">
        <v>2022</v>
      </c>
      <c r="E64" s="126">
        <v>2023</v>
      </c>
    </row>
    <row r="65" spans="1:5" ht="15.75" thickBot="1" x14ac:dyDescent="0.3">
      <c r="A65" s="686"/>
      <c r="B65" s="127" t="s">
        <v>5</v>
      </c>
      <c r="C65" s="127" t="s">
        <v>6</v>
      </c>
      <c r="D65" s="127" t="s">
        <v>6</v>
      </c>
      <c r="E65" s="127" t="s">
        <v>6</v>
      </c>
    </row>
    <row r="66" spans="1:5" ht="15.75" thickBot="1" x14ac:dyDescent="0.3">
      <c r="A66" s="124" t="s">
        <v>8</v>
      </c>
      <c r="B66" s="129">
        <v>48</v>
      </c>
      <c r="C66" s="129">
        <v>48</v>
      </c>
      <c r="D66" s="129">
        <v>48</v>
      </c>
      <c r="E66" s="129">
        <v>48</v>
      </c>
    </row>
    <row r="67" spans="1:5" ht="15.75" thickBot="1" x14ac:dyDescent="0.3">
      <c r="A67" s="124" t="s">
        <v>15</v>
      </c>
      <c r="B67" s="128">
        <v>2499</v>
      </c>
      <c r="C67" s="128">
        <v>2698</v>
      </c>
      <c r="D67" s="128">
        <v>2760</v>
      </c>
      <c r="E67" s="128">
        <v>2885</v>
      </c>
    </row>
    <row r="68" spans="1:5" ht="15.75" thickBot="1" x14ac:dyDescent="0.3">
      <c r="A68" s="124" t="s">
        <v>24</v>
      </c>
      <c r="B68" s="128">
        <f>B67/B66</f>
        <v>52.0625</v>
      </c>
      <c r="C68" s="128">
        <f>C67/C66</f>
        <v>56.208333333333336</v>
      </c>
      <c r="D68" s="128">
        <f>D67/D66</f>
        <v>57.5</v>
      </c>
      <c r="E68" s="128">
        <f>E67/E66</f>
        <v>60.104166666666664</v>
      </c>
    </row>
    <row r="69" spans="1:5" ht="15.75" thickBot="1" x14ac:dyDescent="0.3">
      <c r="A69" s="124" t="s">
        <v>16</v>
      </c>
      <c r="B69" s="129"/>
      <c r="C69" s="130">
        <f t="shared" ref="C69:E71" si="1">C66/B66-1</f>
        <v>0</v>
      </c>
      <c r="D69" s="130">
        <f t="shared" si="1"/>
        <v>0</v>
      </c>
      <c r="E69" s="130">
        <f t="shared" si="1"/>
        <v>0</v>
      </c>
    </row>
    <row r="70" spans="1:5" ht="17.25" customHeight="1" thickBot="1" x14ac:dyDescent="0.3">
      <c r="A70" s="124" t="s">
        <v>17</v>
      </c>
      <c r="B70" s="129"/>
      <c r="C70" s="130">
        <f t="shared" si="1"/>
        <v>7.9631852741096409E-2</v>
      </c>
      <c r="D70" s="130">
        <f t="shared" si="1"/>
        <v>2.2979985174203188E-2</v>
      </c>
      <c r="E70" s="130">
        <f t="shared" si="1"/>
        <v>4.5289855072463858E-2</v>
      </c>
    </row>
    <row r="71" spans="1:5" ht="23.25" thickBot="1" x14ac:dyDescent="0.3">
      <c r="A71" s="124" t="s">
        <v>18</v>
      </c>
      <c r="B71" s="129"/>
      <c r="C71" s="130">
        <f t="shared" si="1"/>
        <v>7.9631852741096409E-2</v>
      </c>
      <c r="D71" s="130">
        <f t="shared" si="1"/>
        <v>2.2979985174202966E-2</v>
      </c>
      <c r="E71" s="130">
        <f t="shared" si="1"/>
        <v>4.5289855072463636E-2</v>
      </c>
    </row>
    <row r="72" spans="1:5" ht="12.75" customHeight="1" thickBot="1" x14ac:dyDescent="0.3">
      <c r="A72" s="693" t="s">
        <v>400</v>
      </c>
      <c r="B72" s="694"/>
      <c r="C72" s="694"/>
      <c r="D72" s="694"/>
      <c r="E72" s="695"/>
    </row>
    <row r="73" spans="1:5" ht="9" customHeight="1" x14ac:dyDescent="0.25">
      <c r="A73" s="685"/>
      <c r="B73" s="126">
        <v>2019</v>
      </c>
      <c r="C73" s="126">
        <v>2020</v>
      </c>
      <c r="D73" s="126">
        <v>2021</v>
      </c>
      <c r="E73" s="126">
        <v>2022</v>
      </c>
    </row>
    <row r="74" spans="1:5" ht="15.75" thickBot="1" x14ac:dyDescent="0.3">
      <c r="A74" s="686"/>
      <c r="B74" s="127" t="s">
        <v>5</v>
      </c>
      <c r="C74" s="127" t="s">
        <v>6</v>
      </c>
      <c r="D74" s="127" t="s">
        <v>6</v>
      </c>
      <c r="E74" s="127" t="s">
        <v>6</v>
      </c>
    </row>
    <row r="75" spans="1:5" ht="15.75" thickBot="1" x14ac:dyDescent="0.3">
      <c r="A75" s="132" t="s">
        <v>0</v>
      </c>
      <c r="B75" s="139">
        <f>B76</f>
        <v>0</v>
      </c>
      <c r="C75" s="139">
        <f>C76</f>
        <v>0</v>
      </c>
      <c r="D75" s="139">
        <f>D76</f>
        <v>0</v>
      </c>
      <c r="E75" s="139">
        <f>E76</f>
        <v>0</v>
      </c>
    </row>
    <row r="76" spans="1:5" ht="15.75" thickBot="1" x14ac:dyDescent="0.3">
      <c r="A76" s="134" t="s">
        <v>89</v>
      </c>
      <c r="B76" s="143">
        <v>0</v>
      </c>
      <c r="C76" s="143">
        <v>0</v>
      </c>
      <c r="D76" s="143">
        <v>0</v>
      </c>
      <c r="E76" s="143">
        <v>0</v>
      </c>
    </row>
    <row r="77" spans="1:5" ht="15.75" thickBot="1" x14ac:dyDescent="0.3">
      <c r="A77" s="134" t="s">
        <v>90</v>
      </c>
      <c r="B77" s="143"/>
      <c r="C77" s="316"/>
      <c r="D77" s="316"/>
      <c r="E77" s="316"/>
    </row>
    <row r="78" spans="1:5" ht="24.75" thickBot="1" x14ac:dyDescent="0.3">
      <c r="A78" s="132" t="s">
        <v>30</v>
      </c>
      <c r="B78" s="139">
        <f>B79+B80</f>
        <v>0</v>
      </c>
      <c r="C78" s="139">
        <f>C79+C80</f>
        <v>0</v>
      </c>
      <c r="D78" s="139">
        <f>D79+D80</f>
        <v>0</v>
      </c>
      <c r="E78" s="139">
        <f>E79+E80</f>
        <v>0</v>
      </c>
    </row>
    <row r="79" spans="1:5" ht="15.75" thickBot="1" x14ac:dyDescent="0.3">
      <c r="A79" s="134" t="s">
        <v>89</v>
      </c>
      <c r="B79" s="139">
        <v>0</v>
      </c>
      <c r="C79" s="139">
        <v>0</v>
      </c>
      <c r="D79" s="139">
        <v>0</v>
      </c>
      <c r="E79" s="139">
        <v>0</v>
      </c>
    </row>
    <row r="80" spans="1:5" ht="15.75" customHeight="1" thickBot="1" x14ac:dyDescent="0.3">
      <c r="A80" s="134" t="s">
        <v>90</v>
      </c>
      <c r="B80" s="143"/>
      <c r="C80" s="139"/>
      <c r="D80" s="139"/>
      <c r="E80" s="139"/>
    </row>
    <row r="81" spans="1:5" ht="12.75" customHeight="1" thickBot="1" x14ac:dyDescent="0.3">
      <c r="A81" s="132" t="s">
        <v>1</v>
      </c>
      <c r="B81" s="143">
        <f>B82</f>
        <v>2499</v>
      </c>
      <c r="C81" s="143">
        <f>C82</f>
        <v>2698</v>
      </c>
      <c r="D81" s="143">
        <f>D82</f>
        <v>2760</v>
      </c>
      <c r="E81" s="143">
        <f>E82</f>
        <v>2885</v>
      </c>
    </row>
    <row r="82" spans="1:5" ht="9" customHeight="1" thickBot="1" x14ac:dyDescent="0.3">
      <c r="A82" s="134" t="s">
        <v>89</v>
      </c>
      <c r="B82" s="139">
        <v>2499</v>
      </c>
      <c r="C82" s="139">
        <v>2698</v>
      </c>
      <c r="D82" s="139">
        <v>2760</v>
      </c>
      <c r="E82" s="139">
        <v>2885</v>
      </c>
    </row>
    <row r="83" spans="1:5" ht="15.75" thickBot="1" x14ac:dyDescent="0.3">
      <c r="A83" s="134" t="s">
        <v>90</v>
      </c>
      <c r="B83" s="143"/>
      <c r="C83" s="139"/>
      <c r="D83" s="139"/>
      <c r="E83" s="139"/>
    </row>
    <row r="84" spans="1:5" ht="15.75" thickBot="1" x14ac:dyDescent="0.3">
      <c r="A84" s="132" t="s">
        <v>2</v>
      </c>
      <c r="B84" s="143"/>
      <c r="C84" s="139"/>
      <c r="D84" s="139"/>
      <c r="E84" s="139"/>
    </row>
    <row r="85" spans="1:5" ht="15.75" thickBot="1" x14ac:dyDescent="0.3">
      <c r="A85" s="134" t="s">
        <v>89</v>
      </c>
      <c r="B85" s="143"/>
      <c r="C85" s="139"/>
      <c r="D85" s="139"/>
      <c r="E85" s="139"/>
    </row>
    <row r="86" spans="1:5" ht="15" customHeight="1" thickBot="1" x14ac:dyDescent="0.3">
      <c r="A86" s="134" t="s">
        <v>90</v>
      </c>
      <c r="B86" s="143"/>
      <c r="C86" s="139"/>
      <c r="D86" s="139"/>
      <c r="E86" s="139"/>
    </row>
    <row r="87" spans="1:5" ht="15.75" thickBot="1" x14ac:dyDescent="0.3">
      <c r="A87" s="132" t="s">
        <v>25</v>
      </c>
      <c r="B87" s="143"/>
      <c r="C87" s="139"/>
      <c r="D87" s="139"/>
      <c r="E87" s="139"/>
    </row>
    <row r="88" spans="1:5" ht="15.75" thickBot="1" x14ac:dyDescent="0.3">
      <c r="A88" s="134" t="s">
        <v>89</v>
      </c>
      <c r="B88" s="143"/>
      <c r="C88" s="139"/>
      <c r="D88" s="139"/>
      <c r="E88" s="139"/>
    </row>
    <row r="89" spans="1:5" ht="15.75" thickBot="1" x14ac:dyDescent="0.3">
      <c r="A89" s="134" t="s">
        <v>90</v>
      </c>
      <c r="B89" s="143"/>
      <c r="C89" s="139"/>
      <c r="D89" s="139"/>
      <c r="E89" s="139"/>
    </row>
    <row r="90" spans="1:5" ht="15.75" thickBot="1" x14ac:dyDescent="0.3">
      <c r="A90" s="132" t="s">
        <v>26</v>
      </c>
      <c r="B90" s="143"/>
      <c r="C90" s="139"/>
      <c r="D90" s="139"/>
      <c r="E90" s="139"/>
    </row>
    <row r="91" spans="1:5" ht="17.25" customHeight="1" thickBot="1" x14ac:dyDescent="0.3">
      <c r="A91" s="134" t="s">
        <v>89</v>
      </c>
      <c r="B91" s="143"/>
      <c r="C91" s="139"/>
      <c r="D91" s="139"/>
      <c r="E91" s="139"/>
    </row>
    <row r="92" spans="1:5" ht="15.75" thickBot="1" x14ac:dyDescent="0.3">
      <c r="A92" s="134" t="s">
        <v>90</v>
      </c>
      <c r="B92" s="143"/>
      <c r="C92" s="139"/>
      <c r="D92" s="139"/>
      <c r="E92" s="139"/>
    </row>
    <row r="93" spans="1:5" ht="15.75" customHeight="1" thickBot="1" x14ac:dyDescent="0.3">
      <c r="A93" s="132" t="s">
        <v>3</v>
      </c>
      <c r="B93" s="143">
        <f>B94+B95</f>
        <v>0</v>
      </c>
      <c r="C93" s="139"/>
      <c r="D93" s="139"/>
      <c r="E93" s="139"/>
    </row>
    <row r="94" spans="1:5" ht="17.25" customHeight="1" thickBot="1" x14ac:dyDescent="0.3">
      <c r="A94" s="134" t="s">
        <v>89</v>
      </c>
      <c r="B94" s="143">
        <v>0</v>
      </c>
      <c r="C94" s="139"/>
      <c r="D94" s="139"/>
      <c r="E94" s="139"/>
    </row>
    <row r="95" spans="1:5" ht="15.75" thickBot="1" x14ac:dyDescent="0.3">
      <c r="A95" s="134" t="s">
        <v>90</v>
      </c>
      <c r="B95" s="143"/>
      <c r="C95" s="139"/>
      <c r="D95" s="139"/>
      <c r="E95" s="139"/>
    </row>
    <row r="96" spans="1:5" ht="15.75" thickBot="1" x14ac:dyDescent="0.3">
      <c r="A96" s="321" t="s">
        <v>312</v>
      </c>
      <c r="B96" s="143">
        <f>B93+B90+B87+B84+B81+B78+B75</f>
        <v>2499</v>
      </c>
      <c r="C96" s="143">
        <f>C93+C90+C87+C84+C81+C78+C75</f>
        <v>2698</v>
      </c>
      <c r="D96" s="143">
        <f>D93+D90+D87+D84+D81+D78+D75</f>
        <v>2760</v>
      </c>
      <c r="E96" s="143">
        <f>E93+E90+E87+E84+E81+E78+E75</f>
        <v>2885</v>
      </c>
    </row>
    <row r="97" spans="1:5" ht="15.75" thickBot="1" x14ac:dyDescent="0.3">
      <c r="A97" s="148" t="s">
        <v>33</v>
      </c>
      <c r="B97" s="149">
        <f>IF(B96-B67=0,0,"Error")</f>
        <v>0</v>
      </c>
      <c r="C97" s="149">
        <f>IF(C96-C67=0,0,"Error")</f>
        <v>0</v>
      </c>
      <c r="D97" s="149">
        <f>IF(D96-D67=0,0,"Error")</f>
        <v>0</v>
      </c>
      <c r="E97" s="149">
        <f>IF(E96-E67=0,0,"Error")</f>
        <v>0</v>
      </c>
    </row>
    <row r="98" spans="1:5" ht="15.75" thickBot="1" x14ac:dyDescent="0.3">
      <c r="A98" s="320" t="s">
        <v>383</v>
      </c>
      <c r="B98" s="730" t="s">
        <v>401</v>
      </c>
      <c r="C98" s="731"/>
      <c r="D98" s="731"/>
      <c r="E98" s="732"/>
    </row>
    <row r="99" spans="1:5" ht="15.75" customHeight="1" thickBot="1" x14ac:dyDescent="0.3">
      <c r="A99" s="124" t="s">
        <v>9</v>
      </c>
      <c r="B99" s="699" t="s">
        <v>402</v>
      </c>
      <c r="C99" s="700"/>
      <c r="D99" s="700"/>
      <c r="E99" s="701"/>
    </row>
    <row r="100" spans="1:5" ht="15.75" thickBot="1" x14ac:dyDescent="0.3">
      <c r="A100" s="124" t="s">
        <v>14</v>
      </c>
      <c r="B100" s="727" t="s">
        <v>403</v>
      </c>
      <c r="C100" s="728"/>
      <c r="D100" s="728"/>
      <c r="E100" s="729"/>
    </row>
    <row r="101" spans="1:5" ht="15.75" customHeight="1" x14ac:dyDescent="0.25">
      <c r="A101" s="685"/>
      <c r="B101" s="126">
        <v>2020</v>
      </c>
      <c r="C101" s="126">
        <v>2021</v>
      </c>
      <c r="D101" s="126">
        <v>2022</v>
      </c>
      <c r="E101" s="126">
        <v>2023</v>
      </c>
    </row>
    <row r="102" spans="1:5" ht="12.75" customHeight="1" thickBot="1" x14ac:dyDescent="0.3">
      <c r="A102" s="686"/>
      <c r="B102" s="127" t="s">
        <v>5</v>
      </c>
      <c r="C102" s="127" t="s">
        <v>6</v>
      </c>
      <c r="D102" s="127" t="s">
        <v>6</v>
      </c>
      <c r="E102" s="127" t="s">
        <v>6</v>
      </c>
    </row>
    <row r="103" spans="1:5" ht="9" customHeight="1" thickBot="1" x14ac:dyDescent="0.3">
      <c r="A103" s="124" t="s">
        <v>8</v>
      </c>
      <c r="B103" s="322">
        <v>13</v>
      </c>
      <c r="C103" s="322">
        <v>14</v>
      </c>
      <c r="D103" s="322">
        <v>15</v>
      </c>
      <c r="E103" s="322">
        <v>15</v>
      </c>
    </row>
    <row r="104" spans="1:5" ht="15.75" thickBot="1" x14ac:dyDescent="0.3">
      <c r="A104" s="124" t="s">
        <v>15</v>
      </c>
      <c r="B104" s="128">
        <f>B133</f>
        <v>5592</v>
      </c>
      <c r="C104" s="128">
        <f>C133</f>
        <v>6037</v>
      </c>
      <c r="D104" s="128">
        <f>D133</f>
        <v>6176</v>
      </c>
      <c r="E104" s="128">
        <f>E133</f>
        <v>6454</v>
      </c>
    </row>
    <row r="105" spans="1:5" ht="15.75" thickBot="1" x14ac:dyDescent="0.3">
      <c r="A105" s="124" t="s">
        <v>24</v>
      </c>
      <c r="B105" s="128">
        <f>B104/B103</f>
        <v>430.15384615384613</v>
      </c>
      <c r="C105" s="128">
        <f>C104/C103</f>
        <v>431.21428571428572</v>
      </c>
      <c r="D105" s="128">
        <f>D104/D103</f>
        <v>411.73333333333335</v>
      </c>
      <c r="E105" s="128">
        <f>E104/E103</f>
        <v>430.26666666666665</v>
      </c>
    </row>
    <row r="106" spans="1:5" ht="15.75" thickBot="1" x14ac:dyDescent="0.3">
      <c r="A106" s="124" t="s">
        <v>16</v>
      </c>
      <c r="B106" s="129"/>
      <c r="C106" s="130">
        <f t="shared" ref="C106:E108" si="2">C103/B103-1</f>
        <v>7.6923076923076872E-2</v>
      </c>
      <c r="D106" s="130">
        <f t="shared" si="2"/>
        <v>7.1428571428571397E-2</v>
      </c>
      <c r="E106" s="130">
        <f t="shared" si="2"/>
        <v>0</v>
      </c>
    </row>
    <row r="107" spans="1:5" ht="15" customHeight="1" thickBot="1" x14ac:dyDescent="0.3">
      <c r="A107" s="124" t="s">
        <v>17</v>
      </c>
      <c r="B107" s="129"/>
      <c r="C107" s="130">
        <f t="shared" si="2"/>
        <v>7.9577968526466369E-2</v>
      </c>
      <c r="D107" s="130">
        <f t="shared" si="2"/>
        <v>2.3024681133013036E-2</v>
      </c>
      <c r="E107" s="130">
        <f t="shared" si="2"/>
        <v>4.5012953367875586E-2</v>
      </c>
    </row>
    <row r="108" spans="1:5" ht="23.25" thickBot="1" x14ac:dyDescent="0.3">
      <c r="A108" s="124" t="s">
        <v>18</v>
      </c>
      <c r="B108" s="129"/>
      <c r="C108" s="130">
        <f t="shared" si="2"/>
        <v>2.4652564888616446E-3</v>
      </c>
      <c r="D108" s="130">
        <f t="shared" si="2"/>
        <v>-4.5176964275854381E-2</v>
      </c>
      <c r="E108" s="130">
        <f t="shared" si="2"/>
        <v>4.5012953367875586E-2</v>
      </c>
    </row>
    <row r="109" spans="1:5" ht="15.75" customHeight="1" thickBot="1" x14ac:dyDescent="0.3">
      <c r="A109" s="693" t="s">
        <v>404</v>
      </c>
      <c r="B109" s="694"/>
      <c r="C109" s="694"/>
      <c r="D109" s="694"/>
      <c r="E109" s="695"/>
    </row>
    <row r="110" spans="1:5" x14ac:dyDescent="0.25">
      <c r="A110" s="685"/>
      <c r="B110" s="126">
        <v>2019</v>
      </c>
      <c r="C110" s="126">
        <v>2020</v>
      </c>
      <c r="D110" s="126">
        <v>2021</v>
      </c>
      <c r="E110" s="126">
        <v>2022</v>
      </c>
    </row>
    <row r="111" spans="1:5" ht="15.75" thickBot="1" x14ac:dyDescent="0.3">
      <c r="A111" s="686"/>
      <c r="B111" s="127" t="s">
        <v>5</v>
      </c>
      <c r="C111" s="127" t="s">
        <v>6</v>
      </c>
      <c r="D111" s="127" t="s">
        <v>6</v>
      </c>
      <c r="E111" s="127" t="s">
        <v>6</v>
      </c>
    </row>
    <row r="112" spans="1:5" ht="17.25" customHeight="1" thickBot="1" x14ac:dyDescent="0.3">
      <c r="A112" s="132" t="s">
        <v>0</v>
      </c>
      <c r="B112" s="139">
        <v>0</v>
      </c>
      <c r="C112" s="139">
        <v>0</v>
      </c>
      <c r="D112" s="139">
        <v>0</v>
      </c>
      <c r="E112" s="139">
        <v>0</v>
      </c>
    </row>
    <row r="113" spans="1:5" ht="15.75" thickBot="1" x14ac:dyDescent="0.3">
      <c r="A113" s="134" t="s">
        <v>89</v>
      </c>
      <c r="B113" s="139">
        <v>0</v>
      </c>
      <c r="C113" s="139">
        <v>0</v>
      </c>
      <c r="D113" s="139">
        <v>0</v>
      </c>
      <c r="E113" s="139">
        <v>0</v>
      </c>
    </row>
    <row r="114" spans="1:5" ht="12.75" customHeight="1" thickBot="1" x14ac:dyDescent="0.3">
      <c r="A114" s="134" t="s">
        <v>90</v>
      </c>
      <c r="B114" s="143"/>
      <c r="C114" s="316"/>
      <c r="D114" s="316"/>
      <c r="E114" s="316"/>
    </row>
    <row r="115" spans="1:5" ht="9" customHeight="1" thickBot="1" x14ac:dyDescent="0.3">
      <c r="A115" s="132" t="s">
        <v>30</v>
      </c>
      <c r="B115" s="139">
        <v>0</v>
      </c>
      <c r="C115" s="139">
        <v>0</v>
      </c>
      <c r="D115" s="139">
        <v>0</v>
      </c>
      <c r="E115" s="139">
        <v>0</v>
      </c>
    </row>
    <row r="116" spans="1:5" ht="15.75" thickBot="1" x14ac:dyDescent="0.3">
      <c r="A116" s="134" t="s">
        <v>89</v>
      </c>
      <c r="B116" s="139">
        <v>0</v>
      </c>
      <c r="C116" s="139">
        <v>0</v>
      </c>
      <c r="D116" s="139">
        <v>0</v>
      </c>
      <c r="E116" s="139">
        <v>0</v>
      </c>
    </row>
    <row r="117" spans="1:5" ht="15.75" thickBot="1" x14ac:dyDescent="0.3">
      <c r="A117" s="134" t="s">
        <v>90</v>
      </c>
      <c r="B117" s="143"/>
      <c r="C117" s="139"/>
      <c r="D117" s="139"/>
      <c r="E117" s="139"/>
    </row>
    <row r="118" spans="1:5" ht="15.75" thickBot="1" x14ac:dyDescent="0.3">
      <c r="A118" s="132" t="s">
        <v>1</v>
      </c>
      <c r="B118" s="323">
        <f>B119</f>
        <v>5592</v>
      </c>
      <c r="C118" s="323">
        <f>C119</f>
        <v>6037</v>
      </c>
      <c r="D118" s="323">
        <f>D119</f>
        <v>6176</v>
      </c>
      <c r="E118" s="323">
        <f>E119</f>
        <v>6454</v>
      </c>
    </row>
    <row r="119" spans="1:5" ht="15.75" thickBot="1" x14ac:dyDescent="0.3">
      <c r="A119" s="134" t="s">
        <v>89</v>
      </c>
      <c r="B119" s="323">
        <v>5592</v>
      </c>
      <c r="C119" s="133">
        <v>6037</v>
      </c>
      <c r="D119" s="133">
        <v>6176</v>
      </c>
      <c r="E119" s="133">
        <v>6454</v>
      </c>
    </row>
    <row r="120" spans="1:5" ht="15.75" thickBot="1" x14ac:dyDescent="0.3">
      <c r="A120" s="134" t="s">
        <v>90</v>
      </c>
      <c r="B120" s="143"/>
      <c r="C120" s="139"/>
      <c r="D120" s="139"/>
      <c r="E120" s="139"/>
    </row>
    <row r="121" spans="1:5" ht="15.75" thickBot="1" x14ac:dyDescent="0.3">
      <c r="A121" s="132" t="s">
        <v>2</v>
      </c>
      <c r="B121" s="143"/>
      <c r="C121" s="139"/>
      <c r="D121" s="139"/>
      <c r="E121" s="139"/>
    </row>
    <row r="122" spans="1:5" ht="15.75" customHeight="1" thickBot="1" x14ac:dyDescent="0.3">
      <c r="A122" s="134" t="s">
        <v>89</v>
      </c>
      <c r="B122" s="143"/>
      <c r="C122" s="139"/>
      <c r="D122" s="139"/>
      <c r="E122" s="139"/>
    </row>
    <row r="123" spans="1:5" ht="12.75" customHeight="1" thickBot="1" x14ac:dyDescent="0.3">
      <c r="A123" s="134" t="s">
        <v>90</v>
      </c>
      <c r="B123" s="143"/>
      <c r="C123" s="139"/>
      <c r="D123" s="139"/>
      <c r="E123" s="139"/>
    </row>
    <row r="124" spans="1:5" ht="9" customHeight="1" thickBot="1" x14ac:dyDescent="0.3">
      <c r="A124" s="132" t="s">
        <v>25</v>
      </c>
      <c r="B124" s="143"/>
      <c r="C124" s="139"/>
      <c r="D124" s="139"/>
      <c r="E124" s="139"/>
    </row>
    <row r="125" spans="1:5" ht="15.75" thickBot="1" x14ac:dyDescent="0.3">
      <c r="A125" s="134" t="s">
        <v>89</v>
      </c>
      <c r="B125" s="143"/>
      <c r="C125" s="139"/>
      <c r="D125" s="139"/>
      <c r="E125" s="139"/>
    </row>
    <row r="126" spans="1:5" ht="15.75" thickBot="1" x14ac:dyDescent="0.3">
      <c r="A126" s="134" t="s">
        <v>90</v>
      </c>
      <c r="B126" s="143"/>
      <c r="C126" s="139"/>
      <c r="D126" s="139"/>
      <c r="E126" s="139"/>
    </row>
    <row r="127" spans="1:5" ht="15.75" thickBot="1" x14ac:dyDescent="0.3">
      <c r="A127" s="132" t="s">
        <v>26</v>
      </c>
      <c r="B127" s="143">
        <v>0</v>
      </c>
      <c r="C127" s="139">
        <v>0</v>
      </c>
      <c r="D127" s="139">
        <v>0</v>
      </c>
      <c r="E127" s="139">
        <v>0</v>
      </c>
    </row>
    <row r="128" spans="1:5" ht="15" customHeight="1" thickBot="1" x14ac:dyDescent="0.3">
      <c r="A128" s="134" t="s">
        <v>89</v>
      </c>
      <c r="B128" s="143"/>
      <c r="C128" s="139"/>
      <c r="D128" s="139"/>
      <c r="E128" s="139"/>
    </row>
    <row r="129" spans="1:5" ht="15.75" thickBot="1" x14ac:dyDescent="0.3">
      <c r="A129" s="134" t="s">
        <v>90</v>
      </c>
      <c r="B129" s="143"/>
      <c r="C129" s="139"/>
      <c r="D129" s="139"/>
      <c r="E129" s="139"/>
    </row>
    <row r="130" spans="1:5" ht="24.75" thickBot="1" x14ac:dyDescent="0.3">
      <c r="A130" s="132" t="s">
        <v>3</v>
      </c>
      <c r="B130" s="143"/>
      <c r="C130" s="139"/>
      <c r="D130" s="139"/>
      <c r="E130" s="139"/>
    </row>
    <row r="131" spans="1:5" ht="15.75" customHeight="1" thickBot="1" x14ac:dyDescent="0.3">
      <c r="A131" s="134" t="s">
        <v>89</v>
      </c>
      <c r="B131" s="143"/>
      <c r="C131" s="139"/>
      <c r="D131" s="139"/>
      <c r="E131" s="139"/>
    </row>
    <row r="132" spans="1:5" ht="23.25" customHeight="1" thickBot="1" x14ac:dyDescent="0.3">
      <c r="A132" s="134" t="s">
        <v>90</v>
      </c>
      <c r="B132" s="143"/>
      <c r="C132" s="139"/>
      <c r="D132" s="139"/>
      <c r="E132" s="139"/>
    </row>
    <row r="133" spans="1:5" ht="15.75" thickBot="1" x14ac:dyDescent="0.3">
      <c r="A133" s="321" t="s">
        <v>318</v>
      </c>
      <c r="B133" s="143">
        <f>B130+B127+B124+B121+B118+B115+B112</f>
        <v>5592</v>
      </c>
      <c r="C133" s="143">
        <f>C130+C127+C124+C121+C118+C115+C112</f>
        <v>6037</v>
      </c>
      <c r="D133" s="143">
        <f>D130+D127+D124+D121+D118+D115+D112</f>
        <v>6176</v>
      </c>
      <c r="E133" s="143">
        <f>E130+E127+E124+E121+E118+E115+E112</f>
        <v>6454</v>
      </c>
    </row>
    <row r="134" spans="1:5" ht="15.75" hidden="1" customHeight="1" x14ac:dyDescent="0.3">
      <c r="A134" s="324" t="s">
        <v>33</v>
      </c>
      <c r="B134" s="149">
        <f>IF(B133-B104=0,0,"Error")</f>
        <v>0</v>
      </c>
      <c r="C134" s="149">
        <f>IF(C133-C104=0,0,"Error")</f>
        <v>0</v>
      </c>
      <c r="D134" s="149">
        <f>IF(D133-D104=0,0,"Error")</f>
        <v>0</v>
      </c>
      <c r="E134" s="149">
        <f>IF(E133-E104=0,0,"Error")</f>
        <v>0</v>
      </c>
    </row>
    <row r="135" spans="1:5" ht="31.5" customHeight="1" thickBot="1" x14ac:dyDescent="0.3">
      <c r="A135" s="325" t="s">
        <v>405</v>
      </c>
      <c r="B135" s="694" t="s">
        <v>406</v>
      </c>
      <c r="C135" s="694"/>
      <c r="D135" s="694"/>
      <c r="E135" s="695"/>
    </row>
    <row r="136" spans="1:5" ht="21" customHeight="1" thickBot="1" x14ac:dyDescent="0.3">
      <c r="A136" s="124" t="s">
        <v>9</v>
      </c>
      <c r="B136" s="699" t="s">
        <v>407</v>
      </c>
      <c r="C136" s="700"/>
      <c r="D136" s="700"/>
      <c r="E136" s="701"/>
    </row>
    <row r="137" spans="1:5" ht="15.75" thickBot="1" x14ac:dyDescent="0.3">
      <c r="A137" s="124" t="s">
        <v>14</v>
      </c>
      <c r="B137" s="727" t="s">
        <v>231</v>
      </c>
      <c r="C137" s="728"/>
      <c r="D137" s="728"/>
      <c r="E137" s="729"/>
    </row>
    <row r="138" spans="1:5" x14ac:dyDescent="0.25">
      <c r="A138" s="685"/>
      <c r="B138" s="126">
        <v>2020</v>
      </c>
      <c r="C138" s="126">
        <v>2021</v>
      </c>
      <c r="D138" s="126">
        <v>2022</v>
      </c>
      <c r="E138" s="126">
        <v>2023</v>
      </c>
    </row>
    <row r="139" spans="1:5" ht="15.75" customHeight="1" thickBot="1" x14ac:dyDescent="0.3">
      <c r="A139" s="686"/>
      <c r="B139" s="127" t="s">
        <v>5</v>
      </c>
      <c r="C139" s="127" t="s">
        <v>6</v>
      </c>
      <c r="D139" s="127" t="s">
        <v>6</v>
      </c>
      <c r="E139" s="127" t="s">
        <v>6</v>
      </c>
    </row>
    <row r="140" spans="1:5" ht="15.75" thickBot="1" x14ac:dyDescent="0.3">
      <c r="A140" s="124" t="s">
        <v>8</v>
      </c>
      <c r="B140" s="322">
        <f>B103+B66+B29</f>
        <v>251</v>
      </c>
      <c r="C140" s="322">
        <f>C103+C66+C29</f>
        <v>252</v>
      </c>
      <c r="D140" s="322">
        <f>D103+D66+D29</f>
        <v>253</v>
      </c>
      <c r="E140" s="322">
        <f>E103+E66+E29</f>
        <v>253</v>
      </c>
    </row>
    <row r="141" spans="1:5" ht="15.75" thickBot="1" x14ac:dyDescent="0.3">
      <c r="A141" s="124" t="s">
        <v>15</v>
      </c>
      <c r="B141" s="128">
        <f>B170</f>
        <v>1799</v>
      </c>
      <c r="C141" s="128">
        <f>C170</f>
        <v>1942</v>
      </c>
      <c r="D141" s="128">
        <f>D170</f>
        <v>1987</v>
      </c>
      <c r="E141" s="128">
        <f>E170</f>
        <v>2076</v>
      </c>
    </row>
    <row r="142" spans="1:5" ht="12.75" customHeight="1" thickBot="1" x14ac:dyDescent="0.3">
      <c r="A142" s="124" t="s">
        <v>24</v>
      </c>
      <c r="B142" s="128">
        <f>B141/B140</f>
        <v>7.1673306772908365</v>
      </c>
      <c r="C142" s="128">
        <f>C141/C140</f>
        <v>7.7063492063492065</v>
      </c>
      <c r="D142" s="128">
        <f>D141/D140</f>
        <v>7.8537549407114629</v>
      </c>
      <c r="E142" s="128">
        <f>E141/E140</f>
        <v>8.2055335968379453</v>
      </c>
    </row>
    <row r="143" spans="1:5" ht="9" customHeight="1" thickBot="1" x14ac:dyDescent="0.3">
      <c r="A143" s="124" t="s">
        <v>16</v>
      </c>
      <c r="B143" s="129"/>
      <c r="C143" s="130">
        <f t="shared" ref="C143:E145" si="3">C140/B140-1</f>
        <v>3.9840637450199168E-3</v>
      </c>
      <c r="D143" s="130">
        <f t="shared" si="3"/>
        <v>3.9682539682539542E-3</v>
      </c>
      <c r="E143" s="130">
        <f t="shared" si="3"/>
        <v>0</v>
      </c>
    </row>
    <row r="144" spans="1:5" ht="15.75" thickBot="1" x14ac:dyDescent="0.3">
      <c r="A144" s="124" t="s">
        <v>17</v>
      </c>
      <c r="B144" s="129"/>
      <c r="C144" s="130">
        <f t="shared" si="3"/>
        <v>7.9488604780433514E-2</v>
      </c>
      <c r="D144" s="130">
        <f t="shared" si="3"/>
        <v>2.3171987641606551E-2</v>
      </c>
      <c r="E144" s="130">
        <f t="shared" si="3"/>
        <v>4.4791142425767427E-2</v>
      </c>
    </row>
    <row r="145" spans="1:5" ht="23.25" thickBot="1" x14ac:dyDescent="0.3">
      <c r="A145" s="124" t="s">
        <v>18</v>
      </c>
      <c r="B145" s="129"/>
      <c r="C145" s="130">
        <f t="shared" si="3"/>
        <v>7.5204919840828666E-2</v>
      </c>
      <c r="D145" s="130">
        <f t="shared" si="3"/>
        <v>1.9127829587687328E-2</v>
      </c>
      <c r="E145" s="130">
        <f t="shared" si="3"/>
        <v>4.4791142425767427E-2</v>
      </c>
    </row>
    <row r="146" spans="1:5" ht="15.75" customHeight="1" thickBot="1" x14ac:dyDescent="0.3">
      <c r="A146" s="693" t="s">
        <v>408</v>
      </c>
      <c r="B146" s="694"/>
      <c r="C146" s="694"/>
      <c r="D146" s="694"/>
      <c r="E146" s="695"/>
    </row>
    <row r="147" spans="1:5" x14ac:dyDescent="0.25">
      <c r="A147" s="685"/>
      <c r="B147" s="126">
        <v>2019</v>
      </c>
      <c r="C147" s="126">
        <v>2020</v>
      </c>
      <c r="D147" s="126">
        <v>2021</v>
      </c>
      <c r="E147" s="126">
        <v>2022</v>
      </c>
    </row>
    <row r="148" spans="1:5" ht="15.75" thickBot="1" x14ac:dyDescent="0.3">
      <c r="A148" s="686"/>
      <c r="B148" s="127" t="s">
        <v>5</v>
      </c>
      <c r="C148" s="127" t="s">
        <v>6</v>
      </c>
      <c r="D148" s="127" t="s">
        <v>6</v>
      </c>
      <c r="E148" s="127" t="s">
        <v>6</v>
      </c>
    </row>
    <row r="149" spans="1:5" ht="24.75" customHeight="1" thickBot="1" x14ac:dyDescent="0.3">
      <c r="A149" s="132" t="s">
        <v>0</v>
      </c>
      <c r="B149" s="139">
        <v>0</v>
      </c>
      <c r="C149" s="139">
        <v>0</v>
      </c>
      <c r="D149" s="139">
        <v>0</v>
      </c>
      <c r="E149" s="139">
        <v>0</v>
      </c>
    </row>
    <row r="150" spans="1:5" ht="12.75" customHeight="1" thickBot="1" x14ac:dyDescent="0.3">
      <c r="A150" s="134" t="s">
        <v>89</v>
      </c>
      <c r="B150" s="139">
        <v>0</v>
      </c>
      <c r="C150" s="139">
        <v>0</v>
      </c>
      <c r="D150" s="139">
        <v>0</v>
      </c>
      <c r="E150" s="139">
        <v>0</v>
      </c>
    </row>
    <row r="151" spans="1:5" ht="9" customHeight="1" thickBot="1" x14ac:dyDescent="0.3">
      <c r="A151" s="134" t="s">
        <v>90</v>
      </c>
      <c r="B151" s="143"/>
      <c r="C151" s="316"/>
      <c r="D151" s="316"/>
      <c r="E151" s="316"/>
    </row>
    <row r="152" spans="1:5" ht="24.75" customHeight="1" thickBot="1" x14ac:dyDescent="0.3">
      <c r="A152" s="132" t="s">
        <v>30</v>
      </c>
      <c r="B152" s="139">
        <v>0</v>
      </c>
      <c r="C152" s="139">
        <v>0</v>
      </c>
      <c r="D152" s="139">
        <v>0</v>
      </c>
      <c r="E152" s="139">
        <v>0</v>
      </c>
    </row>
    <row r="153" spans="1:5" ht="19.5" customHeight="1" thickBot="1" x14ac:dyDescent="0.3">
      <c r="A153" s="134" t="s">
        <v>89</v>
      </c>
      <c r="B153" s="139">
        <v>0</v>
      </c>
      <c r="C153" s="139">
        <v>0</v>
      </c>
      <c r="D153" s="139">
        <v>0</v>
      </c>
      <c r="E153" s="139">
        <v>0</v>
      </c>
    </row>
    <row r="154" spans="1:5" ht="17.25" customHeight="1" thickBot="1" x14ac:dyDescent="0.3">
      <c r="A154" s="134" t="s">
        <v>90</v>
      </c>
      <c r="B154" s="143"/>
      <c r="C154" s="139"/>
      <c r="D154" s="139"/>
      <c r="E154" s="139"/>
    </row>
    <row r="155" spans="1:5" ht="24.75" customHeight="1" thickBot="1" x14ac:dyDescent="0.3">
      <c r="A155" s="132" t="s">
        <v>1</v>
      </c>
      <c r="B155" s="323">
        <f>B156</f>
        <v>1799</v>
      </c>
      <c r="C155" s="323">
        <f>C156</f>
        <v>1942</v>
      </c>
      <c r="D155" s="323">
        <f>D156</f>
        <v>1987</v>
      </c>
      <c r="E155" s="323">
        <f>E156</f>
        <v>2076</v>
      </c>
    </row>
    <row r="156" spans="1:5" ht="24" customHeight="1" thickBot="1" x14ac:dyDescent="0.3">
      <c r="A156" s="134" t="s">
        <v>89</v>
      </c>
      <c r="B156" s="323">
        <v>1799</v>
      </c>
      <c r="C156" s="133">
        <v>1942</v>
      </c>
      <c r="D156" s="133">
        <v>1987</v>
      </c>
      <c r="E156" s="133">
        <v>2076</v>
      </c>
    </row>
    <row r="157" spans="1:5" ht="13.5" customHeight="1" thickBot="1" x14ac:dyDescent="0.3">
      <c r="A157" s="134" t="s">
        <v>90</v>
      </c>
      <c r="B157" s="143"/>
      <c r="C157" s="139"/>
      <c r="D157" s="139"/>
      <c r="E157" s="139"/>
    </row>
    <row r="158" spans="1:5" ht="24.75" customHeight="1" thickBot="1" x14ac:dyDescent="0.3">
      <c r="A158" s="132" t="s">
        <v>2</v>
      </c>
      <c r="B158" s="143"/>
      <c r="C158" s="139"/>
      <c r="D158" s="139"/>
      <c r="E158" s="139"/>
    </row>
    <row r="159" spans="1:5" ht="15.75" thickBot="1" x14ac:dyDescent="0.3">
      <c r="A159" s="134" t="s">
        <v>89</v>
      </c>
      <c r="B159" s="143"/>
      <c r="C159" s="139"/>
      <c r="D159" s="139"/>
      <c r="E159" s="139"/>
    </row>
    <row r="160" spans="1:5" ht="15.75" thickBot="1" x14ac:dyDescent="0.3">
      <c r="A160" s="134" t="s">
        <v>90</v>
      </c>
      <c r="B160" s="143"/>
      <c r="C160" s="139"/>
      <c r="D160" s="139"/>
      <c r="E160" s="139"/>
    </row>
    <row r="161" spans="1:5" ht="15.75" thickBot="1" x14ac:dyDescent="0.3">
      <c r="A161" s="132" t="s">
        <v>25</v>
      </c>
      <c r="B161" s="143"/>
      <c r="C161" s="139"/>
      <c r="D161" s="139"/>
      <c r="E161" s="139"/>
    </row>
    <row r="162" spans="1:5" ht="15.75" thickBot="1" x14ac:dyDescent="0.3">
      <c r="A162" s="134" t="s">
        <v>89</v>
      </c>
      <c r="B162" s="143"/>
      <c r="C162" s="139"/>
      <c r="D162" s="139"/>
      <c r="E162" s="139"/>
    </row>
    <row r="163" spans="1:5" ht="15.75" thickBot="1" x14ac:dyDescent="0.3">
      <c r="A163" s="134" t="s">
        <v>90</v>
      </c>
      <c r="B163" s="143"/>
      <c r="C163" s="139"/>
      <c r="D163" s="139"/>
      <c r="E163" s="139"/>
    </row>
    <row r="164" spans="1:5" ht="15.75" thickBot="1" x14ac:dyDescent="0.3">
      <c r="A164" s="132" t="s">
        <v>26</v>
      </c>
      <c r="B164" s="143">
        <v>0</v>
      </c>
      <c r="C164" s="139">
        <v>0</v>
      </c>
      <c r="D164" s="139">
        <v>0</v>
      </c>
      <c r="E164" s="139">
        <v>0</v>
      </c>
    </row>
    <row r="165" spans="1:5" ht="12" customHeight="1" thickBot="1" x14ac:dyDescent="0.3">
      <c r="A165" s="134" t="s">
        <v>89</v>
      </c>
      <c r="B165" s="143"/>
      <c r="C165" s="139"/>
      <c r="D165" s="139"/>
      <c r="E165" s="139"/>
    </row>
    <row r="166" spans="1:5" ht="12" customHeight="1" thickBot="1" x14ac:dyDescent="0.3">
      <c r="A166" s="134" t="s">
        <v>90</v>
      </c>
      <c r="B166" s="143"/>
      <c r="C166" s="139"/>
      <c r="D166" s="139"/>
      <c r="E166" s="139"/>
    </row>
    <row r="167" spans="1:5" ht="24.75" thickBot="1" x14ac:dyDescent="0.3">
      <c r="A167" s="132" t="s">
        <v>3</v>
      </c>
      <c r="B167" s="143"/>
      <c r="C167" s="139"/>
      <c r="D167" s="139"/>
      <c r="E167" s="139"/>
    </row>
    <row r="168" spans="1:5" ht="15.75" thickBot="1" x14ac:dyDescent="0.3">
      <c r="A168" s="134" t="s">
        <v>89</v>
      </c>
      <c r="B168" s="143"/>
      <c r="C168" s="139"/>
      <c r="D168" s="139"/>
      <c r="E168" s="139"/>
    </row>
    <row r="169" spans="1:5" ht="15.75" thickBot="1" x14ac:dyDescent="0.3">
      <c r="A169" s="134" t="s">
        <v>90</v>
      </c>
      <c r="B169" s="143"/>
      <c r="C169" s="139"/>
      <c r="D169" s="139"/>
      <c r="E169" s="139"/>
    </row>
    <row r="170" spans="1:5" ht="15.75" thickBot="1" x14ac:dyDescent="0.3">
      <c r="A170" s="321" t="s">
        <v>324</v>
      </c>
      <c r="B170" s="143">
        <f>B167+B164+B161+B158+B155+B152+B149</f>
        <v>1799</v>
      </c>
      <c r="C170" s="143">
        <f>C167+C164+C161+C158+C155+C152+C149</f>
        <v>1942</v>
      </c>
      <c r="D170" s="143">
        <f>D167+D164+D161+D158+D155+D152+D149</f>
        <v>1987</v>
      </c>
      <c r="E170" s="143">
        <f>E167+E164+E161+E158+E155+E152+E149</f>
        <v>2076</v>
      </c>
    </row>
    <row r="171" spans="1:5" ht="15.75" thickBot="1" x14ac:dyDescent="0.3">
      <c r="A171" s="148" t="s">
        <v>33</v>
      </c>
      <c r="B171" s="149">
        <f>IF(B170-B141=0,0,"Error")</f>
        <v>0</v>
      </c>
      <c r="C171" s="149">
        <f>IF(C170-C141=0,0,"Error")</f>
        <v>0</v>
      </c>
      <c r="D171" s="149">
        <f>IF(D170-D141=0,0,"Error")</f>
        <v>0</v>
      </c>
      <c r="E171" s="149">
        <f>IF(E170-E141=0,0,"Error")</f>
        <v>0</v>
      </c>
    </row>
    <row r="172" spans="1:5" ht="15.75" thickBot="1" x14ac:dyDescent="0.3">
      <c r="A172" s="718" t="s">
        <v>44</v>
      </c>
      <c r="B172" s="719"/>
      <c r="C172" s="719"/>
      <c r="D172" s="719"/>
      <c r="E172" s="720"/>
    </row>
    <row r="173" spans="1:5" ht="15.75" thickBot="1" x14ac:dyDescent="0.3">
      <c r="A173" s="326" t="s">
        <v>29</v>
      </c>
      <c r="B173" s="721" t="s">
        <v>409</v>
      </c>
      <c r="C173" s="722"/>
      <c r="D173" s="722"/>
      <c r="E173" s="723"/>
    </row>
    <row r="174" spans="1:5" ht="40.5" customHeight="1" thickBot="1" x14ac:dyDescent="0.3">
      <c r="A174" s="123" t="s">
        <v>28</v>
      </c>
      <c r="B174" s="327" t="s">
        <v>410</v>
      </c>
      <c r="C174" s="156" t="s">
        <v>228</v>
      </c>
      <c r="D174" s="707" t="s">
        <v>411</v>
      </c>
      <c r="E174" s="708"/>
    </row>
    <row r="175" spans="1:5" ht="16.5" thickBot="1" x14ac:dyDescent="0.3">
      <c r="A175" s="124" t="s">
        <v>9</v>
      </c>
      <c r="B175" s="724" t="s">
        <v>412</v>
      </c>
      <c r="C175" s="725"/>
      <c r="D175" s="725"/>
      <c r="E175" s="726"/>
    </row>
    <row r="176" spans="1:5" ht="25.5" customHeight="1" thickBot="1" x14ac:dyDescent="0.3">
      <c r="A176" s="124" t="s">
        <v>14</v>
      </c>
      <c r="B176" s="690" t="s">
        <v>403</v>
      </c>
      <c r="C176" s="691"/>
      <c r="D176" s="691"/>
      <c r="E176" s="692"/>
    </row>
    <row r="177" spans="1:11" ht="17.25" customHeight="1" x14ac:dyDescent="0.25">
      <c r="A177" s="685"/>
      <c r="B177" s="126">
        <v>2020</v>
      </c>
      <c r="C177" s="126">
        <v>2021</v>
      </c>
      <c r="D177" s="126">
        <v>2022</v>
      </c>
      <c r="E177" s="126">
        <v>2023</v>
      </c>
    </row>
    <row r="178" spans="1:11" ht="22.5" customHeight="1" thickBot="1" x14ac:dyDescent="0.3">
      <c r="A178" s="686"/>
      <c r="B178" s="127" t="s">
        <v>5</v>
      </c>
      <c r="C178" s="127" t="s">
        <v>6</v>
      </c>
      <c r="D178" s="127" t="s">
        <v>6</v>
      </c>
      <c r="E178" s="127" t="s">
        <v>6</v>
      </c>
    </row>
    <row r="179" spans="1:11" ht="23.25" customHeight="1" thickBot="1" x14ac:dyDescent="0.3">
      <c r="A179" s="124" t="s">
        <v>8</v>
      </c>
      <c r="B179" s="128">
        <v>20</v>
      </c>
      <c r="C179" s="128">
        <v>0</v>
      </c>
      <c r="D179" s="128">
        <v>0</v>
      </c>
      <c r="E179" s="128">
        <v>8</v>
      </c>
    </row>
    <row r="180" spans="1:11" ht="24.75" customHeight="1" thickBot="1" x14ac:dyDescent="0.3">
      <c r="A180" s="124" t="s">
        <v>15</v>
      </c>
      <c r="B180" s="128">
        <f>B198</f>
        <v>3600</v>
      </c>
      <c r="C180" s="128">
        <f>C198</f>
        <v>0</v>
      </c>
      <c r="D180" s="128">
        <f>D198</f>
        <v>0</v>
      </c>
      <c r="E180" s="128">
        <f>E198</f>
        <v>1500</v>
      </c>
    </row>
    <row r="181" spans="1:11" ht="16.5" customHeight="1" thickBot="1" x14ac:dyDescent="0.3">
      <c r="A181" s="124" t="s">
        <v>24</v>
      </c>
      <c r="B181" s="185">
        <f>B180/B179</f>
        <v>180</v>
      </c>
      <c r="C181" s="185"/>
      <c r="D181" s="185"/>
      <c r="E181" s="185">
        <f>E180/E179</f>
        <v>187.5</v>
      </c>
    </row>
    <row r="182" spans="1:11" ht="15" customHeight="1" thickBot="1" x14ac:dyDescent="0.3">
      <c r="A182" s="124" t="s">
        <v>16</v>
      </c>
      <c r="B182" s="129" t="s">
        <v>22</v>
      </c>
      <c r="C182" s="328">
        <f t="shared" ref="C182:E184" si="4">C179/B179-1</f>
        <v>-1</v>
      </c>
      <c r="D182" s="329" t="e">
        <f t="shared" si="4"/>
        <v>#DIV/0!</v>
      </c>
      <c r="E182" s="329" t="e">
        <f t="shared" si="4"/>
        <v>#DIV/0!</v>
      </c>
      <c r="G182" s="131"/>
      <c r="H182" s="131"/>
      <c r="I182" s="131"/>
      <c r="J182" s="131"/>
      <c r="K182" s="131"/>
    </row>
    <row r="183" spans="1:11" ht="15.75" thickBot="1" x14ac:dyDescent="0.3">
      <c r="A183" s="124" t="s">
        <v>17</v>
      </c>
      <c r="B183" s="129" t="s">
        <v>22</v>
      </c>
      <c r="C183" s="328">
        <f t="shared" si="4"/>
        <v>-1</v>
      </c>
      <c r="D183" s="328" t="e">
        <f t="shared" si="4"/>
        <v>#DIV/0!</v>
      </c>
      <c r="E183" s="328" t="e">
        <f t="shared" si="4"/>
        <v>#DIV/0!</v>
      </c>
    </row>
    <row r="184" spans="1:11" ht="23.25" thickBot="1" x14ac:dyDescent="0.3">
      <c r="A184" s="124" t="s">
        <v>18</v>
      </c>
      <c r="B184" s="129" t="s">
        <v>22</v>
      </c>
      <c r="C184" s="328">
        <f t="shared" si="4"/>
        <v>-1</v>
      </c>
      <c r="D184" s="328" t="e">
        <f t="shared" si="4"/>
        <v>#DIV/0!</v>
      </c>
      <c r="E184" s="328" t="e">
        <f t="shared" si="4"/>
        <v>#DIV/0!</v>
      </c>
    </row>
    <row r="185" spans="1:11" ht="15.75" customHeight="1" thickBot="1" x14ac:dyDescent="0.3">
      <c r="A185" s="693" t="s">
        <v>413</v>
      </c>
      <c r="B185" s="694"/>
      <c r="C185" s="694"/>
      <c r="D185" s="694"/>
      <c r="E185" s="695"/>
    </row>
    <row r="186" spans="1:11" ht="15.75" customHeight="1" x14ac:dyDescent="0.25">
      <c r="A186" s="685"/>
      <c r="B186" s="126">
        <v>2020</v>
      </c>
      <c r="C186" s="126">
        <v>2021</v>
      </c>
      <c r="D186" s="126">
        <v>2022</v>
      </c>
      <c r="E186" s="126">
        <v>2023</v>
      </c>
    </row>
    <row r="187" spans="1:11" ht="15.75" thickBot="1" x14ac:dyDescent="0.3">
      <c r="A187" s="686"/>
      <c r="B187" s="127" t="s">
        <v>5</v>
      </c>
      <c r="C187" s="127" t="s">
        <v>6</v>
      </c>
      <c r="D187" s="127" t="s">
        <v>6</v>
      </c>
      <c r="E187" s="127" t="s">
        <v>6</v>
      </c>
    </row>
    <row r="188" spans="1:11" ht="15.75" thickBot="1" x14ac:dyDescent="0.3">
      <c r="A188" s="132" t="s">
        <v>40</v>
      </c>
      <c r="B188" s="139">
        <f>B189+B190+B191+B192</f>
        <v>0</v>
      </c>
      <c r="C188" s="139">
        <f>C189+C190+C191+C192</f>
        <v>0</v>
      </c>
      <c r="D188" s="139">
        <f>D189+D190+D191+D192</f>
        <v>0</v>
      </c>
      <c r="E188" s="139">
        <f>E189+E190+E191+E192</f>
        <v>0</v>
      </c>
    </row>
    <row r="189" spans="1:11" ht="12.75" customHeight="1" thickBot="1" x14ac:dyDescent="0.3">
      <c r="A189" s="134" t="s">
        <v>89</v>
      </c>
      <c r="B189" s="139"/>
      <c r="C189" s="139"/>
      <c r="D189" s="139"/>
      <c r="E189" s="139"/>
    </row>
    <row r="190" spans="1:11" ht="9" customHeight="1" thickBot="1" x14ac:dyDescent="0.3">
      <c r="A190" s="134" t="s">
        <v>94</v>
      </c>
      <c r="B190" s="139"/>
      <c r="C190" s="139"/>
      <c r="D190" s="139"/>
      <c r="E190" s="139"/>
    </row>
    <row r="191" spans="1:11" ht="15.75" thickBot="1" x14ac:dyDescent="0.3">
      <c r="A191" s="134" t="s">
        <v>95</v>
      </c>
      <c r="B191" s="139"/>
      <c r="C191" s="139"/>
      <c r="D191" s="139"/>
      <c r="E191" s="139"/>
    </row>
    <row r="192" spans="1:11" ht="15.75" thickBot="1" x14ac:dyDescent="0.3">
      <c r="A192" s="134" t="s">
        <v>96</v>
      </c>
      <c r="B192" s="139"/>
      <c r="C192" s="139"/>
      <c r="D192" s="139"/>
      <c r="E192" s="139"/>
    </row>
    <row r="193" spans="1:11" ht="15.75" thickBot="1" x14ac:dyDescent="0.3">
      <c r="A193" s="132" t="s">
        <v>41</v>
      </c>
      <c r="B193" s="143">
        <f>B194+B195+B196+B197</f>
        <v>3600</v>
      </c>
      <c r="C193" s="143">
        <f>C194+C195+C196+C197</f>
        <v>0</v>
      </c>
      <c r="D193" s="143">
        <f>D194+D195+D196+D197</f>
        <v>0</v>
      </c>
      <c r="E193" s="143">
        <f>E194+E195+E196+E197</f>
        <v>1500</v>
      </c>
    </row>
    <row r="194" spans="1:11" ht="15.75" thickBot="1" x14ac:dyDescent="0.3">
      <c r="A194" s="134" t="s">
        <v>89</v>
      </c>
      <c r="B194" s="143">
        <v>3600</v>
      </c>
      <c r="C194" s="139"/>
      <c r="D194" s="139">
        <v>0</v>
      </c>
      <c r="E194" s="139">
        <v>1500</v>
      </c>
    </row>
    <row r="195" spans="1:11" ht="9" customHeight="1" thickBot="1" x14ac:dyDescent="0.3">
      <c r="A195" s="134" t="s">
        <v>94</v>
      </c>
      <c r="B195" s="143"/>
      <c r="C195" s="139"/>
      <c r="D195" s="139"/>
      <c r="E195" s="139"/>
    </row>
    <row r="196" spans="1:11" ht="9" customHeight="1" thickBot="1" x14ac:dyDescent="0.3">
      <c r="A196" s="134" t="s">
        <v>95</v>
      </c>
      <c r="B196" s="143"/>
      <c r="C196" s="139"/>
      <c r="D196" s="139"/>
      <c r="E196" s="139"/>
    </row>
    <row r="197" spans="1:11" ht="9" customHeight="1" thickBot="1" x14ac:dyDescent="0.3">
      <c r="A197" s="134" t="s">
        <v>96</v>
      </c>
      <c r="B197" s="143"/>
      <c r="C197" s="139"/>
      <c r="D197" s="139"/>
      <c r="E197" s="139"/>
    </row>
    <row r="198" spans="1:11" ht="10.5" customHeight="1" thickBot="1" x14ac:dyDescent="0.3">
      <c r="A198" s="330" t="s">
        <v>32</v>
      </c>
      <c r="B198" s="143">
        <f>B188+B193</f>
        <v>3600</v>
      </c>
      <c r="C198" s="143">
        <f>C188+C193</f>
        <v>0</v>
      </c>
      <c r="D198" s="143">
        <f>D188+D193</f>
        <v>0</v>
      </c>
      <c r="E198" s="143">
        <f>E188+E193</f>
        <v>1500</v>
      </c>
    </row>
    <row r="199" spans="1:11" ht="36" customHeight="1" thickBot="1" x14ac:dyDescent="0.3">
      <c r="A199" s="123" t="s">
        <v>75</v>
      </c>
      <c r="B199" s="327" t="s">
        <v>410</v>
      </c>
      <c r="C199" s="156" t="s">
        <v>228</v>
      </c>
      <c r="D199" s="707" t="s">
        <v>411</v>
      </c>
      <c r="E199" s="708"/>
    </row>
    <row r="200" spans="1:11" ht="28.5" customHeight="1" thickBot="1" x14ac:dyDescent="0.3">
      <c r="A200" s="124" t="s">
        <v>9</v>
      </c>
      <c r="B200" s="709" t="s">
        <v>414</v>
      </c>
      <c r="C200" s="710"/>
      <c r="D200" s="710"/>
      <c r="E200" s="711"/>
    </row>
    <row r="201" spans="1:11" ht="11.25" customHeight="1" thickBot="1" x14ac:dyDescent="0.3">
      <c r="A201" s="124" t="s">
        <v>14</v>
      </c>
      <c r="B201" s="715" t="s">
        <v>231</v>
      </c>
      <c r="C201" s="716"/>
      <c r="D201" s="716"/>
      <c r="E201" s="717"/>
    </row>
    <row r="202" spans="1:11" ht="24.75" customHeight="1" x14ac:dyDescent="0.25">
      <c r="A202" s="685"/>
      <c r="B202" s="126">
        <v>2020</v>
      </c>
      <c r="C202" s="126">
        <v>2021</v>
      </c>
      <c r="D202" s="126">
        <v>2022</v>
      </c>
      <c r="E202" s="126">
        <v>2023</v>
      </c>
    </row>
    <row r="203" spans="1:11" ht="16.5" customHeight="1" thickBot="1" x14ac:dyDescent="0.3">
      <c r="A203" s="686"/>
      <c r="B203" s="127" t="s">
        <v>5</v>
      </c>
      <c r="C203" s="127" t="s">
        <v>6</v>
      </c>
      <c r="D203" s="127" t="s">
        <v>6</v>
      </c>
      <c r="E203" s="127" t="s">
        <v>6</v>
      </c>
    </row>
    <row r="204" spans="1:11" ht="14.25" customHeight="1" thickBot="1" x14ac:dyDescent="0.3">
      <c r="A204" s="124" t="s">
        <v>8</v>
      </c>
      <c r="B204" s="129"/>
      <c r="C204" s="129">
        <v>0</v>
      </c>
      <c r="D204" s="129">
        <v>0</v>
      </c>
      <c r="E204" s="129">
        <v>1</v>
      </c>
    </row>
    <row r="205" spans="1:11" ht="15.75" customHeight="1" thickBot="1" x14ac:dyDescent="0.3">
      <c r="A205" s="124" t="s">
        <v>15</v>
      </c>
      <c r="B205" s="128">
        <f>B223</f>
        <v>0</v>
      </c>
      <c r="C205" s="128">
        <f>C223</f>
        <v>0</v>
      </c>
      <c r="D205" s="128">
        <f>D223</f>
        <v>0</v>
      </c>
      <c r="E205" s="128">
        <f>E223</f>
        <v>10000</v>
      </c>
    </row>
    <row r="206" spans="1:11" ht="15.75" thickBot="1" x14ac:dyDescent="0.3">
      <c r="A206" s="124" t="s">
        <v>24</v>
      </c>
      <c r="B206" s="129" t="s">
        <v>22</v>
      </c>
      <c r="C206" s="329" t="e">
        <f>C205/C204</f>
        <v>#DIV/0!</v>
      </c>
      <c r="D206" s="329" t="e">
        <f>D205/D204</f>
        <v>#DIV/0!</v>
      </c>
      <c r="E206" s="185">
        <f>E205/E204</f>
        <v>10000</v>
      </c>
    </row>
    <row r="207" spans="1:11" ht="15.75" thickBot="1" x14ac:dyDescent="0.3">
      <c r="A207" s="124" t="s">
        <v>16</v>
      </c>
      <c r="B207" s="129" t="s">
        <v>22</v>
      </c>
      <c r="C207" s="329" t="e">
        <f t="shared" ref="C207:E209" si="5">C204/B204-1</f>
        <v>#DIV/0!</v>
      </c>
      <c r="D207" s="329" t="e">
        <f t="shared" si="5"/>
        <v>#DIV/0!</v>
      </c>
      <c r="E207" s="329" t="e">
        <f t="shared" si="5"/>
        <v>#DIV/0!</v>
      </c>
      <c r="G207" s="131"/>
      <c r="H207" s="131"/>
      <c r="I207" s="131"/>
      <c r="J207" s="131"/>
      <c r="K207" s="131"/>
    </row>
    <row r="208" spans="1:11" ht="15.75" thickBot="1" x14ac:dyDescent="0.3">
      <c r="A208" s="124" t="s">
        <v>17</v>
      </c>
      <c r="B208" s="129" t="s">
        <v>22</v>
      </c>
      <c r="C208" s="329" t="e">
        <f t="shared" si="5"/>
        <v>#DIV/0!</v>
      </c>
      <c r="D208" s="329" t="e">
        <f t="shared" si="5"/>
        <v>#DIV/0!</v>
      </c>
      <c r="E208" s="329" t="e">
        <f t="shared" si="5"/>
        <v>#DIV/0!</v>
      </c>
    </row>
    <row r="209" spans="1:5" ht="23.25" thickBot="1" x14ac:dyDescent="0.3">
      <c r="A209" s="124" t="s">
        <v>18</v>
      </c>
      <c r="B209" s="129" t="s">
        <v>22</v>
      </c>
      <c r="C209" s="329" t="e">
        <f t="shared" si="5"/>
        <v>#DIV/0!</v>
      </c>
      <c r="D209" s="329" t="e">
        <f t="shared" si="5"/>
        <v>#DIV/0!</v>
      </c>
      <c r="E209" s="329" t="e">
        <f t="shared" si="5"/>
        <v>#DIV/0!</v>
      </c>
    </row>
    <row r="210" spans="1:5" ht="15.75" customHeight="1" thickBot="1" x14ac:dyDescent="0.3">
      <c r="A210" s="693" t="s">
        <v>415</v>
      </c>
      <c r="B210" s="694"/>
      <c r="C210" s="694"/>
      <c r="D210" s="694"/>
      <c r="E210" s="695"/>
    </row>
    <row r="211" spans="1:5" x14ac:dyDescent="0.25">
      <c r="A211" s="685"/>
      <c r="B211" s="126">
        <v>2019</v>
      </c>
      <c r="C211" s="126">
        <v>2020</v>
      </c>
      <c r="D211" s="126">
        <v>2021</v>
      </c>
      <c r="E211" s="126">
        <v>2022</v>
      </c>
    </row>
    <row r="212" spans="1:5" ht="23.25" customHeight="1" thickBot="1" x14ac:dyDescent="0.3">
      <c r="A212" s="686"/>
      <c r="B212" s="127" t="s">
        <v>5</v>
      </c>
      <c r="C212" s="127" t="s">
        <v>6</v>
      </c>
      <c r="D212" s="127" t="s">
        <v>6</v>
      </c>
      <c r="E212" s="127" t="s">
        <v>6</v>
      </c>
    </row>
    <row r="213" spans="1:5" ht="18" customHeight="1" thickBot="1" x14ac:dyDescent="0.3">
      <c r="A213" s="132" t="s">
        <v>40</v>
      </c>
      <c r="B213" s="139">
        <f>B214+B215+B216+B217</f>
        <v>0</v>
      </c>
      <c r="C213" s="139">
        <f>C214+C215+C216+C217</f>
        <v>0</v>
      </c>
      <c r="D213" s="139">
        <f>D214+D215+D216+D217</f>
        <v>0</v>
      </c>
      <c r="E213" s="139">
        <f>E214+E215+E216+E217</f>
        <v>0</v>
      </c>
    </row>
    <row r="214" spans="1:5" ht="15.75" thickBot="1" x14ac:dyDescent="0.3">
      <c r="A214" s="134" t="s">
        <v>89</v>
      </c>
      <c r="B214" s="139"/>
      <c r="C214" s="139"/>
      <c r="D214" s="139"/>
      <c r="E214" s="139"/>
    </row>
    <row r="215" spans="1:5" ht="15.75" thickBot="1" x14ac:dyDescent="0.3">
      <c r="A215" s="134" t="s">
        <v>94</v>
      </c>
      <c r="B215" s="139"/>
      <c r="C215" s="139"/>
      <c r="D215" s="139"/>
      <c r="E215" s="139"/>
    </row>
    <row r="216" spans="1:5" ht="15.75" thickBot="1" x14ac:dyDescent="0.3">
      <c r="A216" s="134" t="s">
        <v>95</v>
      </c>
      <c r="B216" s="139"/>
      <c r="C216" s="139"/>
      <c r="D216" s="139"/>
      <c r="E216" s="139"/>
    </row>
    <row r="217" spans="1:5" ht="15.75" thickBot="1" x14ac:dyDescent="0.3">
      <c r="A217" s="134" t="s">
        <v>96</v>
      </c>
      <c r="B217" s="139"/>
      <c r="C217" s="139"/>
      <c r="D217" s="139"/>
      <c r="E217" s="139"/>
    </row>
    <row r="218" spans="1:5" ht="15.75" thickBot="1" x14ac:dyDescent="0.3">
      <c r="A218" s="132" t="s">
        <v>41</v>
      </c>
      <c r="B218" s="143">
        <f>B219+B220+B221+B222</f>
        <v>0</v>
      </c>
      <c r="C218" s="143">
        <f>C219+C220+C221+C222</f>
        <v>0</v>
      </c>
      <c r="D218" s="143">
        <f>D219+D220+D221+D222</f>
        <v>0</v>
      </c>
      <c r="E218" s="143">
        <f>E219+E220+E221+E222</f>
        <v>10000</v>
      </c>
    </row>
    <row r="219" spans="1:5" ht="15.75" thickBot="1" x14ac:dyDescent="0.3">
      <c r="A219" s="134" t="s">
        <v>89</v>
      </c>
      <c r="B219" s="143"/>
      <c r="C219" s="139">
        <v>0</v>
      </c>
      <c r="D219" s="133"/>
      <c r="E219" s="139">
        <v>10000</v>
      </c>
    </row>
    <row r="220" spans="1:5" ht="8.25" customHeight="1" thickBot="1" x14ac:dyDescent="0.3">
      <c r="A220" s="134" t="s">
        <v>94</v>
      </c>
      <c r="B220" s="143"/>
      <c r="C220" s="139"/>
      <c r="D220" s="139"/>
      <c r="E220" s="139"/>
    </row>
    <row r="221" spans="1:5" ht="8.25" customHeight="1" thickBot="1" x14ac:dyDescent="0.3">
      <c r="A221" s="134" t="s">
        <v>95</v>
      </c>
      <c r="B221" s="143"/>
      <c r="C221" s="139"/>
      <c r="D221" s="139"/>
      <c r="E221" s="139"/>
    </row>
    <row r="222" spans="1:5" ht="8.25" customHeight="1" thickBot="1" x14ac:dyDescent="0.3">
      <c r="A222" s="134" t="s">
        <v>96</v>
      </c>
      <c r="B222" s="143"/>
      <c r="C222" s="139"/>
      <c r="D222" s="139"/>
      <c r="E222" s="139"/>
    </row>
    <row r="223" spans="1:5" ht="25.5" customHeight="1" thickBot="1" x14ac:dyDescent="0.3">
      <c r="A223" s="330" t="s">
        <v>416</v>
      </c>
      <c r="B223" s="143">
        <f>B213+B218</f>
        <v>0</v>
      </c>
      <c r="C223" s="143">
        <f>C213+C218</f>
        <v>0</v>
      </c>
      <c r="D223" s="143">
        <f>D213+D218</f>
        <v>0</v>
      </c>
      <c r="E223" s="143">
        <f>E213+E218</f>
        <v>10000</v>
      </c>
    </row>
    <row r="224" spans="1:5" ht="36" customHeight="1" thickBot="1" x14ac:dyDescent="0.3">
      <c r="A224" s="123" t="s">
        <v>157</v>
      </c>
      <c r="B224" s="327" t="s">
        <v>410</v>
      </c>
      <c r="C224" s="156" t="s">
        <v>228</v>
      </c>
      <c r="D224" s="707" t="s">
        <v>411</v>
      </c>
      <c r="E224" s="708"/>
    </row>
    <row r="225" spans="1:11" ht="28.5" customHeight="1" thickBot="1" x14ac:dyDescent="0.3">
      <c r="A225" s="124" t="s">
        <v>9</v>
      </c>
      <c r="B225" s="709" t="s">
        <v>417</v>
      </c>
      <c r="C225" s="710"/>
      <c r="D225" s="710"/>
      <c r="E225" s="711"/>
    </row>
    <row r="226" spans="1:11" ht="24.75" customHeight="1" thickBot="1" x14ac:dyDescent="0.3">
      <c r="A226" s="124" t="s">
        <v>14</v>
      </c>
      <c r="B226" s="715" t="s">
        <v>231</v>
      </c>
      <c r="C226" s="716"/>
      <c r="D226" s="716"/>
      <c r="E226" s="717"/>
    </row>
    <row r="227" spans="1:11" ht="17.25" customHeight="1" x14ac:dyDescent="0.25">
      <c r="A227" s="685"/>
      <c r="B227" s="126">
        <v>2020</v>
      </c>
      <c r="C227" s="126">
        <v>2021</v>
      </c>
      <c r="D227" s="126">
        <v>2022</v>
      </c>
      <c r="E227" s="126">
        <v>2023</v>
      </c>
    </row>
    <row r="228" spans="1:11" ht="15.75" customHeight="1" thickBot="1" x14ac:dyDescent="0.3">
      <c r="A228" s="686"/>
      <c r="B228" s="127" t="s">
        <v>5</v>
      </c>
      <c r="C228" s="127" t="s">
        <v>6</v>
      </c>
      <c r="D228" s="127" t="s">
        <v>6</v>
      </c>
      <c r="E228" s="127" t="s">
        <v>6</v>
      </c>
    </row>
    <row r="229" spans="1:11" ht="16.5" customHeight="1" thickBot="1" x14ac:dyDescent="0.3">
      <c r="A229" s="124" t="s">
        <v>8</v>
      </c>
      <c r="B229" s="129"/>
      <c r="C229" s="129">
        <v>1</v>
      </c>
      <c r="D229" s="129">
        <v>0</v>
      </c>
      <c r="E229" s="129">
        <v>0</v>
      </c>
    </row>
    <row r="230" spans="1:11" ht="24.75" customHeight="1" thickBot="1" x14ac:dyDescent="0.3">
      <c r="A230" s="124" t="s">
        <v>15</v>
      </c>
      <c r="B230" s="128">
        <f>B248</f>
        <v>0</v>
      </c>
      <c r="C230" s="128">
        <f>C248</f>
        <v>10000</v>
      </c>
      <c r="D230" s="128">
        <f>D248</f>
        <v>0</v>
      </c>
      <c r="E230" s="128">
        <f>E248</f>
        <v>0</v>
      </c>
    </row>
    <row r="231" spans="1:11" ht="15.75" thickBot="1" x14ac:dyDescent="0.3">
      <c r="A231" s="124" t="s">
        <v>24</v>
      </c>
      <c r="B231" s="129" t="s">
        <v>22</v>
      </c>
      <c r="C231" s="128">
        <f>C230/C229</f>
        <v>10000</v>
      </c>
      <c r="D231" s="329" t="e">
        <f>D230/D229</f>
        <v>#DIV/0!</v>
      </c>
      <c r="E231" s="329" t="e">
        <f>E230/E229</f>
        <v>#DIV/0!</v>
      </c>
    </row>
    <row r="232" spans="1:11" ht="15.75" thickBot="1" x14ac:dyDescent="0.3">
      <c r="A232" s="124" t="s">
        <v>16</v>
      </c>
      <c r="B232" s="129" t="s">
        <v>22</v>
      </c>
      <c r="C232" s="329" t="e">
        <f t="shared" ref="C232:E234" si="6">C229/B229-1</f>
        <v>#DIV/0!</v>
      </c>
      <c r="D232" s="329">
        <f t="shared" si="6"/>
        <v>-1</v>
      </c>
      <c r="E232" s="329" t="e">
        <f t="shared" si="6"/>
        <v>#DIV/0!</v>
      </c>
      <c r="G232" s="131"/>
      <c r="H232" s="131"/>
      <c r="I232" s="131"/>
      <c r="J232" s="131"/>
      <c r="K232" s="131"/>
    </row>
    <row r="233" spans="1:11" ht="15.75" thickBot="1" x14ac:dyDescent="0.3">
      <c r="A233" s="124" t="s">
        <v>17</v>
      </c>
      <c r="B233" s="129" t="s">
        <v>22</v>
      </c>
      <c r="C233" s="329" t="e">
        <f t="shared" si="6"/>
        <v>#DIV/0!</v>
      </c>
      <c r="D233" s="329">
        <f t="shared" si="6"/>
        <v>-1</v>
      </c>
      <c r="E233" s="329" t="e">
        <f t="shared" si="6"/>
        <v>#DIV/0!</v>
      </c>
    </row>
    <row r="234" spans="1:11" ht="23.25" thickBot="1" x14ac:dyDescent="0.3">
      <c r="A234" s="124" t="s">
        <v>18</v>
      </c>
      <c r="B234" s="129" t="s">
        <v>22</v>
      </c>
      <c r="C234" s="329" t="e">
        <f t="shared" si="6"/>
        <v>#VALUE!</v>
      </c>
      <c r="D234" s="329" t="e">
        <f t="shared" si="6"/>
        <v>#DIV/0!</v>
      </c>
      <c r="E234" s="329" t="e">
        <f t="shared" si="6"/>
        <v>#DIV/0!</v>
      </c>
    </row>
    <row r="235" spans="1:11" ht="15.75" customHeight="1" thickBot="1" x14ac:dyDescent="0.3">
      <c r="A235" s="693" t="s">
        <v>415</v>
      </c>
      <c r="B235" s="694"/>
      <c r="C235" s="694"/>
      <c r="D235" s="694"/>
      <c r="E235" s="695"/>
    </row>
    <row r="236" spans="1:11" x14ac:dyDescent="0.25">
      <c r="A236" s="685"/>
      <c r="B236" s="126">
        <v>2020</v>
      </c>
      <c r="C236" s="126">
        <v>2021</v>
      </c>
      <c r="D236" s="126">
        <v>2022</v>
      </c>
      <c r="E236" s="126">
        <v>2023</v>
      </c>
    </row>
    <row r="237" spans="1:11" ht="30.75" customHeight="1" thickBot="1" x14ac:dyDescent="0.3">
      <c r="A237" s="686"/>
      <c r="B237" s="127" t="s">
        <v>5</v>
      </c>
      <c r="C237" s="127" t="s">
        <v>6</v>
      </c>
      <c r="D237" s="127" t="s">
        <v>6</v>
      </c>
      <c r="E237" s="127" t="s">
        <v>6</v>
      </c>
    </row>
    <row r="238" spans="1:11" ht="26.25" customHeight="1" thickBot="1" x14ac:dyDescent="0.3">
      <c r="A238" s="132" t="s">
        <v>40</v>
      </c>
      <c r="B238" s="139">
        <f>B239+B240+B241+B242</f>
        <v>0</v>
      </c>
      <c r="C238" s="139">
        <f>C239+C240+C241+C242</f>
        <v>0</v>
      </c>
      <c r="D238" s="139">
        <f>D239+D240+D241+D242</f>
        <v>0</v>
      </c>
      <c r="E238" s="139">
        <f>E239+E240+E241+E242</f>
        <v>0</v>
      </c>
    </row>
    <row r="239" spans="1:11" ht="15.75" thickBot="1" x14ac:dyDescent="0.3">
      <c r="A239" s="134" t="s">
        <v>89</v>
      </c>
      <c r="B239" s="139"/>
      <c r="C239" s="139"/>
      <c r="D239" s="139"/>
      <c r="E239" s="139"/>
    </row>
    <row r="240" spans="1:11" ht="15.75" thickBot="1" x14ac:dyDescent="0.3">
      <c r="A240" s="134" t="s">
        <v>94</v>
      </c>
      <c r="B240" s="139"/>
      <c r="C240" s="139"/>
      <c r="D240" s="139"/>
      <c r="E240" s="139"/>
    </row>
    <row r="241" spans="1:5" ht="15.75" thickBot="1" x14ac:dyDescent="0.3">
      <c r="A241" s="134" t="s">
        <v>95</v>
      </c>
      <c r="B241" s="139"/>
      <c r="C241" s="139"/>
      <c r="D241" s="139"/>
      <c r="E241" s="139"/>
    </row>
    <row r="242" spans="1:5" ht="15.75" thickBot="1" x14ac:dyDescent="0.3">
      <c r="A242" s="134" t="s">
        <v>96</v>
      </c>
      <c r="B242" s="139"/>
      <c r="C242" s="139"/>
      <c r="D242" s="139"/>
      <c r="E242" s="139"/>
    </row>
    <row r="243" spans="1:5" ht="15.75" thickBot="1" x14ac:dyDescent="0.3">
      <c r="A243" s="132" t="s">
        <v>41</v>
      </c>
      <c r="B243" s="143">
        <f>B244+B245+B246+B247</f>
        <v>0</v>
      </c>
      <c r="C243" s="143">
        <f>C244+C245+C246+C247</f>
        <v>10000</v>
      </c>
      <c r="D243" s="143">
        <f>D244+D245+D246+D247</f>
        <v>0</v>
      </c>
      <c r="E243" s="143">
        <f>E244+E245+E246+E247</f>
        <v>0</v>
      </c>
    </row>
    <row r="244" spans="1:5" ht="15.75" thickBot="1" x14ac:dyDescent="0.3">
      <c r="A244" s="134" t="s">
        <v>89</v>
      </c>
      <c r="B244" s="143"/>
      <c r="C244" s="139">
        <v>10000</v>
      </c>
      <c r="D244" s="133"/>
      <c r="E244" s="139"/>
    </row>
    <row r="245" spans="1:5" ht="8.25" customHeight="1" thickBot="1" x14ac:dyDescent="0.3">
      <c r="A245" s="134" t="s">
        <v>94</v>
      </c>
      <c r="B245" s="143"/>
      <c r="C245" s="139"/>
      <c r="D245" s="139"/>
      <c r="E245" s="139"/>
    </row>
    <row r="246" spans="1:5" ht="8.25" customHeight="1" thickBot="1" x14ac:dyDescent="0.3">
      <c r="A246" s="134" t="s">
        <v>95</v>
      </c>
      <c r="B246" s="143"/>
      <c r="C246" s="139"/>
      <c r="D246" s="139"/>
      <c r="E246" s="139"/>
    </row>
    <row r="247" spans="1:5" ht="8.25" customHeight="1" thickBot="1" x14ac:dyDescent="0.3">
      <c r="A247" s="134" t="s">
        <v>96</v>
      </c>
      <c r="B247" s="143"/>
      <c r="C247" s="139"/>
      <c r="D247" s="139"/>
      <c r="E247" s="139"/>
    </row>
    <row r="248" spans="1:5" ht="25.5" customHeight="1" thickBot="1" x14ac:dyDescent="0.3">
      <c r="A248" s="330" t="s">
        <v>345</v>
      </c>
      <c r="B248" s="143">
        <f>B238+B243</f>
        <v>0</v>
      </c>
      <c r="C248" s="143">
        <f>C238+C243</f>
        <v>10000</v>
      </c>
      <c r="D248" s="143">
        <f>D238+D243</f>
        <v>0</v>
      </c>
      <c r="E248" s="143">
        <f>E238+E243</f>
        <v>0</v>
      </c>
    </row>
    <row r="249" spans="1:5" ht="35.25" customHeight="1" thickBot="1" x14ac:dyDescent="0.3">
      <c r="A249" s="123" t="s">
        <v>28</v>
      </c>
      <c r="B249" s="331" t="s">
        <v>418</v>
      </c>
      <c r="C249" s="156" t="s">
        <v>228</v>
      </c>
      <c r="D249" s="707" t="s">
        <v>419</v>
      </c>
      <c r="E249" s="708"/>
    </row>
    <row r="250" spans="1:5" ht="16.5" customHeight="1" thickBot="1" x14ac:dyDescent="0.3">
      <c r="A250" s="124" t="s">
        <v>9</v>
      </c>
      <c r="B250" s="709" t="s">
        <v>420</v>
      </c>
      <c r="C250" s="710"/>
      <c r="D250" s="710"/>
      <c r="E250" s="711"/>
    </row>
    <row r="251" spans="1:5" ht="15.75" thickBot="1" x14ac:dyDescent="0.3">
      <c r="A251" s="124" t="s">
        <v>14</v>
      </c>
      <c r="B251" s="690" t="s">
        <v>231</v>
      </c>
      <c r="C251" s="691"/>
      <c r="D251" s="691"/>
      <c r="E251" s="692"/>
    </row>
    <row r="252" spans="1:5" ht="17.25" customHeight="1" x14ac:dyDescent="0.25">
      <c r="A252" s="685"/>
      <c r="B252" s="126">
        <v>2020</v>
      </c>
      <c r="C252" s="126">
        <v>2021</v>
      </c>
      <c r="D252" s="126">
        <v>2022</v>
      </c>
      <c r="E252" s="126">
        <v>2023</v>
      </c>
    </row>
    <row r="253" spans="1:5" ht="15.75" thickBot="1" x14ac:dyDescent="0.3">
      <c r="A253" s="686"/>
      <c r="B253" s="127" t="s">
        <v>5</v>
      </c>
      <c r="C253" s="127" t="s">
        <v>6</v>
      </c>
      <c r="D253" s="127" t="s">
        <v>6</v>
      </c>
      <c r="E253" s="127" t="s">
        <v>6</v>
      </c>
    </row>
    <row r="254" spans="1:5" ht="15" customHeight="1" thickBot="1" x14ac:dyDescent="0.3">
      <c r="A254" s="124" t="s">
        <v>8</v>
      </c>
      <c r="B254" s="129">
        <v>3</v>
      </c>
      <c r="C254" s="129">
        <v>0</v>
      </c>
      <c r="D254" s="332"/>
      <c r="E254" s="124"/>
    </row>
    <row r="255" spans="1:5" ht="15" customHeight="1" thickBot="1" x14ac:dyDescent="0.3">
      <c r="A255" s="124" t="s">
        <v>15</v>
      </c>
      <c r="B255" s="128">
        <f>B273</f>
        <v>600</v>
      </c>
      <c r="C255" s="128">
        <v>0</v>
      </c>
      <c r="D255" s="333"/>
      <c r="E255" s="128">
        <f>E273</f>
        <v>0</v>
      </c>
    </row>
    <row r="256" spans="1:5" ht="15" customHeight="1" thickBot="1" x14ac:dyDescent="0.3">
      <c r="A256" s="124" t="s">
        <v>24</v>
      </c>
      <c r="B256" s="329">
        <f>B255/B254</f>
        <v>200</v>
      </c>
      <c r="C256" s="329" t="e">
        <f>C255/C254</f>
        <v>#DIV/0!</v>
      </c>
      <c r="D256" s="329" t="e">
        <f>D255/D254</f>
        <v>#DIV/0!</v>
      </c>
      <c r="E256" s="329" t="e">
        <f>E255/E254</f>
        <v>#DIV/0!</v>
      </c>
    </row>
    <row r="257" spans="1:11" ht="15.75" thickBot="1" x14ac:dyDescent="0.3">
      <c r="A257" s="124" t="s">
        <v>16</v>
      </c>
      <c r="B257" s="329" t="s">
        <v>22</v>
      </c>
      <c r="C257" s="329">
        <f>C254/B254-1</f>
        <v>-1</v>
      </c>
      <c r="D257" s="329" t="e">
        <f t="shared" ref="D257:E259" si="7">D254/C254-1</f>
        <v>#DIV/0!</v>
      </c>
      <c r="E257" s="328" t="e">
        <f t="shared" si="7"/>
        <v>#DIV/0!</v>
      </c>
      <c r="G257" s="131"/>
      <c r="H257" s="131"/>
      <c r="I257" s="131"/>
      <c r="J257" s="131"/>
      <c r="K257" s="131"/>
    </row>
    <row r="258" spans="1:11" ht="15.75" thickBot="1" x14ac:dyDescent="0.3">
      <c r="A258" s="124" t="s">
        <v>17</v>
      </c>
      <c r="B258" s="329" t="s">
        <v>22</v>
      </c>
      <c r="C258" s="329">
        <f>C255/B255-1</f>
        <v>-1</v>
      </c>
      <c r="D258" s="329" t="e">
        <f t="shared" si="7"/>
        <v>#DIV/0!</v>
      </c>
      <c r="E258" s="328" t="e">
        <f t="shared" si="7"/>
        <v>#DIV/0!</v>
      </c>
    </row>
    <row r="259" spans="1:11" ht="23.25" thickBot="1" x14ac:dyDescent="0.3">
      <c r="A259" s="124" t="s">
        <v>18</v>
      </c>
      <c r="B259" s="329" t="s">
        <v>22</v>
      </c>
      <c r="C259" s="329" t="e">
        <f>C256/B256-1</f>
        <v>#DIV/0!</v>
      </c>
      <c r="D259" s="329" t="e">
        <f t="shared" si="7"/>
        <v>#DIV/0!</v>
      </c>
      <c r="E259" s="329" t="e">
        <f t="shared" si="7"/>
        <v>#DIV/0!</v>
      </c>
    </row>
    <row r="260" spans="1:11" ht="15.75" customHeight="1" thickBot="1" x14ac:dyDescent="0.3">
      <c r="A260" s="693" t="s">
        <v>421</v>
      </c>
      <c r="B260" s="694"/>
      <c r="C260" s="694"/>
      <c r="D260" s="694"/>
      <c r="E260" s="695"/>
    </row>
    <row r="261" spans="1:11" x14ac:dyDescent="0.25">
      <c r="A261" s="685"/>
      <c r="B261" s="126">
        <v>2020</v>
      </c>
      <c r="C261" s="126">
        <v>2021</v>
      </c>
      <c r="D261" s="126">
        <v>2022</v>
      </c>
      <c r="E261" s="126">
        <v>2023</v>
      </c>
    </row>
    <row r="262" spans="1:11" ht="15.75" customHeight="1" thickBot="1" x14ac:dyDescent="0.3">
      <c r="A262" s="686"/>
      <c r="B262" s="127" t="s">
        <v>5</v>
      </c>
      <c r="C262" s="127" t="s">
        <v>6</v>
      </c>
      <c r="D262" s="127" t="s">
        <v>6</v>
      </c>
      <c r="E262" s="127" t="s">
        <v>6</v>
      </c>
    </row>
    <row r="263" spans="1:11" ht="12.75" customHeight="1" thickBot="1" x14ac:dyDescent="0.3">
      <c r="A263" s="132" t="s">
        <v>40</v>
      </c>
      <c r="B263" s="139">
        <f>B264+B265+B266+B267</f>
        <v>0</v>
      </c>
      <c r="C263" s="139">
        <f>C264+C265+C266+C267</f>
        <v>0</v>
      </c>
      <c r="D263" s="139">
        <f>D264+D265+D266+D267</f>
        <v>0</v>
      </c>
      <c r="E263" s="139">
        <f>E264+E265+E266+E267</f>
        <v>0</v>
      </c>
    </row>
    <row r="264" spans="1:11" ht="9" customHeight="1" thickBot="1" x14ac:dyDescent="0.3">
      <c r="A264" s="134" t="s">
        <v>89</v>
      </c>
      <c r="B264" s="139"/>
      <c r="C264" s="139"/>
      <c r="D264" s="139"/>
      <c r="E264" s="139"/>
    </row>
    <row r="265" spans="1:11" ht="15.75" thickBot="1" x14ac:dyDescent="0.3">
      <c r="A265" s="134" t="s">
        <v>94</v>
      </c>
      <c r="B265" s="139"/>
      <c r="C265" s="139"/>
      <c r="D265" s="139"/>
      <c r="E265" s="139"/>
    </row>
    <row r="266" spans="1:11" ht="15.75" thickBot="1" x14ac:dyDescent="0.3">
      <c r="A266" s="134" t="s">
        <v>95</v>
      </c>
      <c r="B266" s="139"/>
      <c r="C266" s="139"/>
      <c r="D266" s="139"/>
      <c r="E266" s="139"/>
    </row>
    <row r="267" spans="1:11" ht="15.75" thickBot="1" x14ac:dyDescent="0.3">
      <c r="A267" s="134" t="s">
        <v>96</v>
      </c>
      <c r="B267" s="139"/>
      <c r="C267" s="139"/>
      <c r="D267" s="139"/>
      <c r="E267" s="139"/>
    </row>
    <row r="268" spans="1:11" ht="15" customHeight="1" thickBot="1" x14ac:dyDescent="0.3">
      <c r="A268" s="132" t="s">
        <v>41</v>
      </c>
      <c r="B268" s="143">
        <f>B269+B270+B271+B272</f>
        <v>600</v>
      </c>
      <c r="C268" s="143">
        <f>C269+C270+C271+C272</f>
        <v>0</v>
      </c>
      <c r="D268" s="143"/>
      <c r="E268" s="143">
        <f>E269+E270+E271+E272</f>
        <v>0</v>
      </c>
    </row>
    <row r="269" spans="1:11" ht="15.75" thickBot="1" x14ac:dyDescent="0.3">
      <c r="A269" s="134" t="s">
        <v>89</v>
      </c>
      <c r="B269" s="143">
        <v>600</v>
      </c>
      <c r="C269" s="139"/>
      <c r="D269" s="139"/>
      <c r="E269" s="139"/>
    </row>
    <row r="270" spans="1:11" ht="9.75" customHeight="1" thickBot="1" x14ac:dyDescent="0.3">
      <c r="A270" s="134" t="s">
        <v>94</v>
      </c>
      <c r="B270" s="143"/>
      <c r="C270" s="139"/>
      <c r="D270" s="139"/>
      <c r="E270" s="139"/>
    </row>
    <row r="271" spans="1:11" ht="9.75" customHeight="1" thickBot="1" x14ac:dyDescent="0.3">
      <c r="A271" s="134" t="s">
        <v>95</v>
      </c>
      <c r="B271" s="143"/>
      <c r="C271" s="139"/>
      <c r="D271" s="139"/>
      <c r="E271" s="139"/>
    </row>
    <row r="272" spans="1:11" ht="9.75" customHeight="1" thickBot="1" x14ac:dyDescent="0.3">
      <c r="A272" s="134" t="s">
        <v>96</v>
      </c>
      <c r="B272" s="143"/>
      <c r="C272" s="139"/>
      <c r="D272" s="139"/>
      <c r="E272" s="139"/>
    </row>
    <row r="273" spans="1:11" ht="27" customHeight="1" thickBot="1" x14ac:dyDescent="0.3">
      <c r="A273" s="147" t="s">
        <v>32</v>
      </c>
      <c r="B273" s="143">
        <f>B263+B268</f>
        <v>600</v>
      </c>
      <c r="C273" s="143">
        <f>C263+C268</f>
        <v>0</v>
      </c>
      <c r="D273" s="143">
        <f>D263+D268</f>
        <v>0</v>
      </c>
      <c r="E273" s="143">
        <f>E263+E268</f>
        <v>0</v>
      </c>
    </row>
    <row r="274" spans="1:11" ht="35.25" customHeight="1" thickBot="1" x14ac:dyDescent="0.3">
      <c r="A274" s="123" t="s">
        <v>75</v>
      </c>
      <c r="B274" s="331" t="s">
        <v>418</v>
      </c>
      <c r="C274" s="156" t="s">
        <v>228</v>
      </c>
      <c r="D274" s="707" t="s">
        <v>419</v>
      </c>
      <c r="E274" s="708"/>
    </row>
    <row r="275" spans="1:11" ht="27" customHeight="1" thickBot="1" x14ac:dyDescent="0.3">
      <c r="A275" s="124" t="s">
        <v>9</v>
      </c>
      <c r="B275" s="712" t="s">
        <v>422</v>
      </c>
      <c r="C275" s="713"/>
      <c r="D275" s="713"/>
      <c r="E275" s="714"/>
    </row>
    <row r="276" spans="1:11" ht="27" customHeight="1" thickBot="1" x14ac:dyDescent="0.3">
      <c r="A276" s="124" t="s">
        <v>14</v>
      </c>
      <c r="B276" s="690" t="s">
        <v>185</v>
      </c>
      <c r="C276" s="691"/>
      <c r="D276" s="691"/>
      <c r="E276" s="692"/>
    </row>
    <row r="277" spans="1:11" ht="27" customHeight="1" x14ac:dyDescent="0.25">
      <c r="A277" s="685"/>
      <c r="B277" s="126">
        <v>2020</v>
      </c>
      <c r="C277" s="126">
        <v>2021</v>
      </c>
      <c r="D277" s="126">
        <v>2022</v>
      </c>
      <c r="E277" s="126">
        <v>2023</v>
      </c>
    </row>
    <row r="278" spans="1:11" ht="27" customHeight="1" thickBot="1" x14ac:dyDescent="0.3">
      <c r="A278" s="686"/>
      <c r="B278" s="127" t="s">
        <v>5</v>
      </c>
      <c r="C278" s="127" t="s">
        <v>6</v>
      </c>
      <c r="D278" s="127" t="s">
        <v>6</v>
      </c>
      <c r="E278" s="127" t="s">
        <v>6</v>
      </c>
    </row>
    <row r="279" spans="1:11" ht="22.5" customHeight="1" thickBot="1" x14ac:dyDescent="0.3">
      <c r="A279" s="124" t="s">
        <v>8</v>
      </c>
      <c r="B279" s="129">
        <v>2</v>
      </c>
      <c r="C279" s="129">
        <v>0</v>
      </c>
      <c r="D279" s="129">
        <v>0</v>
      </c>
      <c r="E279" s="129">
        <v>0</v>
      </c>
    </row>
    <row r="280" spans="1:11" ht="15.75" thickBot="1" x14ac:dyDescent="0.3">
      <c r="A280" s="124" t="s">
        <v>15</v>
      </c>
      <c r="B280" s="128">
        <f>B298</f>
        <v>240</v>
      </c>
      <c r="C280" s="128">
        <f>C298</f>
        <v>0</v>
      </c>
      <c r="D280" s="128">
        <f>D298</f>
        <v>0</v>
      </c>
      <c r="E280" s="128">
        <f>E298</f>
        <v>0</v>
      </c>
    </row>
    <row r="281" spans="1:11" ht="15.75" thickBot="1" x14ac:dyDescent="0.3">
      <c r="A281" s="124" t="s">
        <v>24</v>
      </c>
      <c r="B281" s="128"/>
      <c r="C281" s="128"/>
      <c r="D281" s="128"/>
      <c r="E281" s="329" t="e">
        <f>E280/E279</f>
        <v>#DIV/0!</v>
      </c>
    </row>
    <row r="282" spans="1:11" ht="12.75" customHeight="1" thickBot="1" x14ac:dyDescent="0.3">
      <c r="A282" s="124" t="s">
        <v>16</v>
      </c>
      <c r="B282" s="129" t="s">
        <v>22</v>
      </c>
      <c r="C282" s="329">
        <f>C279/B279-1</f>
        <v>-1</v>
      </c>
      <c r="D282" s="130"/>
      <c r="E282" s="130"/>
      <c r="G282" s="131"/>
      <c r="H282" s="131"/>
      <c r="I282" s="131"/>
      <c r="J282" s="131"/>
      <c r="K282" s="131"/>
    </row>
    <row r="283" spans="1:11" ht="9" customHeight="1" thickBot="1" x14ac:dyDescent="0.3">
      <c r="A283" s="124" t="s">
        <v>17</v>
      </c>
      <c r="B283" s="129" t="s">
        <v>22</v>
      </c>
      <c r="C283" s="329">
        <f>C280/B280-1</f>
        <v>-1</v>
      </c>
      <c r="D283" s="130"/>
      <c r="E283" s="130"/>
    </row>
    <row r="284" spans="1:11" ht="23.25" thickBot="1" x14ac:dyDescent="0.3">
      <c r="A284" s="124" t="s">
        <v>18</v>
      </c>
      <c r="B284" s="129" t="s">
        <v>22</v>
      </c>
      <c r="C284" s="329" t="e">
        <f>C281/B281-1</f>
        <v>#DIV/0!</v>
      </c>
      <c r="D284" s="329" t="e">
        <f>D281/E281-1</f>
        <v>#DIV/0!</v>
      </c>
      <c r="E284" s="329" t="e">
        <f>E281/F281-1</f>
        <v>#DIV/0!</v>
      </c>
    </row>
    <row r="285" spans="1:11" ht="15.75" customHeight="1" thickBot="1" x14ac:dyDescent="0.3">
      <c r="A285" s="693" t="s">
        <v>270</v>
      </c>
      <c r="B285" s="694"/>
      <c r="C285" s="694"/>
      <c r="D285" s="694"/>
      <c r="E285" s="695"/>
    </row>
    <row r="286" spans="1:11" x14ac:dyDescent="0.25">
      <c r="A286" s="685"/>
      <c r="B286" s="126">
        <v>2020</v>
      </c>
      <c r="C286" s="126">
        <v>2021</v>
      </c>
      <c r="D286" s="126">
        <v>2022</v>
      </c>
      <c r="E286" s="126">
        <v>2023</v>
      </c>
    </row>
    <row r="287" spans="1:11" ht="15.75" thickBot="1" x14ac:dyDescent="0.3">
      <c r="A287" s="686"/>
      <c r="B287" s="127" t="s">
        <v>5</v>
      </c>
      <c r="C287" s="127" t="s">
        <v>6</v>
      </c>
      <c r="D287" s="127" t="s">
        <v>6</v>
      </c>
      <c r="E287" s="127" t="s">
        <v>6</v>
      </c>
    </row>
    <row r="288" spans="1:11" ht="15.75" thickBot="1" x14ac:dyDescent="0.3">
      <c r="A288" s="132" t="s">
        <v>40</v>
      </c>
      <c r="B288" s="139">
        <f>B289+B290+B291+B292</f>
        <v>0</v>
      </c>
      <c r="C288" s="139">
        <f>C289+C290+C291+C292</f>
        <v>0</v>
      </c>
      <c r="D288" s="139">
        <f>D289+D290+D291+D292</f>
        <v>0</v>
      </c>
      <c r="E288" s="139">
        <f>E289+E290+E291+E292</f>
        <v>0</v>
      </c>
    </row>
    <row r="289" spans="1:5" ht="24.75" customHeight="1" thickBot="1" x14ac:dyDescent="0.3">
      <c r="A289" s="134" t="s">
        <v>89</v>
      </c>
      <c r="B289" s="139"/>
      <c r="C289" s="139"/>
      <c r="D289" s="139"/>
      <c r="E289" s="139"/>
    </row>
    <row r="290" spans="1:5" ht="12.75" customHeight="1" thickBot="1" x14ac:dyDescent="0.3">
      <c r="A290" s="134" t="s">
        <v>94</v>
      </c>
      <c r="B290" s="139"/>
      <c r="C290" s="139"/>
      <c r="D290" s="139"/>
      <c r="E290" s="139"/>
    </row>
    <row r="291" spans="1:5" ht="9" customHeight="1" thickBot="1" x14ac:dyDescent="0.3">
      <c r="A291" s="134" t="s">
        <v>95</v>
      </c>
      <c r="B291" s="139"/>
      <c r="C291" s="139"/>
      <c r="D291" s="139"/>
      <c r="E291" s="139"/>
    </row>
    <row r="292" spans="1:5" ht="24.75" customHeight="1" thickBot="1" x14ac:dyDescent="0.3">
      <c r="A292" s="134" t="s">
        <v>96</v>
      </c>
      <c r="B292" s="139"/>
      <c r="C292" s="139"/>
      <c r="D292" s="139"/>
      <c r="E292" s="139"/>
    </row>
    <row r="293" spans="1:5" ht="38.25" customHeight="1" thickBot="1" x14ac:dyDescent="0.3">
      <c r="A293" s="132" t="s">
        <v>41</v>
      </c>
      <c r="B293" s="143">
        <f>B294+B295+B296+B297</f>
        <v>240</v>
      </c>
      <c r="C293" s="143">
        <f>C294+C295+C296+C297</f>
        <v>0</v>
      </c>
      <c r="D293" s="143">
        <f>D294+D295+D296+D297</f>
        <v>0</v>
      </c>
      <c r="E293" s="143">
        <f>E294+E295+E296+E297</f>
        <v>0</v>
      </c>
    </row>
    <row r="294" spans="1:5" ht="24.75" customHeight="1" thickBot="1" x14ac:dyDescent="0.3">
      <c r="A294" s="134" t="s">
        <v>89</v>
      </c>
      <c r="B294" s="143">
        <v>240</v>
      </c>
      <c r="C294" s="143">
        <v>0</v>
      </c>
      <c r="D294" s="143">
        <v>0</v>
      </c>
      <c r="E294" s="143">
        <v>0</v>
      </c>
    </row>
    <row r="295" spans="1:5" ht="8.25" customHeight="1" thickBot="1" x14ac:dyDescent="0.3">
      <c r="A295" s="134" t="s">
        <v>94</v>
      </c>
      <c r="B295" s="143"/>
      <c r="C295" s="143"/>
      <c r="D295" s="143"/>
      <c r="E295" s="143"/>
    </row>
    <row r="296" spans="1:5" ht="8.25" customHeight="1" thickBot="1" x14ac:dyDescent="0.3">
      <c r="A296" s="134" t="s">
        <v>95</v>
      </c>
      <c r="B296" s="143"/>
      <c r="C296" s="143"/>
      <c r="D296" s="143"/>
      <c r="E296" s="143"/>
    </row>
    <row r="297" spans="1:5" ht="8.25" customHeight="1" thickBot="1" x14ac:dyDescent="0.3">
      <c r="A297" s="134" t="s">
        <v>96</v>
      </c>
      <c r="B297" s="143"/>
      <c r="C297" s="143"/>
      <c r="D297" s="143"/>
      <c r="E297" s="143"/>
    </row>
    <row r="298" spans="1:5" ht="24.75" customHeight="1" thickBot="1" x14ac:dyDescent="0.3">
      <c r="A298" s="147" t="s">
        <v>74</v>
      </c>
      <c r="B298" s="143">
        <f>B288+B293</f>
        <v>240</v>
      </c>
      <c r="C298" s="143">
        <f>C288+C293</f>
        <v>0</v>
      </c>
      <c r="D298" s="143">
        <f>D288+D293</f>
        <v>0</v>
      </c>
      <c r="E298" s="143">
        <f>E288+E293</f>
        <v>0</v>
      </c>
    </row>
    <row r="299" spans="1:5" ht="35.25" customHeight="1" thickBot="1" x14ac:dyDescent="0.3">
      <c r="A299" s="123" t="s">
        <v>157</v>
      </c>
      <c r="B299" s="331" t="s">
        <v>418</v>
      </c>
      <c r="C299" s="156" t="s">
        <v>228</v>
      </c>
      <c r="D299" s="707" t="s">
        <v>419</v>
      </c>
      <c r="E299" s="708"/>
    </row>
    <row r="300" spans="1:5" ht="27" customHeight="1" thickBot="1" x14ac:dyDescent="0.3">
      <c r="A300" s="124" t="s">
        <v>9</v>
      </c>
      <c r="B300" s="709" t="s">
        <v>423</v>
      </c>
      <c r="C300" s="710"/>
      <c r="D300" s="710"/>
      <c r="E300" s="711"/>
    </row>
    <row r="301" spans="1:5" ht="27" customHeight="1" thickBot="1" x14ac:dyDescent="0.3">
      <c r="A301" s="124" t="s">
        <v>14</v>
      </c>
      <c r="B301" s="690" t="s">
        <v>185</v>
      </c>
      <c r="C301" s="691"/>
      <c r="D301" s="691"/>
      <c r="E301" s="692"/>
    </row>
    <row r="302" spans="1:5" ht="27" customHeight="1" x14ac:dyDescent="0.25">
      <c r="A302" s="685"/>
      <c r="B302" s="126">
        <v>2020</v>
      </c>
      <c r="C302" s="126">
        <v>2021</v>
      </c>
      <c r="D302" s="126">
        <v>2022</v>
      </c>
      <c r="E302" s="126">
        <v>2023</v>
      </c>
    </row>
    <row r="303" spans="1:5" ht="27" customHeight="1" thickBot="1" x14ac:dyDescent="0.3">
      <c r="A303" s="686"/>
      <c r="B303" s="127" t="s">
        <v>5</v>
      </c>
      <c r="C303" s="127" t="s">
        <v>6</v>
      </c>
      <c r="D303" s="127" t="s">
        <v>6</v>
      </c>
      <c r="E303" s="127" t="s">
        <v>6</v>
      </c>
    </row>
    <row r="304" spans="1:5" ht="22.5" customHeight="1" thickBot="1" x14ac:dyDescent="0.3">
      <c r="A304" s="124" t="s">
        <v>8</v>
      </c>
      <c r="B304" s="129"/>
      <c r="C304" s="129">
        <v>0</v>
      </c>
      <c r="D304" s="129">
        <v>0</v>
      </c>
      <c r="E304" s="129">
        <v>30</v>
      </c>
    </row>
    <row r="305" spans="1:11" ht="15.75" thickBot="1" x14ac:dyDescent="0.3">
      <c r="A305" s="124" t="s">
        <v>15</v>
      </c>
      <c r="B305" s="128">
        <f>B323</f>
        <v>0</v>
      </c>
      <c r="C305" s="128">
        <f>C323</f>
        <v>0</v>
      </c>
      <c r="D305" s="128">
        <f>D323</f>
        <v>0</v>
      </c>
      <c r="E305" s="128">
        <f>E323</f>
        <v>1500</v>
      </c>
    </row>
    <row r="306" spans="1:11" ht="15.75" thickBot="1" x14ac:dyDescent="0.3">
      <c r="A306" s="124" t="s">
        <v>24</v>
      </c>
      <c r="B306" s="128"/>
      <c r="C306" s="128"/>
      <c r="D306" s="128"/>
      <c r="E306" s="185">
        <f>E305/E304</f>
        <v>50</v>
      </c>
    </row>
    <row r="307" spans="1:11" ht="12.75" customHeight="1" thickBot="1" x14ac:dyDescent="0.3">
      <c r="A307" s="124" t="s">
        <v>16</v>
      </c>
      <c r="B307" s="129" t="s">
        <v>22</v>
      </c>
      <c r="C307" s="329" t="e">
        <f>C304/B304-1</f>
        <v>#DIV/0!</v>
      </c>
      <c r="D307" s="130"/>
      <c r="E307" s="130"/>
      <c r="G307" s="131"/>
      <c r="H307" s="131"/>
      <c r="I307" s="131"/>
      <c r="J307" s="131"/>
      <c r="K307" s="131"/>
    </row>
    <row r="308" spans="1:11" ht="9" customHeight="1" thickBot="1" x14ac:dyDescent="0.3">
      <c r="A308" s="124" t="s">
        <v>17</v>
      </c>
      <c r="B308" s="129" t="s">
        <v>22</v>
      </c>
      <c r="C308" s="329" t="e">
        <f>C305/B305-1</f>
        <v>#DIV/0!</v>
      </c>
      <c r="D308" s="130"/>
      <c r="E308" s="130"/>
    </row>
    <row r="309" spans="1:11" ht="23.25" thickBot="1" x14ac:dyDescent="0.3">
      <c r="A309" s="124" t="s">
        <v>18</v>
      </c>
      <c r="B309" s="129" t="s">
        <v>22</v>
      </c>
      <c r="C309" s="329" t="e">
        <f>C306/B306-1</f>
        <v>#DIV/0!</v>
      </c>
      <c r="D309" s="329">
        <f>D306/E306-1</f>
        <v>-1</v>
      </c>
      <c r="E309" s="329" t="e">
        <f>E306/F306-1</f>
        <v>#DIV/0!</v>
      </c>
    </row>
    <row r="310" spans="1:11" ht="15.75" customHeight="1" thickBot="1" x14ac:dyDescent="0.3">
      <c r="A310" s="693" t="s">
        <v>270</v>
      </c>
      <c r="B310" s="694"/>
      <c r="C310" s="694"/>
      <c r="D310" s="694"/>
      <c r="E310" s="695"/>
    </row>
    <row r="311" spans="1:11" x14ac:dyDescent="0.25">
      <c r="A311" s="685"/>
      <c r="B311" s="126">
        <v>2020</v>
      </c>
      <c r="C311" s="126">
        <v>2021</v>
      </c>
      <c r="D311" s="126">
        <v>2022</v>
      </c>
      <c r="E311" s="126">
        <v>2023</v>
      </c>
    </row>
    <row r="312" spans="1:11" ht="15.75" thickBot="1" x14ac:dyDescent="0.3">
      <c r="A312" s="686"/>
      <c r="B312" s="127" t="s">
        <v>5</v>
      </c>
      <c r="C312" s="127" t="s">
        <v>6</v>
      </c>
      <c r="D312" s="127" t="s">
        <v>6</v>
      </c>
      <c r="E312" s="127" t="s">
        <v>6</v>
      </c>
    </row>
    <row r="313" spans="1:11" ht="15.75" thickBot="1" x14ac:dyDescent="0.3">
      <c r="A313" s="132" t="s">
        <v>40</v>
      </c>
      <c r="B313" s="139">
        <f>B314+B315+B316+B317</f>
        <v>0</v>
      </c>
      <c r="C313" s="139">
        <f>C314+C315+C316+C317</f>
        <v>0</v>
      </c>
      <c r="D313" s="139">
        <f>D314+D315+D316+D317</f>
        <v>0</v>
      </c>
      <c r="E313" s="139">
        <f>E314+E315+E316+E317</f>
        <v>0</v>
      </c>
    </row>
    <row r="314" spans="1:11" ht="24.75" customHeight="1" thickBot="1" x14ac:dyDescent="0.3">
      <c r="A314" s="134" t="s">
        <v>89</v>
      </c>
      <c r="B314" s="139"/>
      <c r="C314" s="139"/>
      <c r="D314" s="139"/>
      <c r="E314" s="139"/>
    </row>
    <row r="315" spans="1:11" ht="12.75" customHeight="1" thickBot="1" x14ac:dyDescent="0.3">
      <c r="A315" s="134" t="s">
        <v>94</v>
      </c>
      <c r="B315" s="139"/>
      <c r="C315" s="139"/>
      <c r="D315" s="139"/>
      <c r="E315" s="139"/>
    </row>
    <row r="316" spans="1:11" ht="9" customHeight="1" thickBot="1" x14ac:dyDescent="0.3">
      <c r="A316" s="134" t="s">
        <v>95</v>
      </c>
      <c r="B316" s="139"/>
      <c r="C316" s="139"/>
      <c r="D316" s="139"/>
      <c r="E316" s="139"/>
    </row>
    <row r="317" spans="1:11" ht="24.75" customHeight="1" thickBot="1" x14ac:dyDescent="0.3">
      <c r="A317" s="134" t="s">
        <v>96</v>
      </c>
      <c r="B317" s="139"/>
      <c r="C317" s="139"/>
      <c r="D317" s="139"/>
      <c r="E317" s="139"/>
    </row>
    <row r="318" spans="1:11" ht="38.25" customHeight="1" thickBot="1" x14ac:dyDescent="0.3">
      <c r="A318" s="132" t="s">
        <v>41</v>
      </c>
      <c r="B318" s="143">
        <f>B319+B320+B321+B322</f>
        <v>0</v>
      </c>
      <c r="C318" s="143">
        <f>C319+C320+C321+C322</f>
        <v>0</v>
      </c>
      <c r="D318" s="143">
        <f>D319+D320+D321+D322</f>
        <v>0</v>
      </c>
      <c r="E318" s="143">
        <f>E319+E320+E321+E322</f>
        <v>1500</v>
      </c>
    </row>
    <row r="319" spans="1:11" ht="24.75" customHeight="1" thickBot="1" x14ac:dyDescent="0.3">
      <c r="A319" s="134" t="s">
        <v>89</v>
      </c>
      <c r="B319" s="143"/>
      <c r="C319" s="143">
        <v>0</v>
      </c>
      <c r="D319" s="143">
        <v>0</v>
      </c>
      <c r="E319" s="143">
        <v>1500</v>
      </c>
    </row>
    <row r="320" spans="1:11" ht="8.25" customHeight="1" thickBot="1" x14ac:dyDescent="0.3">
      <c r="A320" s="134" t="s">
        <v>94</v>
      </c>
      <c r="B320" s="143"/>
      <c r="C320" s="143"/>
      <c r="D320" s="143"/>
      <c r="E320" s="143"/>
    </row>
    <row r="321" spans="1:11" ht="8.25" customHeight="1" thickBot="1" x14ac:dyDescent="0.3">
      <c r="A321" s="134" t="s">
        <v>95</v>
      </c>
      <c r="B321" s="143"/>
      <c r="C321" s="143"/>
      <c r="D321" s="143"/>
      <c r="E321" s="143"/>
    </row>
    <row r="322" spans="1:11" ht="8.25" customHeight="1" thickBot="1" x14ac:dyDescent="0.3">
      <c r="A322" s="134" t="s">
        <v>96</v>
      </c>
      <c r="B322" s="143"/>
      <c r="C322" s="143"/>
      <c r="D322" s="143"/>
      <c r="E322" s="143"/>
    </row>
    <row r="323" spans="1:11" ht="24.75" customHeight="1" thickBot="1" x14ac:dyDescent="0.3">
      <c r="A323" s="147" t="s">
        <v>119</v>
      </c>
      <c r="B323" s="143">
        <f>B313+B318</f>
        <v>0</v>
      </c>
      <c r="C323" s="143">
        <f>C313+C318</f>
        <v>0</v>
      </c>
      <c r="D323" s="143">
        <f>D313+D318</f>
        <v>0</v>
      </c>
      <c r="E323" s="143">
        <f>E313+E318</f>
        <v>1500</v>
      </c>
    </row>
    <row r="324" spans="1:11" ht="19.5" thickBot="1" x14ac:dyDescent="0.3">
      <c r="A324" s="326" t="s">
        <v>29</v>
      </c>
      <c r="B324" s="663" t="s">
        <v>424</v>
      </c>
      <c r="C324" s="664"/>
      <c r="D324" s="664"/>
      <c r="E324" s="665"/>
    </row>
    <row r="325" spans="1:11" ht="34.5" customHeight="1" thickBot="1" x14ac:dyDescent="0.3">
      <c r="A325" s="123" t="s">
        <v>28</v>
      </c>
      <c r="B325" s="334" t="s">
        <v>425</v>
      </c>
      <c r="C325" s="156" t="s">
        <v>228</v>
      </c>
      <c r="D325" s="335" t="s">
        <v>426</v>
      </c>
      <c r="E325" s="158"/>
    </row>
    <row r="326" spans="1:11" ht="15.75" customHeight="1" thickBot="1" x14ac:dyDescent="0.3">
      <c r="A326" s="124" t="s">
        <v>9</v>
      </c>
      <c r="B326" s="699" t="s">
        <v>427</v>
      </c>
      <c r="C326" s="700"/>
      <c r="D326" s="700"/>
      <c r="E326" s="701"/>
    </row>
    <row r="327" spans="1:11" ht="15.75" thickBot="1" x14ac:dyDescent="0.3">
      <c r="A327" s="124" t="s">
        <v>14</v>
      </c>
      <c r="B327" s="336" t="s">
        <v>428</v>
      </c>
      <c r="C327" s="337" t="s">
        <v>231</v>
      </c>
      <c r="D327" s="337"/>
      <c r="E327" s="338"/>
    </row>
    <row r="328" spans="1:11" x14ac:dyDescent="0.25">
      <c r="A328" s="685"/>
      <c r="B328" s="126">
        <v>2020</v>
      </c>
      <c r="C328" s="126">
        <v>2021</v>
      </c>
      <c r="D328" s="126">
        <v>2022</v>
      </c>
      <c r="E328" s="126">
        <v>2023</v>
      </c>
    </row>
    <row r="329" spans="1:11" ht="15.75" thickBot="1" x14ac:dyDescent="0.3">
      <c r="A329" s="686"/>
      <c r="B329" s="127" t="s">
        <v>5</v>
      </c>
      <c r="C329" s="127" t="s">
        <v>6</v>
      </c>
      <c r="D329" s="127" t="s">
        <v>6</v>
      </c>
      <c r="E329" s="127" t="s">
        <v>6</v>
      </c>
    </row>
    <row r="330" spans="1:11" ht="30.75" customHeight="1" thickBot="1" x14ac:dyDescent="0.3">
      <c r="A330" s="124" t="s">
        <v>8</v>
      </c>
      <c r="B330" s="128">
        <v>1</v>
      </c>
      <c r="C330" s="128"/>
      <c r="D330" s="128"/>
      <c r="E330" s="128"/>
    </row>
    <row r="331" spans="1:11" ht="26.25" customHeight="1" thickBot="1" x14ac:dyDescent="0.3">
      <c r="A331" s="124" t="s">
        <v>15</v>
      </c>
      <c r="B331" s="128">
        <f>B349</f>
        <v>560</v>
      </c>
      <c r="C331" s="128">
        <f>C349</f>
        <v>0</v>
      </c>
      <c r="D331" s="128">
        <f>D349</f>
        <v>0</v>
      </c>
      <c r="E331" s="128">
        <f>E349</f>
        <v>0</v>
      </c>
    </row>
    <row r="332" spans="1:11" ht="15.75" thickBot="1" x14ac:dyDescent="0.3">
      <c r="A332" s="124" t="s">
        <v>24</v>
      </c>
      <c r="B332" s="128">
        <f>B331/B330</f>
        <v>560</v>
      </c>
      <c r="C332" s="329" t="e">
        <f>C331/C330</f>
        <v>#DIV/0!</v>
      </c>
      <c r="D332" s="128"/>
      <c r="E332" s="128"/>
    </row>
    <row r="333" spans="1:11" ht="15.75" thickBot="1" x14ac:dyDescent="0.3">
      <c r="A333" s="124" t="s">
        <v>16</v>
      </c>
      <c r="B333" s="129" t="s">
        <v>22</v>
      </c>
      <c r="C333" s="130"/>
      <c r="D333" s="328" t="e">
        <f t="shared" ref="C333:D335" si="8">D330/C330-1</f>
        <v>#DIV/0!</v>
      </c>
      <c r="E333" s="130"/>
      <c r="G333" s="131"/>
      <c r="H333" s="131"/>
      <c r="I333" s="131"/>
      <c r="J333" s="131"/>
      <c r="K333" s="131"/>
    </row>
    <row r="334" spans="1:11" ht="15.75" thickBot="1" x14ac:dyDescent="0.3">
      <c r="A334" s="124" t="s">
        <v>17</v>
      </c>
      <c r="B334" s="129" t="s">
        <v>22</v>
      </c>
      <c r="C334" s="130"/>
      <c r="D334" s="328" t="e">
        <f t="shared" si="8"/>
        <v>#DIV/0!</v>
      </c>
      <c r="E334" s="130"/>
    </row>
    <row r="335" spans="1:11" ht="23.25" thickBot="1" x14ac:dyDescent="0.3">
      <c r="A335" s="124" t="s">
        <v>18</v>
      </c>
      <c r="B335" s="129" t="s">
        <v>22</v>
      </c>
      <c r="C335" s="328" t="e">
        <f t="shared" si="8"/>
        <v>#DIV/0!</v>
      </c>
      <c r="D335" s="328" t="e">
        <f t="shared" si="8"/>
        <v>#DIV/0!</v>
      </c>
      <c r="E335" s="130"/>
    </row>
    <row r="336" spans="1:11" ht="15.75" customHeight="1" thickBot="1" x14ac:dyDescent="0.3">
      <c r="A336" s="693" t="s">
        <v>429</v>
      </c>
      <c r="B336" s="694"/>
      <c r="C336" s="694"/>
      <c r="D336" s="694"/>
      <c r="E336" s="695"/>
    </row>
    <row r="337" spans="1:5" x14ac:dyDescent="0.25">
      <c r="A337" s="685"/>
      <c r="B337" s="126">
        <v>2020</v>
      </c>
      <c r="C337" s="126">
        <v>2021</v>
      </c>
      <c r="D337" s="126">
        <v>2022</v>
      </c>
      <c r="E337" s="126">
        <v>2023</v>
      </c>
    </row>
    <row r="338" spans="1:5" ht="15.75" thickBot="1" x14ac:dyDescent="0.3">
      <c r="A338" s="686"/>
      <c r="B338" s="127" t="s">
        <v>5</v>
      </c>
      <c r="C338" s="127" t="s">
        <v>6</v>
      </c>
      <c r="D338" s="127" t="s">
        <v>6</v>
      </c>
      <c r="E338" s="127" t="s">
        <v>6</v>
      </c>
    </row>
    <row r="339" spans="1:5" ht="15" customHeight="1" thickBot="1" x14ac:dyDescent="0.3">
      <c r="A339" s="132" t="s">
        <v>40</v>
      </c>
      <c r="B339" s="139">
        <f>B340+B341+B342+B343</f>
        <v>0</v>
      </c>
      <c r="C339" s="139">
        <f>C340+C341+C342+C343</f>
        <v>0</v>
      </c>
      <c r="D339" s="139">
        <f>D340+D341+D342+D343</f>
        <v>0</v>
      </c>
      <c r="E339" s="139">
        <f>E340+E341+E342+E343</f>
        <v>0</v>
      </c>
    </row>
    <row r="340" spans="1:5" ht="15.75" thickBot="1" x14ac:dyDescent="0.3">
      <c r="A340" s="134" t="s">
        <v>89</v>
      </c>
      <c r="B340" s="139"/>
      <c r="C340" s="139"/>
      <c r="D340" s="139"/>
      <c r="E340" s="139"/>
    </row>
    <row r="341" spans="1:5" ht="25.5" customHeight="1" thickBot="1" x14ac:dyDescent="0.3">
      <c r="A341" s="134" t="s">
        <v>94</v>
      </c>
      <c r="B341" s="139"/>
      <c r="C341" s="139"/>
      <c r="D341" s="139"/>
      <c r="E341" s="139"/>
    </row>
    <row r="342" spans="1:5" ht="17.25" customHeight="1" thickBot="1" x14ac:dyDescent="0.3">
      <c r="A342" s="134" t="s">
        <v>95</v>
      </c>
      <c r="B342" s="139"/>
      <c r="C342" s="139"/>
      <c r="D342" s="139"/>
      <c r="E342" s="139"/>
    </row>
    <row r="343" spans="1:5" ht="15.75" thickBot="1" x14ac:dyDescent="0.3">
      <c r="A343" s="134" t="s">
        <v>96</v>
      </c>
      <c r="B343" s="139"/>
      <c r="C343" s="139"/>
      <c r="D343" s="139"/>
      <c r="E343" s="139"/>
    </row>
    <row r="344" spans="1:5" ht="15.75" thickBot="1" x14ac:dyDescent="0.3">
      <c r="A344" s="132" t="s">
        <v>41</v>
      </c>
      <c r="B344" s="143">
        <f>B345+B346+B347+B348</f>
        <v>560</v>
      </c>
      <c r="C344" s="143">
        <f>C345+C346+C347+C348</f>
        <v>0</v>
      </c>
      <c r="D344" s="143">
        <f>D345+D346+D347+D348</f>
        <v>0</v>
      </c>
      <c r="E344" s="143">
        <f>E345+E346+E347+E348</f>
        <v>0</v>
      </c>
    </row>
    <row r="345" spans="1:5" ht="15.75" thickBot="1" x14ac:dyDescent="0.3">
      <c r="A345" s="134" t="s">
        <v>89</v>
      </c>
      <c r="B345" s="143">
        <v>560</v>
      </c>
      <c r="C345" s="139"/>
      <c r="D345" s="139"/>
      <c r="E345" s="139"/>
    </row>
    <row r="346" spans="1:5" ht="9" customHeight="1" thickBot="1" x14ac:dyDescent="0.3">
      <c r="A346" s="134" t="s">
        <v>94</v>
      </c>
      <c r="B346" s="143"/>
      <c r="C346" s="139"/>
      <c r="D346" s="139"/>
      <c r="E346" s="139"/>
    </row>
    <row r="347" spans="1:5" ht="9" customHeight="1" thickBot="1" x14ac:dyDescent="0.3">
      <c r="A347" s="134" t="s">
        <v>95</v>
      </c>
      <c r="B347" s="143"/>
      <c r="C347" s="139"/>
      <c r="D347" s="139"/>
      <c r="E347" s="139"/>
    </row>
    <row r="348" spans="1:5" ht="9" customHeight="1" thickBot="1" x14ac:dyDescent="0.3">
      <c r="A348" s="134" t="s">
        <v>96</v>
      </c>
      <c r="B348" s="143"/>
      <c r="C348" s="139"/>
      <c r="D348" s="139"/>
      <c r="E348" s="139"/>
    </row>
    <row r="349" spans="1:5" ht="16.5" customHeight="1" thickBot="1" x14ac:dyDescent="0.3">
      <c r="A349" s="330" t="s">
        <v>32</v>
      </c>
      <c r="B349" s="143">
        <f>B339+B344</f>
        <v>560</v>
      </c>
      <c r="C349" s="143">
        <f>C339+C344</f>
        <v>0</v>
      </c>
      <c r="D349" s="143">
        <f>D339+D344</f>
        <v>0</v>
      </c>
      <c r="E349" s="143">
        <f>E339+E344</f>
        <v>0</v>
      </c>
    </row>
    <row r="350" spans="1:5" ht="31.5" hidden="1" customHeight="1" x14ac:dyDescent="0.3">
      <c r="A350" s="123" t="s">
        <v>75</v>
      </c>
      <c r="B350" s="150" t="s">
        <v>430</v>
      </c>
      <c r="C350" s="151" t="s">
        <v>228</v>
      </c>
      <c r="D350" s="702"/>
      <c r="E350" s="703"/>
    </row>
    <row r="351" spans="1:5" ht="16.5" hidden="1" customHeight="1" x14ac:dyDescent="0.3">
      <c r="A351" s="124" t="s">
        <v>9</v>
      </c>
      <c r="B351" s="704" t="s">
        <v>431</v>
      </c>
      <c r="C351" s="705"/>
      <c r="D351" s="705"/>
      <c r="E351" s="706"/>
    </row>
    <row r="352" spans="1:5" ht="16.5" hidden="1" customHeight="1" x14ac:dyDescent="0.3">
      <c r="A352" s="124" t="s">
        <v>14</v>
      </c>
      <c r="B352" s="690"/>
      <c r="C352" s="691"/>
      <c r="D352" s="691"/>
      <c r="E352" s="692"/>
    </row>
    <row r="353" spans="1:11" hidden="1" x14ac:dyDescent="0.25">
      <c r="A353" s="685"/>
      <c r="B353" s="126">
        <v>2019</v>
      </c>
      <c r="C353" s="126">
        <v>2020</v>
      </c>
      <c r="D353" s="126">
        <v>2021</v>
      </c>
      <c r="E353" s="126">
        <v>2022</v>
      </c>
    </row>
    <row r="354" spans="1:11" ht="15.75" hidden="1" thickBot="1" x14ac:dyDescent="0.3">
      <c r="A354" s="686"/>
      <c r="B354" s="127" t="s">
        <v>5</v>
      </c>
      <c r="C354" s="127" t="s">
        <v>6</v>
      </c>
      <c r="D354" s="127" t="s">
        <v>6</v>
      </c>
      <c r="E354" s="127" t="s">
        <v>6</v>
      </c>
    </row>
    <row r="355" spans="1:11" ht="15.75" hidden="1" thickBot="1" x14ac:dyDescent="0.3">
      <c r="A355" s="124" t="s">
        <v>8</v>
      </c>
      <c r="B355" s="129">
        <v>0</v>
      </c>
      <c r="C355" s="129"/>
      <c r="D355" s="129">
        <v>0</v>
      </c>
      <c r="E355" s="129">
        <v>0</v>
      </c>
    </row>
    <row r="356" spans="1:11" ht="15.75" hidden="1" thickBot="1" x14ac:dyDescent="0.3">
      <c r="A356" s="124" t="s">
        <v>15</v>
      </c>
      <c r="B356" s="128">
        <v>0</v>
      </c>
      <c r="C356" s="128"/>
      <c r="D356" s="128">
        <v>0</v>
      </c>
      <c r="E356" s="128">
        <v>0</v>
      </c>
    </row>
    <row r="357" spans="1:11" ht="15.75" hidden="1" customHeight="1" x14ac:dyDescent="0.3">
      <c r="A357" s="124" t="s">
        <v>24</v>
      </c>
      <c r="B357" s="329" t="e">
        <f>B356/B355</f>
        <v>#DIV/0!</v>
      </c>
      <c r="C357" s="128"/>
      <c r="D357" s="329" t="e">
        <f>D356/D355</f>
        <v>#DIV/0!</v>
      </c>
      <c r="E357" s="329" t="e">
        <f>E356/E355</f>
        <v>#DIV/0!</v>
      </c>
    </row>
    <row r="358" spans="1:11" ht="12.75" hidden="1" customHeight="1" x14ac:dyDescent="0.3">
      <c r="A358" s="124" t="s">
        <v>16</v>
      </c>
      <c r="B358" s="129" t="s">
        <v>22</v>
      </c>
      <c r="C358" s="329" t="e">
        <f t="shared" ref="C358:E360" si="9">C355/B355-1</f>
        <v>#DIV/0!</v>
      </c>
      <c r="D358" s="130" t="e">
        <f t="shared" si="9"/>
        <v>#DIV/0!</v>
      </c>
      <c r="E358" s="329" t="e">
        <f t="shared" si="9"/>
        <v>#DIV/0!</v>
      </c>
      <c r="G358" s="131"/>
      <c r="H358" s="131"/>
      <c r="I358" s="131"/>
      <c r="J358" s="131"/>
      <c r="K358" s="131"/>
    </row>
    <row r="359" spans="1:11" ht="9" hidden="1" customHeight="1" x14ac:dyDescent="0.3">
      <c r="A359" s="124" t="s">
        <v>17</v>
      </c>
      <c r="B359" s="129" t="s">
        <v>22</v>
      </c>
      <c r="C359" s="329" t="e">
        <f t="shared" si="9"/>
        <v>#DIV/0!</v>
      </c>
      <c r="D359" s="130" t="e">
        <f t="shared" si="9"/>
        <v>#DIV/0!</v>
      </c>
      <c r="E359" s="329" t="e">
        <f t="shared" si="9"/>
        <v>#DIV/0!</v>
      </c>
    </row>
    <row r="360" spans="1:11" ht="23.25" hidden="1" thickBot="1" x14ac:dyDescent="0.3">
      <c r="A360" s="124" t="s">
        <v>18</v>
      </c>
      <c r="B360" s="129" t="s">
        <v>22</v>
      </c>
      <c r="C360" s="329" t="e">
        <f t="shared" si="9"/>
        <v>#DIV/0!</v>
      </c>
      <c r="D360" s="329" t="e">
        <f t="shared" si="9"/>
        <v>#DIV/0!</v>
      </c>
      <c r="E360" s="329" t="e">
        <f t="shared" si="9"/>
        <v>#DIV/0!</v>
      </c>
    </row>
    <row r="361" spans="1:11" ht="15.75" hidden="1" customHeight="1" x14ac:dyDescent="0.3">
      <c r="A361" s="693" t="s">
        <v>415</v>
      </c>
      <c r="B361" s="694"/>
      <c r="C361" s="694"/>
      <c r="D361" s="694"/>
      <c r="E361" s="695"/>
    </row>
    <row r="362" spans="1:11" hidden="1" x14ac:dyDescent="0.25">
      <c r="A362" s="685"/>
      <c r="B362" s="126">
        <v>2019</v>
      </c>
      <c r="C362" s="126">
        <v>2020</v>
      </c>
      <c r="D362" s="126">
        <v>2021</v>
      </c>
      <c r="E362" s="126">
        <v>2022</v>
      </c>
    </row>
    <row r="363" spans="1:11" ht="15" hidden="1" customHeight="1" x14ac:dyDescent="0.3">
      <c r="A363" s="686"/>
      <c r="B363" s="127" t="s">
        <v>5</v>
      </c>
      <c r="C363" s="127" t="s">
        <v>6</v>
      </c>
      <c r="D363" s="127" t="s">
        <v>6</v>
      </c>
      <c r="E363" s="127" t="s">
        <v>6</v>
      </c>
    </row>
    <row r="364" spans="1:11" ht="15.75" hidden="1" thickBot="1" x14ac:dyDescent="0.3">
      <c r="A364" s="132" t="s">
        <v>40</v>
      </c>
      <c r="B364" s="139">
        <f>B365+B366+B367+B368</f>
        <v>0</v>
      </c>
      <c r="C364" s="139">
        <f>C365+C366+C367+C368</f>
        <v>0</v>
      </c>
      <c r="D364" s="139">
        <f>D365+D366+D367+D368</f>
        <v>0</v>
      </c>
      <c r="E364" s="139">
        <f>E365+E366+E367+E368</f>
        <v>0</v>
      </c>
    </row>
    <row r="365" spans="1:11" ht="15.75" hidden="1" thickBot="1" x14ac:dyDescent="0.3">
      <c r="A365" s="134" t="s">
        <v>89</v>
      </c>
      <c r="B365" s="139"/>
      <c r="C365" s="139"/>
      <c r="D365" s="139"/>
      <c r="E365" s="139"/>
    </row>
    <row r="366" spans="1:11" ht="15.75" hidden="1" thickBot="1" x14ac:dyDescent="0.3">
      <c r="A366" s="134" t="s">
        <v>94</v>
      </c>
      <c r="B366" s="139"/>
      <c r="C366" s="139"/>
      <c r="D366" s="139"/>
      <c r="E366" s="139"/>
    </row>
    <row r="367" spans="1:11" ht="15.75" hidden="1" thickBot="1" x14ac:dyDescent="0.3">
      <c r="A367" s="134" t="s">
        <v>95</v>
      </c>
      <c r="B367" s="139"/>
      <c r="C367" s="139"/>
      <c r="D367" s="139"/>
      <c r="E367" s="139"/>
    </row>
    <row r="368" spans="1:11" ht="17.25" hidden="1" customHeight="1" x14ac:dyDescent="0.3">
      <c r="A368" s="134" t="s">
        <v>96</v>
      </c>
      <c r="B368" s="139"/>
      <c r="C368" s="139"/>
      <c r="D368" s="139"/>
      <c r="E368" s="139"/>
    </row>
    <row r="369" spans="1:11" ht="15.75" hidden="1" thickBot="1" x14ac:dyDescent="0.3">
      <c r="A369" s="132" t="s">
        <v>41</v>
      </c>
      <c r="B369" s="143">
        <f>B370+B371+B372+B373</f>
        <v>0</v>
      </c>
      <c r="C369" s="143"/>
      <c r="D369" s="143">
        <f>D370+D371+D372+D373</f>
        <v>0</v>
      </c>
      <c r="E369" s="143">
        <f>E370+E371+E372+E373</f>
        <v>0</v>
      </c>
    </row>
    <row r="370" spans="1:11" ht="12.75" hidden="1" customHeight="1" x14ac:dyDescent="0.3">
      <c r="A370" s="134" t="s">
        <v>89</v>
      </c>
      <c r="B370" s="143"/>
      <c r="C370" s="139"/>
      <c r="D370" s="139"/>
      <c r="E370" s="139"/>
    </row>
    <row r="371" spans="1:11" ht="9" hidden="1" customHeight="1" x14ac:dyDescent="0.3">
      <c r="A371" s="134" t="s">
        <v>94</v>
      </c>
      <c r="B371" s="143"/>
      <c r="C371" s="139"/>
      <c r="D371" s="139"/>
      <c r="E371" s="139"/>
    </row>
    <row r="372" spans="1:11" ht="15.75" hidden="1" thickBot="1" x14ac:dyDescent="0.3">
      <c r="A372" s="134" t="s">
        <v>95</v>
      </c>
      <c r="B372" s="143"/>
      <c r="C372" s="139"/>
      <c r="D372" s="139"/>
      <c r="E372" s="139"/>
    </row>
    <row r="373" spans="1:11" ht="15.75" hidden="1" thickBot="1" x14ac:dyDescent="0.3">
      <c r="A373" s="134" t="s">
        <v>96</v>
      </c>
      <c r="B373" s="143"/>
      <c r="C373" s="139"/>
      <c r="D373" s="139"/>
      <c r="E373" s="139"/>
    </row>
    <row r="374" spans="1:11" ht="15.75" hidden="1" thickBot="1" x14ac:dyDescent="0.3">
      <c r="A374" s="330" t="s">
        <v>416</v>
      </c>
      <c r="B374" s="143">
        <f>B364+B369</f>
        <v>0</v>
      </c>
      <c r="C374" s="143">
        <f>C364+C369</f>
        <v>0</v>
      </c>
      <c r="D374" s="143">
        <f>D364+D369</f>
        <v>0</v>
      </c>
      <c r="E374" s="143">
        <f>E364+E369</f>
        <v>0</v>
      </c>
    </row>
    <row r="375" spans="1:11" ht="34.5" hidden="1" customHeight="1" x14ac:dyDescent="0.3">
      <c r="A375" s="123" t="s">
        <v>432</v>
      </c>
      <c r="B375" s="339"/>
      <c r="C375" s="156" t="s">
        <v>228</v>
      </c>
      <c r="D375" s="340"/>
      <c r="E375" s="158"/>
    </row>
    <row r="376" spans="1:11" ht="15.75" hidden="1" customHeight="1" x14ac:dyDescent="0.3">
      <c r="A376" s="124" t="s">
        <v>9</v>
      </c>
      <c r="B376" s="699"/>
      <c r="C376" s="700"/>
      <c r="D376" s="700"/>
      <c r="E376" s="701"/>
    </row>
    <row r="377" spans="1:11" ht="15.75" hidden="1" customHeight="1" x14ac:dyDescent="0.3">
      <c r="A377" s="124" t="s">
        <v>14</v>
      </c>
      <c r="B377" s="690"/>
      <c r="C377" s="691"/>
      <c r="D377" s="691"/>
      <c r="E377" s="692"/>
    </row>
    <row r="378" spans="1:11" ht="15.75" hidden="1" customHeight="1" x14ac:dyDescent="0.25">
      <c r="A378" s="685"/>
      <c r="B378" s="126">
        <v>2019</v>
      </c>
      <c r="C378" s="126">
        <v>2020</v>
      </c>
      <c r="D378" s="126">
        <v>2021</v>
      </c>
      <c r="E378" s="126">
        <v>2022</v>
      </c>
    </row>
    <row r="379" spans="1:11" ht="12.75" hidden="1" customHeight="1" x14ac:dyDescent="0.3">
      <c r="A379" s="686"/>
      <c r="B379" s="127" t="s">
        <v>5</v>
      </c>
      <c r="C379" s="127" t="s">
        <v>6</v>
      </c>
      <c r="D379" s="127" t="s">
        <v>6</v>
      </c>
      <c r="E379" s="127" t="s">
        <v>6</v>
      </c>
    </row>
    <row r="380" spans="1:11" ht="9" hidden="1" customHeight="1" x14ac:dyDescent="0.3">
      <c r="A380" s="124" t="s">
        <v>8</v>
      </c>
      <c r="B380" s="124"/>
      <c r="C380" s="124"/>
      <c r="D380" s="124"/>
      <c r="E380" s="124"/>
    </row>
    <row r="381" spans="1:11" ht="15.75" hidden="1" customHeight="1" x14ac:dyDescent="0.3">
      <c r="A381" s="124" t="s">
        <v>15</v>
      </c>
      <c r="B381" s="128">
        <f>B399</f>
        <v>0</v>
      </c>
      <c r="C381" s="128">
        <f>C399</f>
        <v>0</v>
      </c>
      <c r="D381" s="128">
        <f>D399</f>
        <v>0</v>
      </c>
      <c r="E381" s="128">
        <f>E399</f>
        <v>0</v>
      </c>
    </row>
    <row r="382" spans="1:11" ht="15.75" hidden="1" customHeight="1" x14ac:dyDescent="0.3">
      <c r="A382" s="124" t="s">
        <v>24</v>
      </c>
      <c r="B382" s="128" t="e">
        <f>B381/B380</f>
        <v>#DIV/0!</v>
      </c>
      <c r="C382" s="128" t="e">
        <f>C381/C380</f>
        <v>#DIV/0!</v>
      </c>
      <c r="D382" s="128" t="e">
        <f>D381/D380</f>
        <v>#DIV/0!</v>
      </c>
      <c r="E382" s="128" t="e">
        <f>E381/E380</f>
        <v>#DIV/0!</v>
      </c>
    </row>
    <row r="383" spans="1:11" ht="15.75" hidden="1" customHeight="1" x14ac:dyDescent="0.3">
      <c r="A383" s="124" t="s">
        <v>16</v>
      </c>
      <c r="B383" s="129" t="s">
        <v>22</v>
      </c>
      <c r="C383" s="130" t="e">
        <f t="shared" ref="C383:E385" si="10">C380/B380-1</f>
        <v>#DIV/0!</v>
      </c>
      <c r="D383" s="130" t="e">
        <f t="shared" si="10"/>
        <v>#DIV/0!</v>
      </c>
      <c r="E383" s="130" t="e">
        <f t="shared" si="10"/>
        <v>#DIV/0!</v>
      </c>
      <c r="G383" s="131"/>
      <c r="H383" s="131"/>
      <c r="I383" s="131"/>
      <c r="J383" s="131"/>
      <c r="K383" s="131"/>
    </row>
    <row r="384" spans="1:11" ht="15" hidden="1" customHeight="1" x14ac:dyDescent="0.3">
      <c r="A384" s="124" t="s">
        <v>17</v>
      </c>
      <c r="B384" s="129" t="s">
        <v>22</v>
      </c>
      <c r="C384" s="130" t="e">
        <f t="shared" si="10"/>
        <v>#DIV/0!</v>
      </c>
      <c r="D384" s="130" t="e">
        <f t="shared" si="10"/>
        <v>#DIV/0!</v>
      </c>
      <c r="E384" s="130" t="e">
        <f t="shared" si="10"/>
        <v>#DIV/0!</v>
      </c>
    </row>
    <row r="385" spans="1:5" ht="23.25" hidden="1" customHeight="1" x14ac:dyDescent="0.3">
      <c r="A385" s="124" t="s">
        <v>18</v>
      </c>
      <c r="B385" s="129" t="s">
        <v>22</v>
      </c>
      <c r="C385" s="130" t="e">
        <f t="shared" si="10"/>
        <v>#DIV/0!</v>
      </c>
      <c r="D385" s="130" t="e">
        <f t="shared" si="10"/>
        <v>#DIV/0!</v>
      </c>
      <c r="E385" s="130" t="e">
        <f t="shared" si="10"/>
        <v>#DIV/0!</v>
      </c>
    </row>
    <row r="386" spans="1:5" ht="15.75" hidden="1" customHeight="1" x14ac:dyDescent="0.3">
      <c r="A386" s="693" t="s">
        <v>433</v>
      </c>
      <c r="B386" s="694"/>
      <c r="C386" s="694"/>
      <c r="D386" s="694"/>
      <c r="E386" s="695"/>
    </row>
    <row r="387" spans="1:5" ht="15.75" hidden="1" customHeight="1" x14ac:dyDescent="0.25">
      <c r="A387" s="685"/>
      <c r="B387" s="126">
        <v>2018</v>
      </c>
      <c r="C387" s="126">
        <v>2019</v>
      </c>
      <c r="D387" s="126">
        <v>2020</v>
      </c>
      <c r="E387" s="126">
        <v>2021</v>
      </c>
    </row>
    <row r="388" spans="1:5" ht="15.75" hidden="1" customHeight="1" x14ac:dyDescent="0.3">
      <c r="A388" s="686"/>
      <c r="B388" s="127" t="s">
        <v>5</v>
      </c>
      <c r="C388" s="127" t="s">
        <v>6</v>
      </c>
      <c r="D388" s="127" t="s">
        <v>6</v>
      </c>
      <c r="E388" s="127" t="s">
        <v>6</v>
      </c>
    </row>
    <row r="389" spans="1:5" ht="15.75" hidden="1" customHeight="1" x14ac:dyDescent="0.3">
      <c r="A389" s="132" t="s">
        <v>40</v>
      </c>
      <c r="B389" s="139">
        <f>B390+B391+B392+B393</f>
        <v>0</v>
      </c>
      <c r="C389" s="139">
        <f>C390+C391+C392+C393</f>
        <v>0</v>
      </c>
      <c r="D389" s="139">
        <f>D390+D391+D392+D393</f>
        <v>0</v>
      </c>
      <c r="E389" s="139">
        <f>E390+E391+E392+E393</f>
        <v>0</v>
      </c>
    </row>
    <row r="390" spans="1:5" ht="15.75" hidden="1" customHeight="1" x14ac:dyDescent="0.3">
      <c r="A390" s="134" t="s">
        <v>89</v>
      </c>
      <c r="B390" s="139"/>
      <c r="C390" s="139"/>
      <c r="D390" s="139"/>
      <c r="E390" s="139"/>
    </row>
    <row r="391" spans="1:5" ht="23.25" hidden="1" customHeight="1" x14ac:dyDescent="0.3">
      <c r="A391" s="134" t="s">
        <v>94</v>
      </c>
      <c r="B391" s="139"/>
      <c r="C391" s="139"/>
      <c r="D391" s="139"/>
      <c r="E391" s="139"/>
    </row>
    <row r="392" spans="1:5" ht="23.25" hidden="1" customHeight="1" x14ac:dyDescent="0.3">
      <c r="A392" s="134" t="s">
        <v>95</v>
      </c>
      <c r="B392" s="139"/>
      <c r="C392" s="139"/>
      <c r="D392" s="139"/>
      <c r="E392" s="139"/>
    </row>
    <row r="393" spans="1:5" ht="23.25" hidden="1" customHeight="1" x14ac:dyDescent="0.3">
      <c r="A393" s="134" t="s">
        <v>96</v>
      </c>
      <c r="B393" s="139"/>
      <c r="C393" s="139"/>
      <c r="D393" s="139"/>
      <c r="E393" s="139"/>
    </row>
    <row r="394" spans="1:5" ht="12.75" hidden="1" customHeight="1" x14ac:dyDescent="0.3">
      <c r="A394" s="132" t="s">
        <v>41</v>
      </c>
      <c r="B394" s="143">
        <f>B395+B396+B397+B398</f>
        <v>0</v>
      </c>
      <c r="C394" s="143">
        <f>C395+C396+C397+C398</f>
        <v>0</v>
      </c>
      <c r="D394" s="143">
        <f>D395+D396+D397+D398</f>
        <v>0</v>
      </c>
      <c r="E394" s="143">
        <f>E395+E396+E397+E398</f>
        <v>0</v>
      </c>
    </row>
    <row r="395" spans="1:5" ht="9" hidden="1" customHeight="1" x14ac:dyDescent="0.3">
      <c r="A395" s="134" t="s">
        <v>89</v>
      </c>
      <c r="B395" s="143"/>
      <c r="C395" s="139"/>
      <c r="D395" s="139"/>
      <c r="E395" s="139"/>
    </row>
    <row r="396" spans="1:5" ht="26.25" hidden="1" customHeight="1" x14ac:dyDescent="0.3">
      <c r="A396" s="134" t="s">
        <v>94</v>
      </c>
      <c r="B396" s="143"/>
      <c r="C396" s="139"/>
      <c r="D396" s="139"/>
      <c r="E396" s="139"/>
    </row>
    <row r="397" spans="1:5" ht="16.5" hidden="1" customHeight="1" x14ac:dyDescent="0.3">
      <c r="A397" s="134" t="s">
        <v>95</v>
      </c>
      <c r="B397" s="143"/>
      <c r="C397" s="139"/>
      <c r="D397" s="139"/>
      <c r="E397" s="139"/>
    </row>
    <row r="398" spans="1:5" ht="15.75" hidden="1" customHeight="1" x14ac:dyDescent="0.3">
      <c r="A398" s="134" t="s">
        <v>96</v>
      </c>
      <c r="B398" s="143"/>
      <c r="C398" s="139"/>
      <c r="D398" s="139"/>
      <c r="E398" s="139"/>
    </row>
    <row r="399" spans="1:5" ht="12.75" hidden="1" customHeight="1" x14ac:dyDescent="0.3">
      <c r="A399" s="147" t="s">
        <v>434</v>
      </c>
      <c r="B399" s="143">
        <f>B389+B394</f>
        <v>0</v>
      </c>
      <c r="C399" s="143">
        <f>C389+C394</f>
        <v>0</v>
      </c>
      <c r="D399" s="143">
        <f>D389+D394</f>
        <v>0</v>
      </c>
      <c r="E399" s="143">
        <f>E389+E394</f>
        <v>0</v>
      </c>
    </row>
    <row r="400" spans="1:5" ht="24" hidden="1" customHeight="1" x14ac:dyDescent="0.3">
      <c r="A400" s="326" t="s">
        <v>29</v>
      </c>
      <c r="B400" s="696" t="s">
        <v>435</v>
      </c>
      <c r="C400" s="697"/>
      <c r="D400" s="697"/>
      <c r="E400" s="698"/>
    </row>
    <row r="401" spans="1:11" ht="33.75" hidden="1" customHeight="1" x14ac:dyDescent="0.3">
      <c r="A401" s="123" t="s">
        <v>93</v>
      </c>
      <c r="B401" s="341" t="s">
        <v>436</v>
      </c>
      <c r="C401" s="156" t="s">
        <v>228</v>
      </c>
      <c r="D401" s="342"/>
      <c r="E401" s="343"/>
    </row>
    <row r="402" spans="1:11" ht="15.75" hidden="1" customHeight="1" x14ac:dyDescent="0.3">
      <c r="A402" s="124" t="s">
        <v>9</v>
      </c>
      <c r="B402" s="687" t="s">
        <v>436</v>
      </c>
      <c r="C402" s="688"/>
      <c r="D402" s="688"/>
      <c r="E402" s="689"/>
    </row>
    <row r="403" spans="1:11" ht="15.75" hidden="1" thickBot="1" x14ac:dyDescent="0.3">
      <c r="A403" s="124" t="s">
        <v>14</v>
      </c>
      <c r="B403" s="690" t="s">
        <v>185</v>
      </c>
      <c r="C403" s="691"/>
      <c r="D403" s="691"/>
      <c r="E403" s="692"/>
    </row>
    <row r="404" spans="1:11" hidden="1" x14ac:dyDescent="0.25">
      <c r="A404" s="685"/>
      <c r="B404" s="126">
        <v>2018</v>
      </c>
      <c r="C404" s="126">
        <v>2019</v>
      </c>
      <c r="D404" s="126">
        <v>2020</v>
      </c>
      <c r="E404" s="126">
        <v>2021</v>
      </c>
    </row>
    <row r="405" spans="1:11" ht="15.75" hidden="1" thickBot="1" x14ac:dyDescent="0.3">
      <c r="A405" s="686"/>
      <c r="B405" s="127" t="s">
        <v>5</v>
      </c>
      <c r="C405" s="127" t="s">
        <v>6</v>
      </c>
      <c r="D405" s="127" t="s">
        <v>6</v>
      </c>
      <c r="E405" s="127" t="s">
        <v>6</v>
      </c>
    </row>
    <row r="406" spans="1:11" ht="15.75" hidden="1" thickBot="1" x14ac:dyDescent="0.3">
      <c r="A406" s="124" t="s">
        <v>8</v>
      </c>
      <c r="B406" s="124">
        <v>0</v>
      </c>
      <c r="C406" s="124">
        <v>0</v>
      </c>
      <c r="D406" s="124"/>
      <c r="E406" s="124">
        <v>0</v>
      </c>
    </row>
    <row r="407" spans="1:11" ht="12.75" hidden="1" customHeight="1" x14ac:dyDescent="0.3">
      <c r="A407" s="124" t="s">
        <v>15</v>
      </c>
      <c r="B407" s="128">
        <f>B425</f>
        <v>0</v>
      </c>
      <c r="C407" s="128">
        <f>C425</f>
        <v>0</v>
      </c>
      <c r="D407" s="128"/>
      <c r="E407" s="128">
        <f>E425</f>
        <v>0</v>
      </c>
    </row>
    <row r="408" spans="1:11" ht="9" hidden="1" customHeight="1" x14ac:dyDescent="0.3">
      <c r="A408" s="124" t="s">
        <v>24</v>
      </c>
      <c r="B408" s="329" t="e">
        <f>B407/B406</f>
        <v>#DIV/0!</v>
      </c>
      <c r="C408" s="329" t="e">
        <f>C407/C406</f>
        <v>#DIV/0!</v>
      </c>
      <c r="D408" s="128"/>
      <c r="E408" s="329" t="e">
        <f>E407/E406</f>
        <v>#DIV/0!</v>
      </c>
    </row>
    <row r="409" spans="1:11" ht="15.75" hidden="1" customHeight="1" x14ac:dyDescent="0.3">
      <c r="A409" s="124" t="s">
        <v>16</v>
      </c>
      <c r="B409" s="329" t="s">
        <v>22</v>
      </c>
      <c r="C409" s="329" t="e">
        <f t="shared" ref="C409:E411" si="11">C406/B406-1</f>
        <v>#DIV/0!</v>
      </c>
      <c r="D409" s="329"/>
      <c r="E409" s="130" t="e">
        <f t="shared" si="11"/>
        <v>#DIV/0!</v>
      </c>
      <c r="G409" s="131"/>
      <c r="H409" s="131"/>
      <c r="I409" s="131"/>
      <c r="J409" s="131"/>
      <c r="K409" s="131"/>
    </row>
    <row r="410" spans="1:11" ht="12.75" hidden="1" customHeight="1" x14ac:dyDescent="0.3">
      <c r="A410" s="124" t="s">
        <v>17</v>
      </c>
      <c r="B410" s="329" t="s">
        <v>22</v>
      </c>
      <c r="C410" s="329" t="e">
        <f t="shared" si="11"/>
        <v>#DIV/0!</v>
      </c>
      <c r="D410" s="329" t="e">
        <f t="shared" si="11"/>
        <v>#DIV/0!</v>
      </c>
      <c r="E410" s="130" t="e">
        <f t="shared" si="11"/>
        <v>#DIV/0!</v>
      </c>
    </row>
    <row r="411" spans="1:11" ht="9" hidden="1" customHeight="1" x14ac:dyDescent="0.3">
      <c r="A411" s="124" t="s">
        <v>18</v>
      </c>
      <c r="B411" s="329" t="s">
        <v>22</v>
      </c>
      <c r="C411" s="329" t="e">
        <f t="shared" si="11"/>
        <v>#DIV/0!</v>
      </c>
      <c r="D411" s="329" t="e">
        <f t="shared" si="11"/>
        <v>#DIV/0!</v>
      </c>
      <c r="E411" s="329" t="e">
        <f t="shared" si="11"/>
        <v>#DIV/0!</v>
      </c>
    </row>
    <row r="412" spans="1:11" ht="15.75" hidden="1" customHeight="1" x14ac:dyDescent="0.3">
      <c r="A412" s="693" t="s">
        <v>254</v>
      </c>
      <c r="B412" s="694"/>
      <c r="C412" s="694"/>
      <c r="D412" s="694"/>
      <c r="E412" s="695"/>
    </row>
    <row r="413" spans="1:11" hidden="1" x14ac:dyDescent="0.25">
      <c r="A413" s="685"/>
      <c r="B413" s="126">
        <v>2018</v>
      </c>
      <c r="C413" s="126">
        <v>2019</v>
      </c>
      <c r="D413" s="126">
        <v>2020</v>
      </c>
      <c r="E413" s="126">
        <v>2021</v>
      </c>
    </row>
    <row r="414" spans="1:11" ht="15.75" hidden="1" thickBot="1" x14ac:dyDescent="0.3">
      <c r="A414" s="686"/>
      <c r="B414" s="127" t="s">
        <v>5</v>
      </c>
      <c r="C414" s="127" t="s">
        <v>6</v>
      </c>
      <c r="D414" s="127" t="s">
        <v>6</v>
      </c>
      <c r="E414" s="127" t="s">
        <v>6</v>
      </c>
    </row>
    <row r="415" spans="1:11" ht="15.75" hidden="1" thickBot="1" x14ac:dyDescent="0.3">
      <c r="A415" s="132" t="s">
        <v>40</v>
      </c>
      <c r="B415" s="139">
        <f>B416+B417+B418+B419</f>
        <v>0</v>
      </c>
      <c r="C415" s="139">
        <f>C416+C417+C418+C419</f>
        <v>0</v>
      </c>
      <c r="D415" s="139">
        <f>D416+D417+D418+D419</f>
        <v>0</v>
      </c>
      <c r="E415" s="139">
        <f>E416+E417+E418+E419</f>
        <v>0</v>
      </c>
    </row>
    <row r="416" spans="1:11" ht="15.75" hidden="1" thickBot="1" x14ac:dyDescent="0.3">
      <c r="A416" s="134" t="s">
        <v>89</v>
      </c>
      <c r="B416" s="139"/>
      <c r="C416" s="139"/>
      <c r="D416" s="139"/>
      <c r="E416" s="139"/>
    </row>
    <row r="417" spans="1:5" ht="15.75" hidden="1" thickBot="1" x14ac:dyDescent="0.3">
      <c r="A417" s="134" t="s">
        <v>94</v>
      </c>
      <c r="B417" s="139"/>
      <c r="C417" s="139"/>
      <c r="D417" s="139"/>
      <c r="E417" s="139"/>
    </row>
    <row r="418" spans="1:5" ht="15.75" hidden="1" thickBot="1" x14ac:dyDescent="0.3">
      <c r="A418" s="134" t="s">
        <v>95</v>
      </c>
      <c r="B418" s="139"/>
      <c r="C418" s="139"/>
      <c r="D418" s="139"/>
      <c r="E418" s="139"/>
    </row>
    <row r="419" spans="1:5" ht="15.75" hidden="1" thickBot="1" x14ac:dyDescent="0.3">
      <c r="A419" s="134" t="s">
        <v>96</v>
      </c>
      <c r="B419" s="139"/>
      <c r="C419" s="139"/>
      <c r="D419" s="139"/>
      <c r="E419" s="139"/>
    </row>
    <row r="420" spans="1:5" ht="15.75" hidden="1" thickBot="1" x14ac:dyDescent="0.3">
      <c r="A420" s="132" t="s">
        <v>41</v>
      </c>
      <c r="B420" s="143">
        <f>B421+B422+B423+B424</f>
        <v>0</v>
      </c>
      <c r="C420" s="143">
        <f>C421+C422+C423+C424</f>
        <v>0</v>
      </c>
      <c r="D420" s="143"/>
      <c r="E420" s="143">
        <f>E421+E422+E423+E424</f>
        <v>0</v>
      </c>
    </row>
    <row r="421" spans="1:5" ht="15.75" hidden="1" thickBot="1" x14ac:dyDescent="0.3">
      <c r="A421" s="134" t="s">
        <v>89</v>
      </c>
      <c r="B421" s="143"/>
      <c r="C421" s="143"/>
      <c r="D421" s="143"/>
      <c r="E421" s="143"/>
    </row>
    <row r="422" spans="1:5" ht="15.75" hidden="1" thickBot="1" x14ac:dyDescent="0.3">
      <c r="A422" s="134" t="s">
        <v>94</v>
      </c>
      <c r="B422" s="143"/>
      <c r="C422" s="143"/>
      <c r="D422" s="143"/>
      <c r="E422" s="143"/>
    </row>
    <row r="423" spans="1:5" ht="15.75" hidden="1" thickBot="1" x14ac:dyDescent="0.3">
      <c r="A423" s="134" t="s">
        <v>95</v>
      </c>
      <c r="B423" s="143"/>
      <c r="C423" s="143"/>
      <c r="D423" s="143"/>
      <c r="E423" s="143"/>
    </row>
    <row r="424" spans="1:5" ht="15.75" hidden="1" thickBot="1" x14ac:dyDescent="0.3">
      <c r="A424" s="134" t="s">
        <v>96</v>
      </c>
      <c r="B424" s="143"/>
      <c r="C424" s="143"/>
      <c r="D424" s="143"/>
      <c r="E424" s="143"/>
    </row>
    <row r="425" spans="1:5" ht="15.75" hidden="1" thickBot="1" x14ac:dyDescent="0.3">
      <c r="A425" s="147" t="s">
        <v>32</v>
      </c>
      <c r="B425" s="143">
        <f>B415+B420</f>
        <v>0</v>
      </c>
      <c r="C425" s="143">
        <f>C415+C420</f>
        <v>0</v>
      </c>
      <c r="D425" s="143">
        <f>D415+D420</f>
        <v>0</v>
      </c>
      <c r="E425" s="143">
        <f>E415+E420</f>
        <v>0</v>
      </c>
    </row>
    <row r="426" spans="1:5" ht="33.75" hidden="1" customHeight="1" x14ac:dyDescent="0.3">
      <c r="A426" s="123" t="s">
        <v>75</v>
      </c>
      <c r="B426" s="341" t="s">
        <v>437</v>
      </c>
      <c r="C426" s="156" t="s">
        <v>228</v>
      </c>
      <c r="D426" s="342"/>
      <c r="E426" s="343"/>
    </row>
    <row r="427" spans="1:5" ht="15.75" hidden="1" customHeight="1" x14ac:dyDescent="0.3">
      <c r="A427" s="124" t="s">
        <v>9</v>
      </c>
      <c r="B427" s="687" t="s">
        <v>437</v>
      </c>
      <c r="C427" s="688"/>
      <c r="D427" s="688"/>
      <c r="E427" s="689"/>
    </row>
    <row r="428" spans="1:5" ht="15.75" hidden="1" thickBot="1" x14ac:dyDescent="0.3">
      <c r="A428" s="124" t="s">
        <v>14</v>
      </c>
      <c r="B428" s="690" t="s">
        <v>185</v>
      </c>
      <c r="C428" s="691"/>
      <c r="D428" s="691"/>
      <c r="E428" s="692"/>
    </row>
    <row r="429" spans="1:5" hidden="1" x14ac:dyDescent="0.25">
      <c r="A429" s="685"/>
      <c r="B429" s="126">
        <v>2018</v>
      </c>
      <c r="C429" s="126">
        <v>2019</v>
      </c>
      <c r="D429" s="126">
        <v>2020</v>
      </c>
      <c r="E429" s="126">
        <v>2021</v>
      </c>
    </row>
    <row r="430" spans="1:5" ht="15.75" hidden="1" thickBot="1" x14ac:dyDescent="0.3">
      <c r="A430" s="686"/>
      <c r="B430" s="127" t="s">
        <v>5</v>
      </c>
      <c r="C430" s="127" t="s">
        <v>6</v>
      </c>
      <c r="D430" s="127" t="s">
        <v>6</v>
      </c>
      <c r="E430" s="127" t="s">
        <v>6</v>
      </c>
    </row>
    <row r="431" spans="1:5" ht="15.75" hidden="1" thickBot="1" x14ac:dyDescent="0.3">
      <c r="A431" s="124" t="s">
        <v>8</v>
      </c>
      <c r="B431" s="129">
        <v>0</v>
      </c>
      <c r="C431" s="129">
        <v>0</v>
      </c>
      <c r="D431" s="129">
        <v>0</v>
      </c>
      <c r="E431" s="129"/>
    </row>
    <row r="432" spans="1:5" ht="12.75" hidden="1" customHeight="1" x14ac:dyDescent="0.3">
      <c r="A432" s="124" t="s">
        <v>15</v>
      </c>
      <c r="B432" s="128">
        <f>B450</f>
        <v>0</v>
      </c>
      <c r="C432" s="128">
        <f>C450</f>
        <v>0</v>
      </c>
      <c r="D432" s="128">
        <f>D450</f>
        <v>0</v>
      </c>
      <c r="E432" s="128"/>
    </row>
    <row r="433" spans="1:11" ht="9" hidden="1" customHeight="1" x14ac:dyDescent="0.3">
      <c r="A433" s="124" t="s">
        <v>24</v>
      </c>
      <c r="B433" s="329" t="e">
        <f>B432/B431</f>
        <v>#DIV/0!</v>
      </c>
      <c r="C433" s="329" t="e">
        <f>C432/C431</f>
        <v>#DIV/0!</v>
      </c>
      <c r="D433" s="329" t="e">
        <f>D432/D431</f>
        <v>#DIV/0!</v>
      </c>
      <c r="E433" s="128"/>
    </row>
    <row r="434" spans="1:11" ht="15.75" hidden="1" customHeight="1" x14ac:dyDescent="0.3">
      <c r="A434" s="124" t="s">
        <v>16</v>
      </c>
      <c r="B434" s="329" t="s">
        <v>22</v>
      </c>
      <c r="C434" s="329" t="e">
        <f t="shared" ref="C434:E436" si="12">C431/B431-1</f>
        <v>#DIV/0!</v>
      </c>
      <c r="D434" s="329" t="e">
        <f t="shared" si="12"/>
        <v>#DIV/0!</v>
      </c>
      <c r="E434" s="329" t="e">
        <f t="shared" si="12"/>
        <v>#DIV/0!</v>
      </c>
      <c r="G434" s="131"/>
      <c r="H434" s="131"/>
      <c r="I434" s="131"/>
      <c r="J434" s="131"/>
      <c r="K434" s="131"/>
    </row>
    <row r="435" spans="1:11" ht="12.75" hidden="1" customHeight="1" x14ac:dyDescent="0.3">
      <c r="A435" s="124" t="s">
        <v>17</v>
      </c>
      <c r="B435" s="329" t="s">
        <v>22</v>
      </c>
      <c r="C435" s="329" t="e">
        <f t="shared" si="12"/>
        <v>#DIV/0!</v>
      </c>
      <c r="D435" s="329" t="e">
        <f t="shared" si="12"/>
        <v>#DIV/0!</v>
      </c>
      <c r="E435" s="329" t="e">
        <f t="shared" si="12"/>
        <v>#DIV/0!</v>
      </c>
    </row>
    <row r="436" spans="1:11" ht="9" hidden="1" customHeight="1" x14ac:dyDescent="0.3">
      <c r="A436" s="124" t="s">
        <v>18</v>
      </c>
      <c r="B436" s="329" t="s">
        <v>22</v>
      </c>
      <c r="C436" s="329" t="e">
        <f t="shared" si="12"/>
        <v>#DIV/0!</v>
      </c>
      <c r="D436" s="329" t="e">
        <f t="shared" si="12"/>
        <v>#DIV/0!</v>
      </c>
      <c r="E436" s="329" t="e">
        <f t="shared" si="12"/>
        <v>#DIV/0!</v>
      </c>
    </row>
    <row r="437" spans="1:11" ht="15.75" hidden="1" customHeight="1" x14ac:dyDescent="0.3">
      <c r="A437" s="693" t="s">
        <v>266</v>
      </c>
      <c r="B437" s="694"/>
      <c r="C437" s="694"/>
      <c r="D437" s="694"/>
      <c r="E437" s="695"/>
    </row>
    <row r="438" spans="1:11" hidden="1" x14ac:dyDescent="0.25">
      <c r="A438" s="685"/>
      <c r="B438" s="126">
        <v>2018</v>
      </c>
      <c r="C438" s="126">
        <v>2019</v>
      </c>
      <c r="D438" s="126">
        <v>2020</v>
      </c>
      <c r="E438" s="126">
        <v>2021</v>
      </c>
    </row>
    <row r="439" spans="1:11" ht="15.75" hidden="1" thickBot="1" x14ac:dyDescent="0.3">
      <c r="A439" s="686"/>
      <c r="B439" s="127" t="s">
        <v>5</v>
      </c>
      <c r="C439" s="127" t="s">
        <v>6</v>
      </c>
      <c r="D439" s="127" t="s">
        <v>6</v>
      </c>
      <c r="E439" s="127" t="s">
        <v>6</v>
      </c>
    </row>
    <row r="440" spans="1:11" ht="15.75" hidden="1" thickBot="1" x14ac:dyDescent="0.3">
      <c r="A440" s="132" t="s">
        <v>40</v>
      </c>
      <c r="B440" s="139">
        <f>B441+B442+B443+B444</f>
        <v>0</v>
      </c>
      <c r="C440" s="139">
        <f>C441+C442+C443+C444</f>
        <v>0</v>
      </c>
      <c r="D440" s="139">
        <f>D441+D442+D443+D444</f>
        <v>0</v>
      </c>
      <c r="E440" s="139">
        <f>E441+E442+E443+E444</f>
        <v>0</v>
      </c>
    </row>
    <row r="441" spans="1:11" ht="15.75" hidden="1" thickBot="1" x14ac:dyDescent="0.3">
      <c r="A441" s="134" t="s">
        <v>89</v>
      </c>
      <c r="B441" s="139"/>
      <c r="C441" s="139"/>
      <c r="D441" s="139"/>
      <c r="E441" s="139"/>
    </row>
    <row r="442" spans="1:11" ht="15.75" hidden="1" thickBot="1" x14ac:dyDescent="0.3">
      <c r="A442" s="134" t="s">
        <v>94</v>
      </c>
      <c r="B442" s="139"/>
      <c r="C442" s="139"/>
      <c r="D442" s="139"/>
      <c r="E442" s="139"/>
    </row>
    <row r="443" spans="1:11" ht="15.75" hidden="1" thickBot="1" x14ac:dyDescent="0.3">
      <c r="A443" s="134" t="s">
        <v>95</v>
      </c>
      <c r="B443" s="139"/>
      <c r="C443" s="139"/>
      <c r="D443" s="139"/>
      <c r="E443" s="139"/>
    </row>
    <row r="444" spans="1:11" ht="15.75" hidden="1" thickBot="1" x14ac:dyDescent="0.3">
      <c r="A444" s="134" t="s">
        <v>96</v>
      </c>
      <c r="B444" s="139"/>
      <c r="C444" s="139"/>
      <c r="D444" s="139"/>
      <c r="E444" s="139"/>
    </row>
    <row r="445" spans="1:11" ht="15.75" hidden="1" thickBot="1" x14ac:dyDescent="0.3">
      <c r="A445" s="132" t="s">
        <v>41</v>
      </c>
      <c r="B445" s="143">
        <f>B446+B447+B448+B449</f>
        <v>0</v>
      </c>
      <c r="C445" s="143">
        <f>C446+C447+C448+C449</f>
        <v>0</v>
      </c>
      <c r="D445" s="143">
        <f>D446+D447+D448+D449</f>
        <v>0</v>
      </c>
      <c r="E445" s="143"/>
    </row>
    <row r="446" spans="1:11" ht="15.75" hidden="1" thickBot="1" x14ac:dyDescent="0.3">
      <c r="A446" s="134" t="s">
        <v>89</v>
      </c>
      <c r="B446" s="143"/>
      <c r="C446" s="143"/>
      <c r="D446" s="143"/>
      <c r="E446" s="143"/>
    </row>
    <row r="447" spans="1:11" ht="15.75" hidden="1" thickBot="1" x14ac:dyDescent="0.3">
      <c r="A447" s="134" t="s">
        <v>94</v>
      </c>
      <c r="B447" s="143"/>
      <c r="C447" s="143"/>
      <c r="D447" s="143"/>
      <c r="E447" s="143"/>
    </row>
    <row r="448" spans="1:11" ht="15.75" hidden="1" thickBot="1" x14ac:dyDescent="0.3">
      <c r="A448" s="134" t="s">
        <v>95</v>
      </c>
      <c r="B448" s="143"/>
      <c r="C448" s="143"/>
      <c r="D448" s="143"/>
      <c r="E448" s="143"/>
    </row>
    <row r="449" spans="1:12" ht="15.75" hidden="1" thickBot="1" x14ac:dyDescent="0.3">
      <c r="A449" s="134" t="s">
        <v>96</v>
      </c>
      <c r="B449" s="143"/>
      <c r="C449" s="143"/>
      <c r="D449" s="143"/>
      <c r="E449" s="143"/>
    </row>
    <row r="450" spans="1:12" ht="15.75" hidden="1" thickBot="1" x14ac:dyDescent="0.3">
      <c r="A450" s="147" t="s">
        <v>74</v>
      </c>
      <c r="B450" s="143">
        <f>B440+B445</f>
        <v>0</v>
      </c>
      <c r="C450" s="143">
        <f>C440+C445</f>
        <v>0</v>
      </c>
      <c r="D450" s="143">
        <f>D440+D445</f>
        <v>0</v>
      </c>
      <c r="E450" s="143">
        <f>E440+E445</f>
        <v>0</v>
      </c>
    </row>
    <row r="451" spans="1:12" ht="15" customHeight="1" thickBot="1" x14ac:dyDescent="0.3">
      <c r="A451" s="161"/>
      <c r="B451" s="161"/>
      <c r="C451" s="161"/>
      <c r="D451" s="161"/>
      <c r="E451" s="161"/>
    </row>
    <row r="452" spans="1:12" ht="33" customHeight="1" thickBot="1" x14ac:dyDescent="0.3">
      <c r="A452" s="114" t="s">
        <v>46</v>
      </c>
      <c r="B452" s="162">
        <f>B432+B407+B381+B356+B331+B305+B255+B230+B180+B141+B104+B67+B30+B280</f>
        <v>55653</v>
      </c>
      <c r="C452" s="162">
        <f>C432+C407+C381+C356+C331+C305+C255+C230+C180+C141+C104+C67+C30</f>
        <v>66000</v>
      </c>
      <c r="D452" s="162">
        <f>D432+D407+D381+D356+D331+D305+D255+D230+D180+D141+D104+D67+D30</f>
        <v>56500</v>
      </c>
      <c r="E452" s="162">
        <f>E432+E407+E381+E356+E331+E305+E255+E230+E180+E141+E104+E67+E30+E205</f>
        <v>70500</v>
      </c>
    </row>
    <row r="453" spans="1:12" ht="36.75" thickBot="1" x14ac:dyDescent="0.3">
      <c r="A453" s="114" t="s">
        <v>47</v>
      </c>
      <c r="B453" s="162">
        <f>+B323+B273+B133+B96+B59+B425+B399+B374+B349+B248+B198+B170+B298</f>
        <v>55653</v>
      </c>
      <c r="C453" s="162">
        <f>+C323+C273+C133+C96+C59+C425+C399+C374+C349+C248+C198+C170</f>
        <v>66000</v>
      </c>
      <c r="D453" s="162">
        <f>+D323+D273+D133+D96+D59+D425+D399+D374+D349+D248+D198+D170</f>
        <v>56500</v>
      </c>
      <c r="E453" s="162">
        <f>+E323+E273+E133+E96+E59+E425+E399+E374+E349+E248+E198+E170+E450+E223</f>
        <v>70500</v>
      </c>
    </row>
    <row r="454" spans="1:12" ht="15.75" thickBot="1" x14ac:dyDescent="0.3">
      <c r="A454" s="132" t="s">
        <v>0</v>
      </c>
      <c r="B454" s="163">
        <f>B455+B456</f>
        <v>28108</v>
      </c>
      <c r="C454" s="163">
        <f>C455+C456</f>
        <v>29159</v>
      </c>
      <c r="D454" s="163">
        <f>D455+D456</f>
        <v>29159</v>
      </c>
      <c r="E454" s="163">
        <f>E455+E456</f>
        <v>29159</v>
      </c>
      <c r="G454" s="131"/>
      <c r="H454" s="131"/>
      <c r="I454" s="131"/>
      <c r="J454" s="131"/>
      <c r="K454" s="131"/>
      <c r="L454" s="131"/>
    </row>
    <row r="455" spans="1:12" ht="15.75" thickBot="1" x14ac:dyDescent="0.3">
      <c r="A455" s="134" t="s">
        <v>89</v>
      </c>
      <c r="B455" s="143">
        <f t="shared" ref="B455:E456" si="13">B39+B76+B113</f>
        <v>28108</v>
      </c>
      <c r="C455" s="143">
        <f t="shared" si="13"/>
        <v>29159</v>
      </c>
      <c r="D455" s="143">
        <f t="shared" si="13"/>
        <v>29159</v>
      </c>
      <c r="E455" s="143">
        <f t="shared" si="13"/>
        <v>29159</v>
      </c>
      <c r="G455" s="131"/>
    </row>
    <row r="456" spans="1:12" ht="15.75" thickBot="1" x14ac:dyDescent="0.3">
      <c r="A456" s="134" t="s">
        <v>107</v>
      </c>
      <c r="B456" s="143">
        <f t="shared" si="13"/>
        <v>0</v>
      </c>
      <c r="C456" s="143">
        <f t="shared" si="13"/>
        <v>0</v>
      </c>
      <c r="D456" s="143">
        <f t="shared" si="13"/>
        <v>0</v>
      </c>
      <c r="E456" s="143">
        <f t="shared" si="13"/>
        <v>0</v>
      </c>
    </row>
    <row r="457" spans="1:12" ht="24.75" thickBot="1" x14ac:dyDescent="0.3">
      <c r="A457" s="132" t="s">
        <v>30</v>
      </c>
      <c r="B457" s="163">
        <f>B458+B459</f>
        <v>4895</v>
      </c>
      <c r="C457" s="163">
        <f>C458+C459</f>
        <v>5141</v>
      </c>
      <c r="D457" s="163">
        <f>D458+D459</f>
        <v>5141</v>
      </c>
      <c r="E457" s="163">
        <f>E458+E459</f>
        <v>5141</v>
      </c>
    </row>
    <row r="458" spans="1:12" ht="15.75" thickBot="1" x14ac:dyDescent="0.3">
      <c r="A458" s="134" t="s">
        <v>89</v>
      </c>
      <c r="B458" s="139">
        <f>B42+B79+B116</f>
        <v>4895</v>
      </c>
      <c r="C458" s="139">
        <f>C42+C79+C116</f>
        <v>5141</v>
      </c>
      <c r="D458" s="139">
        <f>D42+D79+D116</f>
        <v>5141</v>
      </c>
      <c r="E458" s="139">
        <f>E42+E79+E116</f>
        <v>5141</v>
      </c>
    </row>
    <row r="459" spans="1:12" ht="15" customHeight="1" thickBot="1" x14ac:dyDescent="0.3">
      <c r="A459" s="134" t="s">
        <v>107</v>
      </c>
      <c r="B459" s="143">
        <f>B43+B80+B114</f>
        <v>0</v>
      </c>
      <c r="C459" s="143">
        <f>C43+C80+C114</f>
        <v>0</v>
      </c>
      <c r="D459" s="143">
        <f>D43+D80+D114</f>
        <v>0</v>
      </c>
      <c r="E459" s="143">
        <f>E43+E80+E114</f>
        <v>0</v>
      </c>
    </row>
    <row r="460" spans="1:12" ht="15.75" thickBot="1" x14ac:dyDescent="0.3">
      <c r="A460" s="132" t="s">
        <v>1</v>
      </c>
      <c r="B460" s="163">
        <f>B461+B462</f>
        <v>17450</v>
      </c>
      <c r="C460" s="163">
        <f>C461+C462</f>
        <v>21700</v>
      </c>
      <c r="D460" s="163">
        <f>D461+D462</f>
        <v>22200</v>
      </c>
      <c r="E460" s="163">
        <f>E461+E462</f>
        <v>23200</v>
      </c>
    </row>
    <row r="461" spans="1:12" ht="15.75" thickBot="1" x14ac:dyDescent="0.3">
      <c r="A461" s="134" t="s">
        <v>89</v>
      </c>
      <c r="B461" s="143">
        <f>B45+B82+B119+B156</f>
        <v>17450</v>
      </c>
      <c r="C461" s="143">
        <f>C45+C82+C119+C156</f>
        <v>21700</v>
      </c>
      <c r="D461" s="143">
        <f>D45+D82+D119+D156</f>
        <v>22200</v>
      </c>
      <c r="E461" s="143">
        <f>E45+E82+E119+E156</f>
        <v>23200</v>
      </c>
    </row>
    <row r="462" spans="1:12" ht="15.75" thickBot="1" x14ac:dyDescent="0.3">
      <c r="A462" s="134" t="s">
        <v>107</v>
      </c>
      <c r="B462" s="143">
        <f>B46+B83+B120</f>
        <v>0</v>
      </c>
      <c r="C462" s="143">
        <f>C46+C83+C120</f>
        <v>0</v>
      </c>
      <c r="D462" s="143">
        <f>D46+D83+D120</f>
        <v>0</v>
      </c>
      <c r="E462" s="143">
        <f>E46+E83+E120</f>
        <v>0</v>
      </c>
    </row>
    <row r="463" spans="1:12" ht="15.75" thickBot="1" x14ac:dyDescent="0.3">
      <c r="A463" s="132" t="s">
        <v>2</v>
      </c>
      <c r="B463" s="163">
        <f>B464+B465</f>
        <v>0</v>
      </c>
      <c r="C463" s="163">
        <f>C464+C465</f>
        <v>0</v>
      </c>
      <c r="D463" s="163">
        <f>D464+D465</f>
        <v>0</v>
      </c>
      <c r="E463" s="163">
        <f>E464+E465</f>
        <v>0</v>
      </c>
    </row>
    <row r="464" spans="1:12" ht="15.75" thickBot="1" x14ac:dyDescent="0.3">
      <c r="A464" s="134" t="s">
        <v>89</v>
      </c>
      <c r="B464" s="139">
        <f t="shared" ref="B464:E465" si="14">B48+B85+B122</f>
        <v>0</v>
      </c>
      <c r="C464" s="139">
        <f t="shared" si="14"/>
        <v>0</v>
      </c>
      <c r="D464" s="139">
        <f t="shared" si="14"/>
        <v>0</v>
      </c>
      <c r="E464" s="139">
        <f t="shared" si="14"/>
        <v>0</v>
      </c>
    </row>
    <row r="465" spans="1:5" ht="15.75" thickBot="1" x14ac:dyDescent="0.3">
      <c r="A465" s="134" t="s">
        <v>107</v>
      </c>
      <c r="B465" s="143">
        <f t="shared" si="14"/>
        <v>0</v>
      </c>
      <c r="C465" s="143">
        <f t="shared" si="14"/>
        <v>0</v>
      </c>
      <c r="D465" s="143">
        <f t="shared" si="14"/>
        <v>0</v>
      </c>
      <c r="E465" s="143">
        <f t="shared" si="14"/>
        <v>0</v>
      </c>
    </row>
    <row r="466" spans="1:5" ht="12.75" customHeight="1" thickBot="1" x14ac:dyDescent="0.3">
      <c r="A466" s="132" t="s">
        <v>25</v>
      </c>
      <c r="B466" s="163">
        <f>B467+B468</f>
        <v>0</v>
      </c>
      <c r="C466" s="163">
        <f>C467+C468</f>
        <v>0</v>
      </c>
      <c r="D466" s="163">
        <f>D467+D468</f>
        <v>0</v>
      </c>
      <c r="E466" s="163">
        <f>E467+E468</f>
        <v>0</v>
      </c>
    </row>
    <row r="467" spans="1:5" ht="9" customHeight="1" thickBot="1" x14ac:dyDescent="0.3">
      <c r="A467" s="134" t="s">
        <v>89</v>
      </c>
      <c r="B467" s="139">
        <f t="shared" ref="B467:E468" si="15">B51+B88+B125</f>
        <v>0</v>
      </c>
      <c r="C467" s="139">
        <f t="shared" si="15"/>
        <v>0</v>
      </c>
      <c r="D467" s="139">
        <f t="shared" si="15"/>
        <v>0</v>
      </c>
      <c r="E467" s="139">
        <f t="shared" si="15"/>
        <v>0</v>
      </c>
    </row>
    <row r="468" spans="1:5" ht="15.75" thickBot="1" x14ac:dyDescent="0.3">
      <c r="A468" s="134" t="s">
        <v>107</v>
      </c>
      <c r="B468" s="143">
        <f t="shared" si="15"/>
        <v>0</v>
      </c>
      <c r="C468" s="143">
        <f t="shared" si="15"/>
        <v>0</v>
      </c>
      <c r="D468" s="143">
        <f t="shared" si="15"/>
        <v>0</v>
      </c>
      <c r="E468" s="143">
        <f t="shared" si="15"/>
        <v>0</v>
      </c>
    </row>
    <row r="469" spans="1:5" ht="15.75" thickBot="1" x14ac:dyDescent="0.3">
      <c r="A469" s="132" t="s">
        <v>26</v>
      </c>
      <c r="B469" s="163">
        <f>B470+B471</f>
        <v>0</v>
      </c>
      <c r="C469" s="163">
        <f>C470+C471</f>
        <v>0</v>
      </c>
      <c r="D469" s="163">
        <f>D470+D471</f>
        <v>0</v>
      </c>
      <c r="E469" s="163">
        <f>E470+E471</f>
        <v>0</v>
      </c>
    </row>
    <row r="470" spans="1:5" ht="15.75" thickBot="1" x14ac:dyDescent="0.3">
      <c r="A470" s="134" t="s">
        <v>89</v>
      </c>
      <c r="B470" s="139">
        <f t="shared" ref="B470:E471" si="16">B54+B91+B128</f>
        <v>0</v>
      </c>
      <c r="C470" s="139">
        <f t="shared" si="16"/>
        <v>0</v>
      </c>
      <c r="D470" s="139">
        <f t="shared" si="16"/>
        <v>0</v>
      </c>
      <c r="E470" s="139">
        <f t="shared" si="16"/>
        <v>0</v>
      </c>
    </row>
    <row r="471" spans="1:5" ht="15.75" thickBot="1" x14ac:dyDescent="0.3">
      <c r="A471" s="134" t="s">
        <v>107</v>
      </c>
      <c r="B471" s="143">
        <f t="shared" si="16"/>
        <v>0</v>
      </c>
      <c r="C471" s="143">
        <f t="shared" si="16"/>
        <v>0</v>
      </c>
      <c r="D471" s="143">
        <f t="shared" si="16"/>
        <v>0</v>
      </c>
      <c r="E471" s="143">
        <f t="shared" si="16"/>
        <v>0</v>
      </c>
    </row>
    <row r="472" spans="1:5" ht="24.75" thickBot="1" x14ac:dyDescent="0.3">
      <c r="A472" s="132" t="s">
        <v>3</v>
      </c>
      <c r="B472" s="163">
        <f>B93+B56</f>
        <v>200</v>
      </c>
      <c r="C472" s="163">
        <f>C93+C56</f>
        <v>0</v>
      </c>
      <c r="D472" s="163">
        <f>D93+D56</f>
        <v>0</v>
      </c>
      <c r="E472" s="163">
        <f>E93+E56</f>
        <v>0</v>
      </c>
    </row>
    <row r="473" spans="1:5" ht="15.75" thickBot="1" x14ac:dyDescent="0.3">
      <c r="A473" s="134" t="s">
        <v>89</v>
      </c>
      <c r="B473" s="139">
        <f t="shared" ref="B473:E474" si="17">B57+B94+B131</f>
        <v>200</v>
      </c>
      <c r="C473" s="139">
        <f t="shared" si="17"/>
        <v>0</v>
      </c>
      <c r="D473" s="139">
        <f t="shared" si="17"/>
        <v>0</v>
      </c>
      <c r="E473" s="139">
        <f t="shared" si="17"/>
        <v>0</v>
      </c>
    </row>
    <row r="474" spans="1:5" ht="15.75" customHeight="1" thickBot="1" x14ac:dyDescent="0.3">
      <c r="A474" s="134" t="s">
        <v>107</v>
      </c>
      <c r="B474" s="143">
        <f t="shared" si="17"/>
        <v>0</v>
      </c>
      <c r="C474" s="143">
        <f t="shared" si="17"/>
        <v>0</v>
      </c>
      <c r="D474" s="143">
        <f t="shared" si="17"/>
        <v>0</v>
      </c>
      <c r="E474" s="143">
        <f t="shared" si="17"/>
        <v>0</v>
      </c>
    </row>
    <row r="475" spans="1:5" ht="12.75" customHeight="1" thickBot="1" x14ac:dyDescent="0.3">
      <c r="A475" s="132" t="s">
        <v>19</v>
      </c>
      <c r="B475" s="163">
        <f>B476+B477+B478+B479</f>
        <v>0</v>
      </c>
      <c r="C475" s="163">
        <f>C476+C477+C478+C479</f>
        <v>0</v>
      </c>
      <c r="D475" s="163">
        <f>D476+D477+D478+D479</f>
        <v>0</v>
      </c>
      <c r="E475" s="163">
        <f>E476+E477+E478+E479</f>
        <v>0</v>
      </c>
    </row>
    <row r="476" spans="1:5" ht="9" customHeight="1" thickBot="1" x14ac:dyDescent="0.3">
      <c r="A476" s="134" t="s">
        <v>89</v>
      </c>
      <c r="B476" s="139">
        <f t="shared" ref="B476:E479" si="18">B189+B239+B264+B314+B340+B365+B390+B416</f>
        <v>0</v>
      </c>
      <c r="C476" s="139">
        <f t="shared" si="18"/>
        <v>0</v>
      </c>
      <c r="D476" s="139">
        <f t="shared" si="18"/>
        <v>0</v>
      </c>
      <c r="E476" s="139">
        <f t="shared" si="18"/>
        <v>0</v>
      </c>
    </row>
    <row r="477" spans="1:5" ht="15.75" thickBot="1" x14ac:dyDescent="0.3">
      <c r="A477" s="134" t="s">
        <v>438</v>
      </c>
      <c r="B477" s="139">
        <f t="shared" si="18"/>
        <v>0</v>
      </c>
      <c r="C477" s="139">
        <f t="shared" si="18"/>
        <v>0</v>
      </c>
      <c r="D477" s="139">
        <f t="shared" si="18"/>
        <v>0</v>
      </c>
      <c r="E477" s="139">
        <f t="shared" si="18"/>
        <v>0</v>
      </c>
    </row>
    <row r="478" spans="1:5" ht="15.75" thickBot="1" x14ac:dyDescent="0.3">
      <c r="A478" s="134" t="s">
        <v>95</v>
      </c>
      <c r="B478" s="139">
        <f t="shared" si="18"/>
        <v>0</v>
      </c>
      <c r="C478" s="139">
        <f t="shared" si="18"/>
        <v>0</v>
      </c>
      <c r="D478" s="139">
        <f t="shared" si="18"/>
        <v>0</v>
      </c>
      <c r="E478" s="139">
        <f t="shared" si="18"/>
        <v>0</v>
      </c>
    </row>
    <row r="479" spans="1:5" ht="15.75" thickBot="1" x14ac:dyDescent="0.3">
      <c r="A479" s="134" t="s">
        <v>96</v>
      </c>
      <c r="B479" s="139">
        <f t="shared" si="18"/>
        <v>0</v>
      </c>
      <c r="C479" s="139">
        <f t="shared" si="18"/>
        <v>0</v>
      </c>
      <c r="D479" s="139">
        <f t="shared" si="18"/>
        <v>0</v>
      </c>
      <c r="E479" s="139">
        <f t="shared" si="18"/>
        <v>0</v>
      </c>
    </row>
    <row r="480" spans="1:5" ht="15.75" thickBot="1" x14ac:dyDescent="0.3">
      <c r="A480" s="132" t="s">
        <v>20</v>
      </c>
      <c r="B480" s="163">
        <f>B481+B482+B483+B484</f>
        <v>5000</v>
      </c>
      <c r="C480" s="163">
        <f>C481+C482+C483+C484</f>
        <v>10000</v>
      </c>
      <c r="D480" s="163">
        <f>D481+D482+D483+D484</f>
        <v>0</v>
      </c>
      <c r="E480" s="163">
        <f>E481+E482+E483+E484</f>
        <v>13000</v>
      </c>
    </row>
    <row r="481" spans="1:5" ht="15.75" thickBot="1" x14ac:dyDescent="0.3">
      <c r="A481" s="134" t="s">
        <v>89</v>
      </c>
      <c r="B481" s="139">
        <f>B344+B318+B293+B268+B243+B218+B194</f>
        <v>5000</v>
      </c>
      <c r="C481" s="139">
        <f>C344+C318+C293+C268+C243+C218+C194</f>
        <v>10000</v>
      </c>
      <c r="D481" s="139">
        <f>D344+D318+D293+D268+D243+D218+D194</f>
        <v>0</v>
      </c>
      <c r="E481" s="139">
        <f>E344+E318+E293+E268+E243+E218+E194</f>
        <v>13000</v>
      </c>
    </row>
    <row r="482" spans="1:5" ht="15.75" thickBot="1" x14ac:dyDescent="0.3">
      <c r="A482" s="134" t="s">
        <v>438</v>
      </c>
      <c r="B482" s="139">
        <f t="shared" ref="B482:E484" si="19">B195+B245+B270+B320+B346+B371+B396+B422</f>
        <v>0</v>
      </c>
      <c r="C482" s="139">
        <f t="shared" si="19"/>
        <v>0</v>
      </c>
      <c r="D482" s="139">
        <f t="shared" si="19"/>
        <v>0</v>
      </c>
      <c r="E482" s="139">
        <f t="shared" si="19"/>
        <v>0</v>
      </c>
    </row>
    <row r="483" spans="1:5" ht="15.75" thickBot="1" x14ac:dyDescent="0.3">
      <c r="A483" s="134" t="s">
        <v>95</v>
      </c>
      <c r="B483" s="139">
        <f t="shared" si="19"/>
        <v>0</v>
      </c>
      <c r="C483" s="139">
        <f t="shared" si="19"/>
        <v>0</v>
      </c>
      <c r="D483" s="139">
        <f t="shared" si="19"/>
        <v>0</v>
      </c>
      <c r="E483" s="139">
        <f t="shared" si="19"/>
        <v>0</v>
      </c>
    </row>
    <row r="484" spans="1:5" ht="15.75" thickBot="1" x14ac:dyDescent="0.3">
      <c r="A484" s="134" t="s">
        <v>96</v>
      </c>
      <c r="B484" s="139">
        <f t="shared" si="19"/>
        <v>0</v>
      </c>
      <c r="C484" s="139">
        <f t="shared" si="19"/>
        <v>0</v>
      </c>
      <c r="D484" s="139">
        <f t="shared" si="19"/>
        <v>0</v>
      </c>
      <c r="E484" s="139">
        <f t="shared" si="19"/>
        <v>0</v>
      </c>
    </row>
    <row r="485" spans="1:5" ht="15.75" thickBot="1" x14ac:dyDescent="0.3">
      <c r="A485" s="148" t="s">
        <v>33</v>
      </c>
      <c r="B485" s="149">
        <f>B453-B452</f>
        <v>0</v>
      </c>
      <c r="C485" s="149">
        <f>C453-C452</f>
        <v>0</v>
      </c>
      <c r="D485" s="149">
        <f>D453-D452</f>
        <v>0</v>
      </c>
      <c r="E485" s="149">
        <f>E453-E452</f>
        <v>0</v>
      </c>
    </row>
    <row r="489" spans="1:5" ht="15" customHeight="1" x14ac:dyDescent="0.25"/>
    <row r="497" ht="17.25" customHeight="1" x14ac:dyDescent="0.25"/>
    <row r="499" ht="12.75" customHeight="1" x14ac:dyDescent="0.25"/>
    <row r="500" ht="9" customHeight="1" x14ac:dyDescent="0.25"/>
    <row r="507" ht="15.75" customHeight="1" x14ac:dyDescent="0.25"/>
    <row r="508" ht="12.75" customHeight="1" x14ac:dyDescent="0.25"/>
    <row r="509" ht="9" customHeight="1" x14ac:dyDescent="0.25"/>
    <row r="513" ht="15" customHeight="1" x14ac:dyDescent="0.25"/>
    <row r="518" ht="17.25" customHeight="1" x14ac:dyDescent="0.25"/>
    <row r="520" ht="12.75" customHeight="1" x14ac:dyDescent="0.25"/>
    <row r="521" ht="9" customHeight="1" x14ac:dyDescent="0.25"/>
    <row r="528" ht="15.75" customHeight="1" x14ac:dyDescent="0.25"/>
    <row r="529" ht="12.75" customHeight="1" x14ac:dyDescent="0.25"/>
    <row r="530" ht="9" customHeight="1" x14ac:dyDescent="0.25"/>
    <row r="534" ht="15" customHeight="1" x14ac:dyDescent="0.25"/>
    <row r="541" ht="17.25" customHeight="1" x14ac:dyDescent="0.25"/>
    <row r="543" ht="12.75" customHeight="1" x14ac:dyDescent="0.25"/>
    <row r="544" ht="9" customHeight="1" x14ac:dyDescent="0.25"/>
    <row r="551" ht="15.75" customHeight="1" x14ac:dyDescent="0.25"/>
    <row r="552" ht="12.75" customHeight="1" x14ac:dyDescent="0.25"/>
    <row r="553" ht="9" customHeight="1" x14ac:dyDescent="0.25"/>
    <row r="557" ht="15" customHeight="1" x14ac:dyDescent="0.25"/>
    <row r="562" ht="17.25" customHeight="1" x14ac:dyDescent="0.25"/>
    <row r="564" ht="12.75" customHeight="1" x14ac:dyDescent="0.25"/>
    <row r="565" ht="9" customHeight="1" x14ac:dyDescent="0.25"/>
    <row r="572" ht="15.75" customHeight="1" x14ac:dyDescent="0.25"/>
    <row r="573" ht="12.75" customHeight="1" x14ac:dyDescent="0.25"/>
    <row r="574" ht="9" customHeight="1" x14ac:dyDescent="0.25"/>
    <row r="578" ht="15" customHeight="1" x14ac:dyDescent="0.25"/>
    <row r="582" ht="27" customHeight="1" x14ac:dyDescent="0.25"/>
    <row r="603" ht="15" customHeight="1" x14ac:dyDescent="0.25"/>
    <row r="610" ht="15" customHeight="1" x14ac:dyDescent="0.25"/>
    <row r="612" ht="19.5" customHeight="1" x14ac:dyDescent="0.25"/>
    <row r="615" ht="27.75" customHeight="1" x14ac:dyDescent="0.25"/>
    <row r="616" ht="27.75" customHeight="1" x14ac:dyDescent="0.25"/>
    <row r="617" ht="28.5" customHeight="1" x14ac:dyDescent="0.25"/>
    <row r="618" ht="52.5" customHeight="1" x14ac:dyDescent="0.25"/>
    <row r="619" ht="18" customHeight="1" x14ac:dyDescent="0.25"/>
    <row r="620" ht="36" customHeight="1" x14ac:dyDescent="0.25"/>
    <row r="621" ht="27" customHeight="1" x14ac:dyDescent="0.25"/>
    <row r="622" ht="47.25" customHeight="1" x14ac:dyDescent="0.25"/>
  </sheetData>
  <mergeCells count="102">
    <mergeCell ref="A1:E1"/>
    <mergeCell ref="A9:E11"/>
    <mergeCell ref="B12:E12"/>
    <mergeCell ref="A13:A14"/>
    <mergeCell ref="B18:E18"/>
    <mergeCell ref="A19:E19"/>
    <mergeCell ref="A22:E22"/>
    <mergeCell ref="A3:E3"/>
    <mergeCell ref="B5:E5"/>
    <mergeCell ref="B6:E6"/>
    <mergeCell ref="B7:E7"/>
    <mergeCell ref="A8:E8"/>
    <mergeCell ref="A36:A37"/>
    <mergeCell ref="B61:E61"/>
    <mergeCell ref="B62:E62"/>
    <mergeCell ref="B63:E63"/>
    <mergeCell ref="A64:A65"/>
    <mergeCell ref="A72:E72"/>
    <mergeCell ref="A23:E23"/>
    <mergeCell ref="B24:E24"/>
    <mergeCell ref="B25:E25"/>
    <mergeCell ref="B26:E26"/>
    <mergeCell ref="A27:A28"/>
    <mergeCell ref="A35:E35"/>
    <mergeCell ref="A110:A111"/>
    <mergeCell ref="B135:E135"/>
    <mergeCell ref="B136:E136"/>
    <mergeCell ref="B137:E137"/>
    <mergeCell ref="A138:A139"/>
    <mergeCell ref="A146:E146"/>
    <mergeCell ref="A73:A74"/>
    <mergeCell ref="B98:E98"/>
    <mergeCell ref="B99:E99"/>
    <mergeCell ref="B100:E100"/>
    <mergeCell ref="A101:A102"/>
    <mergeCell ref="A109:E109"/>
    <mergeCell ref="A177:A178"/>
    <mergeCell ref="A185:E185"/>
    <mergeCell ref="A186:A187"/>
    <mergeCell ref="D199:E199"/>
    <mergeCell ref="B200:E200"/>
    <mergeCell ref="B201:E201"/>
    <mergeCell ref="A147:A148"/>
    <mergeCell ref="A172:E172"/>
    <mergeCell ref="B173:E173"/>
    <mergeCell ref="D174:E174"/>
    <mergeCell ref="B175:E175"/>
    <mergeCell ref="B176:E176"/>
    <mergeCell ref="A227:A228"/>
    <mergeCell ref="A235:E235"/>
    <mergeCell ref="A236:A237"/>
    <mergeCell ref="D249:E249"/>
    <mergeCell ref="B250:E250"/>
    <mergeCell ref="B251:E251"/>
    <mergeCell ref="A202:A203"/>
    <mergeCell ref="A210:E210"/>
    <mergeCell ref="A211:A212"/>
    <mergeCell ref="D224:E224"/>
    <mergeCell ref="B225:E225"/>
    <mergeCell ref="B226:E226"/>
    <mergeCell ref="A277:A278"/>
    <mergeCell ref="A285:E285"/>
    <mergeCell ref="A286:A287"/>
    <mergeCell ref="D299:E299"/>
    <mergeCell ref="B300:E300"/>
    <mergeCell ref="B301:E301"/>
    <mergeCell ref="A252:A253"/>
    <mergeCell ref="A260:E260"/>
    <mergeCell ref="A261:A262"/>
    <mergeCell ref="D274:E274"/>
    <mergeCell ref="B275:E275"/>
    <mergeCell ref="B276:E276"/>
    <mergeCell ref="A336:E336"/>
    <mergeCell ref="A337:A338"/>
    <mergeCell ref="D350:E350"/>
    <mergeCell ref="B351:E351"/>
    <mergeCell ref="B352:E352"/>
    <mergeCell ref="A353:A354"/>
    <mergeCell ref="A302:A303"/>
    <mergeCell ref="A310:E310"/>
    <mergeCell ref="A311:A312"/>
    <mergeCell ref="B324:E324"/>
    <mergeCell ref="B326:E326"/>
    <mergeCell ref="A328:A329"/>
    <mergeCell ref="A387:A388"/>
    <mergeCell ref="B400:E400"/>
    <mergeCell ref="B402:E402"/>
    <mergeCell ref="B403:E403"/>
    <mergeCell ref="A404:A405"/>
    <mergeCell ref="A412:E412"/>
    <mergeCell ref="A361:E361"/>
    <mergeCell ref="A362:A363"/>
    <mergeCell ref="B376:E376"/>
    <mergeCell ref="B377:E377"/>
    <mergeCell ref="A378:A379"/>
    <mergeCell ref="A386:E386"/>
    <mergeCell ref="A413:A414"/>
    <mergeCell ref="B427:E427"/>
    <mergeCell ref="B428:E428"/>
    <mergeCell ref="A429:A430"/>
    <mergeCell ref="A437:E437"/>
    <mergeCell ref="A438:A4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
  <sheetViews>
    <sheetView zoomScale="136" zoomScaleNormal="136" workbookViewId="0">
      <selection sqref="A1:E1"/>
    </sheetView>
  </sheetViews>
  <sheetFormatPr defaultRowHeight="15" x14ac:dyDescent="0.25"/>
  <cols>
    <col min="1" max="1" width="22" customWidth="1"/>
    <col min="2" max="2" width="18.140625" customWidth="1"/>
    <col min="3" max="3" width="17.7109375" customWidth="1"/>
    <col min="4" max="4" width="11" customWidth="1"/>
    <col min="5" max="5" width="11.85546875" customWidth="1"/>
    <col min="6" max="6" width="6.42578125" customWidth="1"/>
    <col min="7" max="7" width="9.5703125" customWidth="1"/>
    <col min="8" max="8" width="14" customWidth="1"/>
    <col min="9" max="9" width="16" customWidth="1"/>
    <col min="255" max="255" width="9" customWidth="1"/>
    <col min="256" max="256" width="7.7109375" customWidth="1"/>
    <col min="257" max="257" width="22" customWidth="1"/>
    <col min="258" max="258" width="18.140625" customWidth="1"/>
    <col min="259" max="259" width="17.7109375" customWidth="1"/>
    <col min="260" max="260" width="11" customWidth="1"/>
    <col min="261" max="261" width="11.85546875" customWidth="1"/>
    <col min="262" max="262" width="6.42578125" customWidth="1"/>
    <col min="263" max="263" width="9.5703125" customWidth="1"/>
    <col min="264" max="264" width="14" customWidth="1"/>
    <col min="265" max="265" width="16" customWidth="1"/>
    <col min="511" max="511" width="9" customWidth="1"/>
    <col min="512" max="512" width="7.7109375" customWidth="1"/>
    <col min="513" max="513" width="22" customWidth="1"/>
    <col min="514" max="514" width="18.140625" customWidth="1"/>
    <col min="515" max="515" width="17.7109375" customWidth="1"/>
    <col min="516" max="516" width="11" customWidth="1"/>
    <col min="517" max="517" width="11.85546875" customWidth="1"/>
    <col min="518" max="518" width="6.42578125" customWidth="1"/>
    <col min="519" max="519" width="9.5703125" customWidth="1"/>
    <col min="520" max="520" width="14" customWidth="1"/>
    <col min="521" max="521" width="16" customWidth="1"/>
    <col min="767" max="767" width="9" customWidth="1"/>
    <col min="768" max="768" width="7.7109375" customWidth="1"/>
    <col min="769" max="769" width="22" customWidth="1"/>
    <col min="770" max="770" width="18.140625" customWidth="1"/>
    <col min="771" max="771" width="17.7109375" customWidth="1"/>
    <col min="772" max="772" width="11" customWidth="1"/>
    <col min="773" max="773" width="11.85546875" customWidth="1"/>
    <col min="774" max="774" width="6.42578125" customWidth="1"/>
    <col min="775" max="775" width="9.5703125" customWidth="1"/>
    <col min="776" max="776" width="14" customWidth="1"/>
    <col min="777" max="777" width="16" customWidth="1"/>
    <col min="1023" max="1023" width="9" customWidth="1"/>
    <col min="1024" max="1024" width="7.7109375" customWidth="1"/>
    <col min="1025" max="1025" width="22" customWidth="1"/>
    <col min="1026" max="1026" width="18.140625" customWidth="1"/>
    <col min="1027" max="1027" width="17.7109375" customWidth="1"/>
    <col min="1028" max="1028" width="11" customWidth="1"/>
    <col min="1029" max="1029" width="11.85546875" customWidth="1"/>
    <col min="1030" max="1030" width="6.42578125" customWidth="1"/>
    <col min="1031" max="1031" width="9.5703125" customWidth="1"/>
    <col min="1032" max="1032" width="14" customWidth="1"/>
    <col min="1033" max="1033" width="16" customWidth="1"/>
    <col min="1279" max="1279" width="9" customWidth="1"/>
    <col min="1280" max="1280" width="7.7109375" customWidth="1"/>
    <col min="1281" max="1281" width="22" customWidth="1"/>
    <col min="1282" max="1282" width="18.140625" customWidth="1"/>
    <col min="1283" max="1283" width="17.7109375" customWidth="1"/>
    <col min="1284" max="1284" width="11" customWidth="1"/>
    <col min="1285" max="1285" width="11.85546875" customWidth="1"/>
    <col min="1286" max="1286" width="6.42578125" customWidth="1"/>
    <col min="1287" max="1287" width="9.5703125" customWidth="1"/>
    <col min="1288" max="1288" width="14" customWidth="1"/>
    <col min="1289" max="1289" width="16" customWidth="1"/>
    <col min="1535" max="1535" width="9" customWidth="1"/>
    <col min="1536" max="1536" width="7.7109375" customWidth="1"/>
    <col min="1537" max="1537" width="22" customWidth="1"/>
    <col min="1538" max="1538" width="18.140625" customWidth="1"/>
    <col min="1539" max="1539" width="17.7109375" customWidth="1"/>
    <col min="1540" max="1540" width="11" customWidth="1"/>
    <col min="1541" max="1541" width="11.85546875" customWidth="1"/>
    <col min="1542" max="1542" width="6.42578125" customWidth="1"/>
    <col min="1543" max="1543" width="9.5703125" customWidth="1"/>
    <col min="1544" max="1544" width="14" customWidth="1"/>
    <col min="1545" max="1545" width="16" customWidth="1"/>
    <col min="1791" max="1791" width="9" customWidth="1"/>
    <col min="1792" max="1792" width="7.7109375" customWidth="1"/>
    <col min="1793" max="1793" width="22" customWidth="1"/>
    <col min="1794" max="1794" width="18.140625" customWidth="1"/>
    <col min="1795" max="1795" width="17.7109375" customWidth="1"/>
    <col min="1796" max="1796" width="11" customWidth="1"/>
    <col min="1797" max="1797" width="11.85546875" customWidth="1"/>
    <col min="1798" max="1798" width="6.42578125" customWidth="1"/>
    <col min="1799" max="1799" width="9.5703125" customWidth="1"/>
    <col min="1800" max="1800" width="14" customWidth="1"/>
    <col min="1801" max="1801" width="16" customWidth="1"/>
    <col min="2047" max="2047" width="9" customWidth="1"/>
    <col min="2048" max="2048" width="7.7109375" customWidth="1"/>
    <col min="2049" max="2049" width="22" customWidth="1"/>
    <col min="2050" max="2050" width="18.140625" customWidth="1"/>
    <col min="2051" max="2051" width="17.7109375" customWidth="1"/>
    <col min="2052" max="2052" width="11" customWidth="1"/>
    <col min="2053" max="2053" width="11.85546875" customWidth="1"/>
    <col min="2054" max="2054" width="6.42578125" customWidth="1"/>
    <col min="2055" max="2055" width="9.5703125" customWidth="1"/>
    <col min="2056" max="2056" width="14" customWidth="1"/>
    <col min="2057" max="2057" width="16" customWidth="1"/>
    <col min="2303" max="2303" width="9" customWidth="1"/>
    <col min="2304" max="2304" width="7.7109375" customWidth="1"/>
    <col min="2305" max="2305" width="22" customWidth="1"/>
    <col min="2306" max="2306" width="18.140625" customWidth="1"/>
    <col min="2307" max="2307" width="17.7109375" customWidth="1"/>
    <col min="2308" max="2308" width="11" customWidth="1"/>
    <col min="2309" max="2309" width="11.85546875" customWidth="1"/>
    <col min="2310" max="2310" width="6.42578125" customWidth="1"/>
    <col min="2311" max="2311" width="9.5703125" customWidth="1"/>
    <col min="2312" max="2312" width="14" customWidth="1"/>
    <col min="2313" max="2313" width="16" customWidth="1"/>
    <col min="2559" max="2559" width="9" customWidth="1"/>
    <col min="2560" max="2560" width="7.7109375" customWidth="1"/>
    <col min="2561" max="2561" width="22" customWidth="1"/>
    <col min="2562" max="2562" width="18.140625" customWidth="1"/>
    <col min="2563" max="2563" width="17.7109375" customWidth="1"/>
    <col min="2564" max="2564" width="11" customWidth="1"/>
    <col min="2565" max="2565" width="11.85546875" customWidth="1"/>
    <col min="2566" max="2566" width="6.42578125" customWidth="1"/>
    <col min="2567" max="2567" width="9.5703125" customWidth="1"/>
    <col min="2568" max="2568" width="14" customWidth="1"/>
    <col min="2569" max="2569" width="16" customWidth="1"/>
    <col min="2815" max="2815" width="9" customWidth="1"/>
    <col min="2816" max="2816" width="7.7109375" customWidth="1"/>
    <col min="2817" max="2817" width="22" customWidth="1"/>
    <col min="2818" max="2818" width="18.140625" customWidth="1"/>
    <col min="2819" max="2819" width="17.7109375" customWidth="1"/>
    <col min="2820" max="2820" width="11" customWidth="1"/>
    <col min="2821" max="2821" width="11.85546875" customWidth="1"/>
    <col min="2822" max="2822" width="6.42578125" customWidth="1"/>
    <col min="2823" max="2823" width="9.5703125" customWidth="1"/>
    <col min="2824" max="2824" width="14" customWidth="1"/>
    <col min="2825" max="2825" width="16" customWidth="1"/>
    <col min="3071" max="3071" width="9" customWidth="1"/>
    <col min="3072" max="3072" width="7.7109375" customWidth="1"/>
    <col min="3073" max="3073" width="22" customWidth="1"/>
    <col min="3074" max="3074" width="18.140625" customWidth="1"/>
    <col min="3075" max="3075" width="17.7109375" customWidth="1"/>
    <col min="3076" max="3076" width="11" customWidth="1"/>
    <col min="3077" max="3077" width="11.85546875" customWidth="1"/>
    <col min="3078" max="3078" width="6.42578125" customWidth="1"/>
    <col min="3079" max="3079" width="9.5703125" customWidth="1"/>
    <col min="3080" max="3080" width="14" customWidth="1"/>
    <col min="3081" max="3081" width="16" customWidth="1"/>
    <col min="3327" max="3327" width="9" customWidth="1"/>
    <col min="3328" max="3328" width="7.7109375" customWidth="1"/>
    <col min="3329" max="3329" width="22" customWidth="1"/>
    <col min="3330" max="3330" width="18.140625" customWidth="1"/>
    <col min="3331" max="3331" width="17.7109375" customWidth="1"/>
    <col min="3332" max="3332" width="11" customWidth="1"/>
    <col min="3333" max="3333" width="11.85546875" customWidth="1"/>
    <col min="3334" max="3334" width="6.42578125" customWidth="1"/>
    <col min="3335" max="3335" width="9.5703125" customWidth="1"/>
    <col min="3336" max="3336" width="14" customWidth="1"/>
    <col min="3337" max="3337" width="16" customWidth="1"/>
    <col min="3583" max="3583" width="9" customWidth="1"/>
    <col min="3584" max="3584" width="7.7109375" customWidth="1"/>
    <col min="3585" max="3585" width="22" customWidth="1"/>
    <col min="3586" max="3586" width="18.140625" customWidth="1"/>
    <col min="3587" max="3587" width="17.7109375" customWidth="1"/>
    <col min="3588" max="3588" width="11" customWidth="1"/>
    <col min="3589" max="3589" width="11.85546875" customWidth="1"/>
    <col min="3590" max="3590" width="6.42578125" customWidth="1"/>
    <col min="3591" max="3591" width="9.5703125" customWidth="1"/>
    <col min="3592" max="3592" width="14" customWidth="1"/>
    <col min="3593" max="3593" width="16" customWidth="1"/>
    <col min="3839" max="3839" width="9" customWidth="1"/>
    <col min="3840" max="3840" width="7.7109375" customWidth="1"/>
    <col min="3841" max="3841" width="22" customWidth="1"/>
    <col min="3842" max="3842" width="18.140625" customWidth="1"/>
    <col min="3843" max="3843" width="17.7109375" customWidth="1"/>
    <col min="3844" max="3844" width="11" customWidth="1"/>
    <col min="3845" max="3845" width="11.85546875" customWidth="1"/>
    <col min="3846" max="3846" width="6.42578125" customWidth="1"/>
    <col min="3847" max="3847" width="9.5703125" customWidth="1"/>
    <col min="3848" max="3848" width="14" customWidth="1"/>
    <col min="3849" max="3849" width="16" customWidth="1"/>
    <col min="4095" max="4095" width="9" customWidth="1"/>
    <col min="4096" max="4096" width="7.7109375" customWidth="1"/>
    <col min="4097" max="4097" width="22" customWidth="1"/>
    <col min="4098" max="4098" width="18.140625" customWidth="1"/>
    <col min="4099" max="4099" width="17.7109375" customWidth="1"/>
    <col min="4100" max="4100" width="11" customWidth="1"/>
    <col min="4101" max="4101" width="11.85546875" customWidth="1"/>
    <col min="4102" max="4102" width="6.42578125" customWidth="1"/>
    <col min="4103" max="4103" width="9.5703125" customWidth="1"/>
    <col min="4104" max="4104" width="14" customWidth="1"/>
    <col min="4105" max="4105" width="16" customWidth="1"/>
    <col min="4351" max="4351" width="9" customWidth="1"/>
    <col min="4352" max="4352" width="7.7109375" customWidth="1"/>
    <col min="4353" max="4353" width="22" customWidth="1"/>
    <col min="4354" max="4354" width="18.140625" customWidth="1"/>
    <col min="4355" max="4355" width="17.7109375" customWidth="1"/>
    <col min="4356" max="4356" width="11" customWidth="1"/>
    <col min="4357" max="4357" width="11.85546875" customWidth="1"/>
    <col min="4358" max="4358" width="6.42578125" customWidth="1"/>
    <col min="4359" max="4359" width="9.5703125" customWidth="1"/>
    <col min="4360" max="4360" width="14" customWidth="1"/>
    <col min="4361" max="4361" width="16" customWidth="1"/>
    <col min="4607" max="4607" width="9" customWidth="1"/>
    <col min="4608" max="4608" width="7.7109375" customWidth="1"/>
    <col min="4609" max="4609" width="22" customWidth="1"/>
    <col min="4610" max="4610" width="18.140625" customWidth="1"/>
    <col min="4611" max="4611" width="17.7109375" customWidth="1"/>
    <col min="4612" max="4612" width="11" customWidth="1"/>
    <col min="4613" max="4613" width="11.85546875" customWidth="1"/>
    <col min="4614" max="4614" width="6.42578125" customWidth="1"/>
    <col min="4615" max="4615" width="9.5703125" customWidth="1"/>
    <col min="4616" max="4616" width="14" customWidth="1"/>
    <col min="4617" max="4617" width="16" customWidth="1"/>
    <col min="4863" max="4863" width="9" customWidth="1"/>
    <col min="4864" max="4864" width="7.7109375" customWidth="1"/>
    <col min="4865" max="4865" width="22" customWidth="1"/>
    <col min="4866" max="4866" width="18.140625" customWidth="1"/>
    <col min="4867" max="4867" width="17.7109375" customWidth="1"/>
    <col min="4868" max="4868" width="11" customWidth="1"/>
    <col min="4869" max="4869" width="11.85546875" customWidth="1"/>
    <col min="4870" max="4870" width="6.42578125" customWidth="1"/>
    <col min="4871" max="4871" width="9.5703125" customWidth="1"/>
    <col min="4872" max="4872" width="14" customWidth="1"/>
    <col min="4873" max="4873" width="16" customWidth="1"/>
    <col min="5119" max="5119" width="9" customWidth="1"/>
    <col min="5120" max="5120" width="7.7109375" customWidth="1"/>
    <col min="5121" max="5121" width="22" customWidth="1"/>
    <col min="5122" max="5122" width="18.140625" customWidth="1"/>
    <col min="5123" max="5123" width="17.7109375" customWidth="1"/>
    <col min="5124" max="5124" width="11" customWidth="1"/>
    <col min="5125" max="5125" width="11.85546875" customWidth="1"/>
    <col min="5126" max="5126" width="6.42578125" customWidth="1"/>
    <col min="5127" max="5127" width="9.5703125" customWidth="1"/>
    <col min="5128" max="5128" width="14" customWidth="1"/>
    <col min="5129" max="5129" width="16" customWidth="1"/>
    <col min="5375" max="5375" width="9" customWidth="1"/>
    <col min="5376" max="5376" width="7.7109375" customWidth="1"/>
    <col min="5377" max="5377" width="22" customWidth="1"/>
    <col min="5378" max="5378" width="18.140625" customWidth="1"/>
    <col min="5379" max="5379" width="17.7109375" customWidth="1"/>
    <col min="5380" max="5380" width="11" customWidth="1"/>
    <col min="5381" max="5381" width="11.85546875" customWidth="1"/>
    <col min="5382" max="5382" width="6.42578125" customWidth="1"/>
    <col min="5383" max="5383" width="9.5703125" customWidth="1"/>
    <col min="5384" max="5384" width="14" customWidth="1"/>
    <col min="5385" max="5385" width="16" customWidth="1"/>
    <col min="5631" max="5631" width="9" customWidth="1"/>
    <col min="5632" max="5632" width="7.7109375" customWidth="1"/>
    <col min="5633" max="5633" width="22" customWidth="1"/>
    <col min="5634" max="5634" width="18.140625" customWidth="1"/>
    <col min="5635" max="5635" width="17.7109375" customWidth="1"/>
    <col min="5636" max="5636" width="11" customWidth="1"/>
    <col min="5637" max="5637" width="11.85546875" customWidth="1"/>
    <col min="5638" max="5638" width="6.42578125" customWidth="1"/>
    <col min="5639" max="5639" width="9.5703125" customWidth="1"/>
    <col min="5640" max="5640" width="14" customWidth="1"/>
    <col min="5641" max="5641" width="16" customWidth="1"/>
    <col min="5887" max="5887" width="9" customWidth="1"/>
    <col min="5888" max="5888" width="7.7109375" customWidth="1"/>
    <col min="5889" max="5889" width="22" customWidth="1"/>
    <col min="5890" max="5890" width="18.140625" customWidth="1"/>
    <col min="5891" max="5891" width="17.7109375" customWidth="1"/>
    <col min="5892" max="5892" width="11" customWidth="1"/>
    <col min="5893" max="5893" width="11.85546875" customWidth="1"/>
    <col min="5894" max="5894" width="6.42578125" customWidth="1"/>
    <col min="5895" max="5895" width="9.5703125" customWidth="1"/>
    <col min="5896" max="5896" width="14" customWidth="1"/>
    <col min="5897" max="5897" width="16" customWidth="1"/>
    <col min="6143" max="6143" width="9" customWidth="1"/>
    <col min="6144" max="6144" width="7.7109375" customWidth="1"/>
    <col min="6145" max="6145" width="22" customWidth="1"/>
    <col min="6146" max="6146" width="18.140625" customWidth="1"/>
    <col min="6147" max="6147" width="17.7109375" customWidth="1"/>
    <col min="6148" max="6148" width="11" customWidth="1"/>
    <col min="6149" max="6149" width="11.85546875" customWidth="1"/>
    <col min="6150" max="6150" width="6.42578125" customWidth="1"/>
    <col min="6151" max="6151" width="9.5703125" customWidth="1"/>
    <col min="6152" max="6152" width="14" customWidth="1"/>
    <col min="6153" max="6153" width="16" customWidth="1"/>
    <col min="6399" max="6399" width="9" customWidth="1"/>
    <col min="6400" max="6400" width="7.7109375" customWidth="1"/>
    <col min="6401" max="6401" width="22" customWidth="1"/>
    <col min="6402" max="6402" width="18.140625" customWidth="1"/>
    <col min="6403" max="6403" width="17.7109375" customWidth="1"/>
    <col min="6404" max="6404" width="11" customWidth="1"/>
    <col min="6405" max="6405" width="11.85546875" customWidth="1"/>
    <col min="6406" max="6406" width="6.42578125" customWidth="1"/>
    <col min="6407" max="6407" width="9.5703125" customWidth="1"/>
    <col min="6408" max="6408" width="14" customWidth="1"/>
    <col min="6409" max="6409" width="16" customWidth="1"/>
    <col min="6655" max="6655" width="9" customWidth="1"/>
    <col min="6656" max="6656" width="7.7109375" customWidth="1"/>
    <col min="6657" max="6657" width="22" customWidth="1"/>
    <col min="6658" max="6658" width="18.140625" customWidth="1"/>
    <col min="6659" max="6659" width="17.7109375" customWidth="1"/>
    <col min="6660" max="6660" width="11" customWidth="1"/>
    <col min="6661" max="6661" width="11.85546875" customWidth="1"/>
    <col min="6662" max="6662" width="6.42578125" customWidth="1"/>
    <col min="6663" max="6663" width="9.5703125" customWidth="1"/>
    <col min="6664" max="6664" width="14" customWidth="1"/>
    <col min="6665" max="6665" width="16" customWidth="1"/>
    <col min="6911" max="6911" width="9" customWidth="1"/>
    <col min="6912" max="6912" width="7.7109375" customWidth="1"/>
    <col min="6913" max="6913" width="22" customWidth="1"/>
    <col min="6914" max="6914" width="18.140625" customWidth="1"/>
    <col min="6915" max="6915" width="17.7109375" customWidth="1"/>
    <col min="6916" max="6916" width="11" customWidth="1"/>
    <col min="6917" max="6917" width="11.85546875" customWidth="1"/>
    <col min="6918" max="6918" width="6.42578125" customWidth="1"/>
    <col min="6919" max="6919" width="9.5703125" customWidth="1"/>
    <col min="6920" max="6920" width="14" customWidth="1"/>
    <col min="6921" max="6921" width="16" customWidth="1"/>
    <col min="7167" max="7167" width="9" customWidth="1"/>
    <col min="7168" max="7168" width="7.7109375" customWidth="1"/>
    <col min="7169" max="7169" width="22" customWidth="1"/>
    <col min="7170" max="7170" width="18.140625" customWidth="1"/>
    <col min="7171" max="7171" width="17.7109375" customWidth="1"/>
    <col min="7172" max="7172" width="11" customWidth="1"/>
    <col min="7173" max="7173" width="11.85546875" customWidth="1"/>
    <col min="7174" max="7174" width="6.42578125" customWidth="1"/>
    <col min="7175" max="7175" width="9.5703125" customWidth="1"/>
    <col min="7176" max="7176" width="14" customWidth="1"/>
    <col min="7177" max="7177" width="16" customWidth="1"/>
    <col min="7423" max="7423" width="9" customWidth="1"/>
    <col min="7424" max="7424" width="7.7109375" customWidth="1"/>
    <col min="7425" max="7425" width="22" customWidth="1"/>
    <col min="7426" max="7426" width="18.140625" customWidth="1"/>
    <col min="7427" max="7427" width="17.7109375" customWidth="1"/>
    <col min="7428" max="7428" width="11" customWidth="1"/>
    <col min="7429" max="7429" width="11.85546875" customWidth="1"/>
    <col min="7430" max="7430" width="6.42578125" customWidth="1"/>
    <col min="7431" max="7431" width="9.5703125" customWidth="1"/>
    <col min="7432" max="7432" width="14" customWidth="1"/>
    <col min="7433" max="7433" width="16" customWidth="1"/>
    <col min="7679" max="7679" width="9" customWidth="1"/>
    <col min="7680" max="7680" width="7.7109375" customWidth="1"/>
    <col min="7681" max="7681" width="22" customWidth="1"/>
    <col min="7682" max="7682" width="18.140625" customWidth="1"/>
    <col min="7683" max="7683" width="17.7109375" customWidth="1"/>
    <col min="7684" max="7684" width="11" customWidth="1"/>
    <col min="7685" max="7685" width="11.85546875" customWidth="1"/>
    <col min="7686" max="7686" width="6.42578125" customWidth="1"/>
    <col min="7687" max="7687" width="9.5703125" customWidth="1"/>
    <col min="7688" max="7688" width="14" customWidth="1"/>
    <col min="7689" max="7689" width="16" customWidth="1"/>
    <col min="7935" max="7935" width="9" customWidth="1"/>
    <col min="7936" max="7936" width="7.7109375" customWidth="1"/>
    <col min="7937" max="7937" width="22" customWidth="1"/>
    <col min="7938" max="7938" width="18.140625" customWidth="1"/>
    <col min="7939" max="7939" width="17.7109375" customWidth="1"/>
    <col min="7940" max="7940" width="11" customWidth="1"/>
    <col min="7941" max="7941" width="11.85546875" customWidth="1"/>
    <col min="7942" max="7942" width="6.42578125" customWidth="1"/>
    <col min="7943" max="7943" width="9.5703125" customWidth="1"/>
    <col min="7944" max="7944" width="14" customWidth="1"/>
    <col min="7945" max="7945" width="16" customWidth="1"/>
    <col min="8191" max="8191" width="9" customWidth="1"/>
    <col min="8192" max="8192" width="7.7109375" customWidth="1"/>
    <col min="8193" max="8193" width="22" customWidth="1"/>
    <col min="8194" max="8194" width="18.140625" customWidth="1"/>
    <col min="8195" max="8195" width="17.7109375" customWidth="1"/>
    <col min="8196" max="8196" width="11" customWidth="1"/>
    <col min="8197" max="8197" width="11.85546875" customWidth="1"/>
    <col min="8198" max="8198" width="6.42578125" customWidth="1"/>
    <col min="8199" max="8199" width="9.5703125" customWidth="1"/>
    <col min="8200" max="8200" width="14" customWidth="1"/>
    <col min="8201" max="8201" width="16" customWidth="1"/>
    <col min="8447" max="8447" width="9" customWidth="1"/>
    <col min="8448" max="8448" width="7.7109375" customWidth="1"/>
    <col min="8449" max="8449" width="22" customWidth="1"/>
    <col min="8450" max="8450" width="18.140625" customWidth="1"/>
    <col min="8451" max="8451" width="17.7109375" customWidth="1"/>
    <col min="8452" max="8452" width="11" customWidth="1"/>
    <col min="8453" max="8453" width="11.85546875" customWidth="1"/>
    <col min="8454" max="8454" width="6.42578125" customWidth="1"/>
    <col min="8455" max="8455" width="9.5703125" customWidth="1"/>
    <col min="8456" max="8456" width="14" customWidth="1"/>
    <col min="8457" max="8457" width="16" customWidth="1"/>
    <col min="8703" max="8703" width="9" customWidth="1"/>
    <col min="8704" max="8704" width="7.7109375" customWidth="1"/>
    <col min="8705" max="8705" width="22" customWidth="1"/>
    <col min="8706" max="8706" width="18.140625" customWidth="1"/>
    <col min="8707" max="8707" width="17.7109375" customWidth="1"/>
    <col min="8708" max="8708" width="11" customWidth="1"/>
    <col min="8709" max="8709" width="11.85546875" customWidth="1"/>
    <col min="8710" max="8710" width="6.42578125" customWidth="1"/>
    <col min="8711" max="8711" width="9.5703125" customWidth="1"/>
    <col min="8712" max="8712" width="14" customWidth="1"/>
    <col min="8713" max="8713" width="16" customWidth="1"/>
    <col min="8959" max="8959" width="9" customWidth="1"/>
    <col min="8960" max="8960" width="7.7109375" customWidth="1"/>
    <col min="8961" max="8961" width="22" customWidth="1"/>
    <col min="8962" max="8962" width="18.140625" customWidth="1"/>
    <col min="8963" max="8963" width="17.7109375" customWidth="1"/>
    <col min="8964" max="8964" width="11" customWidth="1"/>
    <col min="8965" max="8965" width="11.85546875" customWidth="1"/>
    <col min="8966" max="8966" width="6.42578125" customWidth="1"/>
    <col min="8967" max="8967" width="9.5703125" customWidth="1"/>
    <col min="8968" max="8968" width="14" customWidth="1"/>
    <col min="8969" max="8969" width="16" customWidth="1"/>
    <col min="9215" max="9215" width="9" customWidth="1"/>
    <col min="9216" max="9216" width="7.7109375" customWidth="1"/>
    <col min="9217" max="9217" width="22" customWidth="1"/>
    <col min="9218" max="9218" width="18.140625" customWidth="1"/>
    <col min="9219" max="9219" width="17.7109375" customWidth="1"/>
    <col min="9220" max="9220" width="11" customWidth="1"/>
    <col min="9221" max="9221" width="11.85546875" customWidth="1"/>
    <col min="9222" max="9222" width="6.42578125" customWidth="1"/>
    <col min="9223" max="9223" width="9.5703125" customWidth="1"/>
    <col min="9224" max="9224" width="14" customWidth="1"/>
    <col min="9225" max="9225" width="16" customWidth="1"/>
    <col min="9471" max="9471" width="9" customWidth="1"/>
    <col min="9472" max="9472" width="7.7109375" customWidth="1"/>
    <col min="9473" max="9473" width="22" customWidth="1"/>
    <col min="9474" max="9474" width="18.140625" customWidth="1"/>
    <col min="9475" max="9475" width="17.7109375" customWidth="1"/>
    <col min="9476" max="9476" width="11" customWidth="1"/>
    <col min="9477" max="9477" width="11.85546875" customWidth="1"/>
    <col min="9478" max="9478" width="6.42578125" customWidth="1"/>
    <col min="9479" max="9479" width="9.5703125" customWidth="1"/>
    <col min="9480" max="9480" width="14" customWidth="1"/>
    <col min="9481" max="9481" width="16" customWidth="1"/>
    <col min="9727" max="9727" width="9" customWidth="1"/>
    <col min="9728" max="9728" width="7.7109375" customWidth="1"/>
    <col min="9729" max="9729" width="22" customWidth="1"/>
    <col min="9730" max="9730" width="18.140625" customWidth="1"/>
    <col min="9731" max="9731" width="17.7109375" customWidth="1"/>
    <col min="9732" max="9732" width="11" customWidth="1"/>
    <col min="9733" max="9733" width="11.85546875" customWidth="1"/>
    <col min="9734" max="9734" width="6.42578125" customWidth="1"/>
    <col min="9735" max="9735" width="9.5703125" customWidth="1"/>
    <col min="9736" max="9736" width="14" customWidth="1"/>
    <col min="9737" max="9737" width="16" customWidth="1"/>
    <col min="9983" max="9983" width="9" customWidth="1"/>
    <col min="9984" max="9984" width="7.7109375" customWidth="1"/>
    <col min="9985" max="9985" width="22" customWidth="1"/>
    <col min="9986" max="9986" width="18.140625" customWidth="1"/>
    <col min="9987" max="9987" width="17.7109375" customWidth="1"/>
    <col min="9988" max="9988" width="11" customWidth="1"/>
    <col min="9989" max="9989" width="11.85546875" customWidth="1"/>
    <col min="9990" max="9990" width="6.42578125" customWidth="1"/>
    <col min="9991" max="9991" width="9.5703125" customWidth="1"/>
    <col min="9992" max="9992" width="14" customWidth="1"/>
    <col min="9993" max="9993" width="16" customWidth="1"/>
    <col min="10239" max="10239" width="9" customWidth="1"/>
    <col min="10240" max="10240" width="7.7109375" customWidth="1"/>
    <col min="10241" max="10241" width="22" customWidth="1"/>
    <col min="10242" max="10242" width="18.140625" customWidth="1"/>
    <col min="10243" max="10243" width="17.7109375" customWidth="1"/>
    <col min="10244" max="10244" width="11" customWidth="1"/>
    <col min="10245" max="10245" width="11.85546875" customWidth="1"/>
    <col min="10246" max="10246" width="6.42578125" customWidth="1"/>
    <col min="10247" max="10247" width="9.5703125" customWidth="1"/>
    <col min="10248" max="10248" width="14" customWidth="1"/>
    <col min="10249" max="10249" width="16" customWidth="1"/>
    <col min="10495" max="10495" width="9" customWidth="1"/>
    <col min="10496" max="10496" width="7.7109375" customWidth="1"/>
    <col min="10497" max="10497" width="22" customWidth="1"/>
    <col min="10498" max="10498" width="18.140625" customWidth="1"/>
    <col min="10499" max="10499" width="17.7109375" customWidth="1"/>
    <col min="10500" max="10500" width="11" customWidth="1"/>
    <col min="10501" max="10501" width="11.85546875" customWidth="1"/>
    <col min="10502" max="10502" width="6.42578125" customWidth="1"/>
    <col min="10503" max="10503" width="9.5703125" customWidth="1"/>
    <col min="10504" max="10504" width="14" customWidth="1"/>
    <col min="10505" max="10505" width="16" customWidth="1"/>
    <col min="10751" max="10751" width="9" customWidth="1"/>
    <col min="10752" max="10752" width="7.7109375" customWidth="1"/>
    <col min="10753" max="10753" width="22" customWidth="1"/>
    <col min="10754" max="10754" width="18.140625" customWidth="1"/>
    <col min="10755" max="10755" width="17.7109375" customWidth="1"/>
    <col min="10756" max="10756" width="11" customWidth="1"/>
    <col min="10757" max="10757" width="11.85546875" customWidth="1"/>
    <col min="10758" max="10758" width="6.42578125" customWidth="1"/>
    <col min="10759" max="10759" width="9.5703125" customWidth="1"/>
    <col min="10760" max="10760" width="14" customWidth="1"/>
    <col min="10761" max="10761" width="16" customWidth="1"/>
    <col min="11007" max="11007" width="9" customWidth="1"/>
    <col min="11008" max="11008" width="7.7109375" customWidth="1"/>
    <col min="11009" max="11009" width="22" customWidth="1"/>
    <col min="11010" max="11010" width="18.140625" customWidth="1"/>
    <col min="11011" max="11011" width="17.7109375" customWidth="1"/>
    <col min="11012" max="11012" width="11" customWidth="1"/>
    <col min="11013" max="11013" width="11.85546875" customWidth="1"/>
    <col min="11014" max="11014" width="6.42578125" customWidth="1"/>
    <col min="11015" max="11015" width="9.5703125" customWidth="1"/>
    <col min="11016" max="11016" width="14" customWidth="1"/>
    <col min="11017" max="11017" width="16" customWidth="1"/>
    <col min="11263" max="11263" width="9" customWidth="1"/>
    <col min="11264" max="11264" width="7.7109375" customWidth="1"/>
    <col min="11265" max="11265" width="22" customWidth="1"/>
    <col min="11266" max="11266" width="18.140625" customWidth="1"/>
    <col min="11267" max="11267" width="17.7109375" customWidth="1"/>
    <col min="11268" max="11268" width="11" customWidth="1"/>
    <col min="11269" max="11269" width="11.85546875" customWidth="1"/>
    <col min="11270" max="11270" width="6.42578125" customWidth="1"/>
    <col min="11271" max="11271" width="9.5703125" customWidth="1"/>
    <col min="11272" max="11272" width="14" customWidth="1"/>
    <col min="11273" max="11273" width="16" customWidth="1"/>
    <col min="11519" max="11519" width="9" customWidth="1"/>
    <col min="11520" max="11520" width="7.7109375" customWidth="1"/>
    <col min="11521" max="11521" width="22" customWidth="1"/>
    <col min="11522" max="11522" width="18.140625" customWidth="1"/>
    <col min="11523" max="11523" width="17.7109375" customWidth="1"/>
    <col min="11524" max="11524" width="11" customWidth="1"/>
    <col min="11525" max="11525" width="11.85546875" customWidth="1"/>
    <col min="11526" max="11526" width="6.42578125" customWidth="1"/>
    <col min="11527" max="11527" width="9.5703125" customWidth="1"/>
    <col min="11528" max="11528" width="14" customWidth="1"/>
    <col min="11529" max="11529" width="16" customWidth="1"/>
    <col min="11775" max="11775" width="9" customWidth="1"/>
    <col min="11776" max="11776" width="7.7109375" customWidth="1"/>
    <col min="11777" max="11777" width="22" customWidth="1"/>
    <col min="11778" max="11778" width="18.140625" customWidth="1"/>
    <col min="11779" max="11779" width="17.7109375" customWidth="1"/>
    <col min="11780" max="11780" width="11" customWidth="1"/>
    <col min="11781" max="11781" width="11.85546875" customWidth="1"/>
    <col min="11782" max="11782" width="6.42578125" customWidth="1"/>
    <col min="11783" max="11783" width="9.5703125" customWidth="1"/>
    <col min="11784" max="11784" width="14" customWidth="1"/>
    <col min="11785" max="11785" width="16" customWidth="1"/>
    <col min="12031" max="12031" width="9" customWidth="1"/>
    <col min="12032" max="12032" width="7.7109375" customWidth="1"/>
    <col min="12033" max="12033" width="22" customWidth="1"/>
    <col min="12034" max="12034" width="18.140625" customWidth="1"/>
    <col min="12035" max="12035" width="17.7109375" customWidth="1"/>
    <col min="12036" max="12036" width="11" customWidth="1"/>
    <col min="12037" max="12037" width="11.85546875" customWidth="1"/>
    <col min="12038" max="12038" width="6.42578125" customWidth="1"/>
    <col min="12039" max="12039" width="9.5703125" customWidth="1"/>
    <col min="12040" max="12040" width="14" customWidth="1"/>
    <col min="12041" max="12041" width="16" customWidth="1"/>
    <col min="12287" max="12287" width="9" customWidth="1"/>
    <col min="12288" max="12288" width="7.7109375" customWidth="1"/>
    <col min="12289" max="12289" width="22" customWidth="1"/>
    <col min="12290" max="12290" width="18.140625" customWidth="1"/>
    <col min="12291" max="12291" width="17.7109375" customWidth="1"/>
    <col min="12292" max="12292" width="11" customWidth="1"/>
    <col min="12293" max="12293" width="11.85546875" customWidth="1"/>
    <col min="12294" max="12294" width="6.42578125" customWidth="1"/>
    <col min="12295" max="12295" width="9.5703125" customWidth="1"/>
    <col min="12296" max="12296" width="14" customWidth="1"/>
    <col min="12297" max="12297" width="16" customWidth="1"/>
    <col min="12543" max="12543" width="9" customWidth="1"/>
    <col min="12544" max="12544" width="7.7109375" customWidth="1"/>
    <col min="12545" max="12545" width="22" customWidth="1"/>
    <col min="12546" max="12546" width="18.140625" customWidth="1"/>
    <col min="12547" max="12547" width="17.7109375" customWidth="1"/>
    <col min="12548" max="12548" width="11" customWidth="1"/>
    <col min="12549" max="12549" width="11.85546875" customWidth="1"/>
    <col min="12550" max="12550" width="6.42578125" customWidth="1"/>
    <col min="12551" max="12551" width="9.5703125" customWidth="1"/>
    <col min="12552" max="12552" width="14" customWidth="1"/>
    <col min="12553" max="12553" width="16" customWidth="1"/>
    <col min="12799" max="12799" width="9" customWidth="1"/>
    <col min="12800" max="12800" width="7.7109375" customWidth="1"/>
    <col min="12801" max="12801" width="22" customWidth="1"/>
    <col min="12802" max="12802" width="18.140625" customWidth="1"/>
    <col min="12803" max="12803" width="17.7109375" customWidth="1"/>
    <col min="12804" max="12804" width="11" customWidth="1"/>
    <col min="12805" max="12805" width="11.85546875" customWidth="1"/>
    <col min="12806" max="12806" width="6.42578125" customWidth="1"/>
    <col min="12807" max="12807" width="9.5703125" customWidth="1"/>
    <col min="12808" max="12808" width="14" customWidth="1"/>
    <col min="12809" max="12809" width="16" customWidth="1"/>
    <col min="13055" max="13055" width="9" customWidth="1"/>
    <col min="13056" max="13056" width="7.7109375" customWidth="1"/>
    <col min="13057" max="13057" width="22" customWidth="1"/>
    <col min="13058" max="13058" width="18.140625" customWidth="1"/>
    <col min="13059" max="13059" width="17.7109375" customWidth="1"/>
    <col min="13060" max="13060" width="11" customWidth="1"/>
    <col min="13061" max="13061" width="11.85546875" customWidth="1"/>
    <col min="13062" max="13062" width="6.42578125" customWidth="1"/>
    <col min="13063" max="13063" width="9.5703125" customWidth="1"/>
    <col min="13064" max="13064" width="14" customWidth="1"/>
    <col min="13065" max="13065" width="16" customWidth="1"/>
    <col min="13311" max="13311" width="9" customWidth="1"/>
    <col min="13312" max="13312" width="7.7109375" customWidth="1"/>
    <col min="13313" max="13313" width="22" customWidth="1"/>
    <col min="13314" max="13314" width="18.140625" customWidth="1"/>
    <col min="13315" max="13315" width="17.7109375" customWidth="1"/>
    <col min="13316" max="13316" width="11" customWidth="1"/>
    <col min="13317" max="13317" width="11.85546875" customWidth="1"/>
    <col min="13318" max="13318" width="6.42578125" customWidth="1"/>
    <col min="13319" max="13319" width="9.5703125" customWidth="1"/>
    <col min="13320" max="13320" width="14" customWidth="1"/>
    <col min="13321" max="13321" width="16" customWidth="1"/>
    <col min="13567" max="13567" width="9" customWidth="1"/>
    <col min="13568" max="13568" width="7.7109375" customWidth="1"/>
    <col min="13569" max="13569" width="22" customWidth="1"/>
    <col min="13570" max="13570" width="18.140625" customWidth="1"/>
    <col min="13571" max="13571" width="17.7109375" customWidth="1"/>
    <col min="13572" max="13572" width="11" customWidth="1"/>
    <col min="13573" max="13573" width="11.85546875" customWidth="1"/>
    <col min="13574" max="13574" width="6.42578125" customWidth="1"/>
    <col min="13575" max="13575" width="9.5703125" customWidth="1"/>
    <col min="13576" max="13576" width="14" customWidth="1"/>
    <col min="13577" max="13577" width="16" customWidth="1"/>
    <col min="13823" max="13823" width="9" customWidth="1"/>
    <col min="13824" max="13824" width="7.7109375" customWidth="1"/>
    <col min="13825" max="13825" width="22" customWidth="1"/>
    <col min="13826" max="13826" width="18.140625" customWidth="1"/>
    <col min="13827" max="13827" width="17.7109375" customWidth="1"/>
    <col min="13828" max="13828" width="11" customWidth="1"/>
    <col min="13829" max="13829" width="11.85546875" customWidth="1"/>
    <col min="13830" max="13830" width="6.42578125" customWidth="1"/>
    <col min="13831" max="13831" width="9.5703125" customWidth="1"/>
    <col min="13832" max="13832" width="14" customWidth="1"/>
    <col min="13833" max="13833" width="16" customWidth="1"/>
    <col min="14079" max="14079" width="9" customWidth="1"/>
    <col min="14080" max="14080" width="7.7109375" customWidth="1"/>
    <col min="14081" max="14081" width="22" customWidth="1"/>
    <col min="14082" max="14082" width="18.140625" customWidth="1"/>
    <col min="14083" max="14083" width="17.7109375" customWidth="1"/>
    <col min="14084" max="14084" width="11" customWidth="1"/>
    <col min="14085" max="14085" width="11.85546875" customWidth="1"/>
    <col min="14086" max="14086" width="6.42578125" customWidth="1"/>
    <col min="14087" max="14087" width="9.5703125" customWidth="1"/>
    <col min="14088" max="14088" width="14" customWidth="1"/>
    <col min="14089" max="14089" width="16" customWidth="1"/>
    <col min="14335" max="14335" width="9" customWidth="1"/>
    <col min="14336" max="14336" width="7.7109375" customWidth="1"/>
    <col min="14337" max="14337" width="22" customWidth="1"/>
    <col min="14338" max="14338" width="18.140625" customWidth="1"/>
    <col min="14339" max="14339" width="17.7109375" customWidth="1"/>
    <col min="14340" max="14340" width="11" customWidth="1"/>
    <col min="14341" max="14341" width="11.85546875" customWidth="1"/>
    <col min="14342" max="14342" width="6.42578125" customWidth="1"/>
    <col min="14343" max="14343" width="9.5703125" customWidth="1"/>
    <col min="14344" max="14344" width="14" customWidth="1"/>
    <col min="14345" max="14345" width="16" customWidth="1"/>
    <col min="14591" max="14591" width="9" customWidth="1"/>
    <col min="14592" max="14592" width="7.7109375" customWidth="1"/>
    <col min="14593" max="14593" width="22" customWidth="1"/>
    <col min="14594" max="14594" width="18.140625" customWidth="1"/>
    <col min="14595" max="14595" width="17.7109375" customWidth="1"/>
    <col min="14596" max="14596" width="11" customWidth="1"/>
    <col min="14597" max="14597" width="11.85546875" customWidth="1"/>
    <col min="14598" max="14598" width="6.42578125" customWidth="1"/>
    <col min="14599" max="14599" width="9.5703125" customWidth="1"/>
    <col min="14600" max="14600" width="14" customWidth="1"/>
    <col min="14601" max="14601" width="16" customWidth="1"/>
    <col min="14847" max="14847" width="9" customWidth="1"/>
    <col min="14848" max="14848" width="7.7109375" customWidth="1"/>
    <col min="14849" max="14849" width="22" customWidth="1"/>
    <col min="14850" max="14850" width="18.140625" customWidth="1"/>
    <col min="14851" max="14851" width="17.7109375" customWidth="1"/>
    <col min="14852" max="14852" width="11" customWidth="1"/>
    <col min="14853" max="14853" width="11.85546875" customWidth="1"/>
    <col min="14854" max="14854" width="6.42578125" customWidth="1"/>
    <col min="14855" max="14855" width="9.5703125" customWidth="1"/>
    <col min="14856" max="14856" width="14" customWidth="1"/>
    <col min="14857" max="14857" width="16" customWidth="1"/>
    <col min="15103" max="15103" width="9" customWidth="1"/>
    <col min="15104" max="15104" width="7.7109375" customWidth="1"/>
    <col min="15105" max="15105" width="22" customWidth="1"/>
    <col min="15106" max="15106" width="18.140625" customWidth="1"/>
    <col min="15107" max="15107" width="17.7109375" customWidth="1"/>
    <col min="15108" max="15108" width="11" customWidth="1"/>
    <col min="15109" max="15109" width="11.85546875" customWidth="1"/>
    <col min="15110" max="15110" width="6.42578125" customWidth="1"/>
    <col min="15111" max="15111" width="9.5703125" customWidth="1"/>
    <col min="15112" max="15112" width="14" customWidth="1"/>
    <col min="15113" max="15113" width="16" customWidth="1"/>
    <col min="15359" max="15359" width="9" customWidth="1"/>
    <col min="15360" max="15360" width="7.7109375" customWidth="1"/>
    <col min="15361" max="15361" width="22" customWidth="1"/>
    <col min="15362" max="15362" width="18.140625" customWidth="1"/>
    <col min="15363" max="15363" width="17.7109375" customWidth="1"/>
    <col min="15364" max="15364" width="11" customWidth="1"/>
    <col min="15365" max="15365" width="11.85546875" customWidth="1"/>
    <col min="15366" max="15366" width="6.42578125" customWidth="1"/>
    <col min="15367" max="15367" width="9.5703125" customWidth="1"/>
    <col min="15368" max="15368" width="14" customWidth="1"/>
    <col min="15369" max="15369" width="16" customWidth="1"/>
    <col min="15615" max="15615" width="9" customWidth="1"/>
    <col min="15616" max="15616" width="7.7109375" customWidth="1"/>
    <col min="15617" max="15617" width="22" customWidth="1"/>
    <col min="15618" max="15618" width="18.140625" customWidth="1"/>
    <col min="15619" max="15619" width="17.7109375" customWidth="1"/>
    <col min="15620" max="15620" width="11" customWidth="1"/>
    <col min="15621" max="15621" width="11.85546875" customWidth="1"/>
    <col min="15622" max="15622" width="6.42578125" customWidth="1"/>
    <col min="15623" max="15623" width="9.5703125" customWidth="1"/>
    <col min="15624" max="15624" width="14" customWidth="1"/>
    <col min="15625" max="15625" width="16" customWidth="1"/>
    <col min="15871" max="15871" width="9" customWidth="1"/>
    <col min="15872" max="15872" width="7.7109375" customWidth="1"/>
    <col min="15873" max="15873" width="22" customWidth="1"/>
    <col min="15874" max="15874" width="18.140625" customWidth="1"/>
    <col min="15875" max="15875" width="17.7109375" customWidth="1"/>
    <col min="15876" max="15876" width="11" customWidth="1"/>
    <col min="15877" max="15877" width="11.85546875" customWidth="1"/>
    <col min="15878" max="15878" width="6.42578125" customWidth="1"/>
    <col min="15879" max="15879" width="9.5703125" customWidth="1"/>
    <col min="15880" max="15880" width="14" customWidth="1"/>
    <col min="15881" max="15881" width="16" customWidth="1"/>
    <col min="16127" max="16127" width="9" customWidth="1"/>
    <col min="16128" max="16128" width="7.7109375" customWidth="1"/>
    <col min="16129" max="16129" width="22" customWidth="1"/>
    <col min="16130" max="16130" width="18.140625" customWidth="1"/>
    <col min="16131" max="16131" width="17.7109375" customWidth="1"/>
    <col min="16132" max="16132" width="11" customWidth="1"/>
    <col min="16133" max="16133" width="11.85546875" customWidth="1"/>
    <col min="16134" max="16134" width="6.42578125" customWidth="1"/>
    <col min="16135" max="16135" width="9.5703125" customWidth="1"/>
    <col min="16136" max="16136" width="14" customWidth="1"/>
    <col min="16137" max="16137" width="16" customWidth="1"/>
  </cols>
  <sheetData>
    <row r="1" spans="1:6" x14ac:dyDescent="0.25">
      <c r="A1" s="1156" t="s">
        <v>165</v>
      </c>
      <c r="B1" s="1156"/>
      <c r="C1" s="1156"/>
      <c r="D1" s="1156"/>
      <c r="E1" s="1156"/>
    </row>
    <row r="2" spans="1:6" ht="18" customHeight="1" x14ac:dyDescent="0.25">
      <c r="A2" s="1157" t="s">
        <v>194</v>
      </c>
      <c r="B2" s="1157"/>
      <c r="C2" s="1157"/>
      <c r="D2" s="1157"/>
      <c r="E2" s="1157"/>
      <c r="F2" s="518"/>
    </row>
    <row r="3" spans="1:6" ht="18" customHeight="1" x14ac:dyDescent="0.25">
      <c r="A3" s="741" t="s">
        <v>211</v>
      </c>
      <c r="B3" s="741"/>
      <c r="C3" s="741"/>
      <c r="D3" s="741"/>
      <c r="E3" s="741"/>
      <c r="F3" s="107"/>
    </row>
    <row r="4" spans="1:6" ht="15.75" thickBot="1" x14ac:dyDescent="0.3"/>
    <row r="5" spans="1:6" ht="26.25" thickBot="1" x14ac:dyDescent="0.3">
      <c r="A5" s="108" t="s">
        <v>21</v>
      </c>
      <c r="B5" s="742" t="s">
        <v>245</v>
      </c>
      <c r="C5" s="742"/>
      <c r="D5" s="742"/>
      <c r="E5" s="742"/>
    </row>
    <row r="6" spans="1:6" ht="15.75" thickBot="1" x14ac:dyDescent="0.3">
      <c r="A6" s="108" t="s">
        <v>4</v>
      </c>
      <c r="B6" s="743" t="s">
        <v>60</v>
      </c>
      <c r="C6" s="744"/>
      <c r="D6" s="744"/>
      <c r="E6" s="745"/>
    </row>
    <row r="7" spans="1:6" ht="26.25" thickBot="1" x14ac:dyDescent="0.3">
      <c r="A7" s="108" t="s">
        <v>27</v>
      </c>
      <c r="B7" s="746" t="s">
        <v>178</v>
      </c>
      <c r="C7" s="747"/>
      <c r="D7" s="747"/>
      <c r="E7" s="748"/>
    </row>
    <row r="8" spans="1:6" ht="15.75" thickBot="1" x14ac:dyDescent="0.3">
      <c r="A8" s="749" t="s">
        <v>7</v>
      </c>
      <c r="B8" s="750"/>
      <c r="C8" s="750"/>
      <c r="D8" s="750"/>
      <c r="E8" s="751"/>
    </row>
    <row r="9" spans="1:6" ht="8.25" customHeight="1" x14ac:dyDescent="0.25">
      <c r="A9" s="762" t="s">
        <v>246</v>
      </c>
      <c r="B9" s="763"/>
      <c r="C9" s="763"/>
      <c r="D9" s="763"/>
      <c r="E9" s="764"/>
    </row>
    <row r="10" spans="1:6" ht="39" customHeight="1" x14ac:dyDescent="0.25">
      <c r="A10" s="765"/>
      <c r="B10" s="766"/>
      <c r="C10" s="766"/>
      <c r="D10" s="766"/>
      <c r="E10" s="767"/>
    </row>
    <row r="11" spans="1:6" ht="12.75" customHeight="1" thickBot="1" x14ac:dyDescent="0.3">
      <c r="A11" s="768"/>
      <c r="B11" s="769"/>
      <c r="C11" s="769"/>
      <c r="D11" s="769"/>
      <c r="E11" s="770"/>
    </row>
    <row r="12" spans="1:6" ht="141" customHeight="1" thickBot="1" x14ac:dyDescent="0.3">
      <c r="A12" s="109" t="s">
        <v>10</v>
      </c>
      <c r="B12" s="771" t="s">
        <v>247</v>
      </c>
      <c r="C12" s="772"/>
      <c r="D12" s="772"/>
      <c r="E12" s="773"/>
    </row>
    <row r="13" spans="1:6" ht="23.25" customHeight="1" x14ac:dyDescent="0.25">
      <c r="A13" s="685" t="s">
        <v>11</v>
      </c>
      <c r="B13" s="110">
        <v>2020</v>
      </c>
      <c r="C13" s="110">
        <v>2021</v>
      </c>
      <c r="D13" s="110">
        <v>2022</v>
      </c>
      <c r="E13" s="110">
        <v>2023</v>
      </c>
    </row>
    <row r="14" spans="1:6" ht="15.75" thickBot="1" x14ac:dyDescent="0.3">
      <c r="A14" s="686"/>
      <c r="B14" s="111" t="s">
        <v>5</v>
      </c>
      <c r="C14" s="111" t="s">
        <v>6</v>
      </c>
      <c r="D14" s="111" t="s">
        <v>6</v>
      </c>
      <c r="E14" s="111" t="s">
        <v>6</v>
      </c>
    </row>
    <row r="15" spans="1:6" ht="45.75" thickBot="1" x14ac:dyDescent="0.3">
      <c r="A15" s="112" t="s">
        <v>248</v>
      </c>
      <c r="B15" s="113">
        <v>1</v>
      </c>
      <c r="C15" s="113">
        <v>1</v>
      </c>
      <c r="D15" s="113">
        <v>1</v>
      </c>
      <c r="E15" s="113">
        <v>1</v>
      </c>
    </row>
    <row r="16" spans="1:6" ht="24.75" customHeight="1" thickBot="1" x14ac:dyDescent="0.3">
      <c r="A16" s="114" t="s">
        <v>12</v>
      </c>
      <c r="B16" s="739" t="s">
        <v>249</v>
      </c>
      <c r="C16" s="736"/>
      <c r="D16" s="736"/>
      <c r="E16" s="740"/>
    </row>
    <row r="17" spans="1:11" ht="23.25" customHeight="1" thickBot="1" x14ac:dyDescent="0.3">
      <c r="A17" s="699" t="s">
        <v>13</v>
      </c>
      <c r="B17" s="700"/>
      <c r="C17" s="700"/>
      <c r="D17" s="700"/>
      <c r="E17" s="701"/>
      <c r="G17" s="115"/>
      <c r="H17" s="116"/>
      <c r="I17" s="115"/>
      <c r="J17" s="117"/>
    </row>
    <row r="18" spans="1:11" ht="23.25" thickBot="1" x14ac:dyDescent="0.3">
      <c r="A18" s="118" t="s">
        <v>250</v>
      </c>
      <c r="B18" s="119">
        <v>1</v>
      </c>
      <c r="C18" s="120">
        <v>1</v>
      </c>
      <c r="D18" s="120">
        <v>1</v>
      </c>
      <c r="E18" s="120">
        <v>1</v>
      </c>
      <c r="G18" s="121"/>
      <c r="H18" s="115"/>
      <c r="I18" s="115"/>
    </row>
    <row r="19" spans="1:11" ht="15.75" thickBot="1" x14ac:dyDescent="0.3">
      <c r="A19" s="730" t="s">
        <v>31</v>
      </c>
      <c r="B19" s="731"/>
      <c r="C19" s="731"/>
      <c r="D19" s="731"/>
      <c r="E19" s="732"/>
      <c r="G19" s="115"/>
      <c r="H19" s="115"/>
      <c r="I19" s="115"/>
    </row>
    <row r="20" spans="1:11" ht="15.75" thickBot="1" x14ac:dyDescent="0.3">
      <c r="A20" s="718" t="s">
        <v>43</v>
      </c>
      <c r="B20" s="719"/>
      <c r="C20" s="719"/>
      <c r="D20" s="719"/>
      <c r="E20" s="720"/>
      <c r="G20" s="122"/>
      <c r="H20" s="115"/>
      <c r="I20" s="115"/>
    </row>
    <row r="21" spans="1:11" ht="18.75" customHeight="1" thickBot="1" x14ac:dyDescent="0.3">
      <c r="A21" s="123" t="s">
        <v>28</v>
      </c>
      <c r="B21" s="758" t="s">
        <v>251</v>
      </c>
      <c r="C21" s="755"/>
      <c r="D21" s="755"/>
      <c r="E21" s="708"/>
      <c r="G21" s="115"/>
      <c r="H21" s="115"/>
      <c r="I21" s="115"/>
    </row>
    <row r="22" spans="1:11" ht="59.25" customHeight="1" thickBot="1" x14ac:dyDescent="0.3">
      <c r="A22" s="124" t="s">
        <v>9</v>
      </c>
      <c r="B22" s="759" t="s">
        <v>252</v>
      </c>
      <c r="C22" s="760"/>
      <c r="D22" s="760"/>
      <c r="E22" s="761"/>
      <c r="G22" s="125"/>
    </row>
    <row r="23" spans="1:11" ht="15" customHeight="1" thickBot="1" x14ac:dyDescent="0.3">
      <c r="A23" s="124" t="s">
        <v>14</v>
      </c>
      <c r="B23" s="690" t="s">
        <v>253</v>
      </c>
      <c r="C23" s="691"/>
      <c r="D23" s="691"/>
      <c r="E23" s="692"/>
    </row>
    <row r="24" spans="1:11" ht="12.75" customHeight="1" x14ac:dyDescent="0.25">
      <c r="A24" s="685"/>
      <c r="B24" s="126">
        <v>2020</v>
      </c>
      <c r="C24" s="126">
        <v>2021</v>
      </c>
      <c r="D24" s="126">
        <v>2022</v>
      </c>
      <c r="E24" s="126">
        <v>2023</v>
      </c>
    </row>
    <row r="25" spans="1:11" ht="15.75" customHeight="1" thickBot="1" x14ac:dyDescent="0.3">
      <c r="A25" s="686"/>
      <c r="B25" s="127" t="s">
        <v>5</v>
      </c>
      <c r="C25" s="127" t="s">
        <v>6</v>
      </c>
      <c r="D25" s="127" t="s">
        <v>6</v>
      </c>
      <c r="E25" s="127" t="s">
        <v>6</v>
      </c>
    </row>
    <row r="26" spans="1:11" ht="15.75" thickBot="1" x14ac:dyDescent="0.3">
      <c r="A26" s="124" t="s">
        <v>8</v>
      </c>
      <c r="B26" s="128">
        <v>15500</v>
      </c>
      <c r="C26" s="128">
        <v>16000</v>
      </c>
      <c r="D26" s="128">
        <v>17000</v>
      </c>
      <c r="E26" s="128">
        <v>18000</v>
      </c>
    </row>
    <row r="27" spans="1:11" ht="15.75" thickBot="1" x14ac:dyDescent="0.3">
      <c r="A27" s="124" t="s">
        <v>15</v>
      </c>
      <c r="B27" s="128">
        <v>75940</v>
      </c>
      <c r="C27" s="128">
        <v>78400</v>
      </c>
      <c r="D27" s="128">
        <f>81600-D64</f>
        <v>79968</v>
      </c>
      <c r="E27" s="128">
        <f>81600-E64</f>
        <v>79968</v>
      </c>
    </row>
    <row r="28" spans="1:11" ht="15.75" thickBot="1" x14ac:dyDescent="0.3">
      <c r="A28" s="124" t="s">
        <v>24</v>
      </c>
      <c r="B28" s="128">
        <f>B27/B26</f>
        <v>4.8993548387096775</v>
      </c>
      <c r="C28" s="128">
        <f>C27/C26</f>
        <v>4.9000000000000004</v>
      </c>
      <c r="D28" s="128">
        <f>D27/D26</f>
        <v>4.7039999999999997</v>
      </c>
      <c r="E28" s="128">
        <f>E27/E26</f>
        <v>4.4426666666666668</v>
      </c>
    </row>
    <row r="29" spans="1:11" ht="15.75" thickBot="1" x14ac:dyDescent="0.3">
      <c r="A29" s="124" t="s">
        <v>16</v>
      </c>
      <c r="B29" s="129" t="s">
        <v>22</v>
      </c>
      <c r="C29" s="130">
        <f>C26/B26-1</f>
        <v>3.2258064516129004E-2</v>
      </c>
      <c r="D29" s="130">
        <f t="shared" ref="D29:E31" si="0">D26/C26-1</f>
        <v>6.25E-2</v>
      </c>
      <c r="E29" s="130">
        <f t="shared" si="0"/>
        <v>5.8823529411764719E-2</v>
      </c>
      <c r="G29" s="131"/>
      <c r="H29" s="117"/>
      <c r="I29" s="131"/>
      <c r="J29" s="131"/>
      <c r="K29" s="131"/>
    </row>
    <row r="30" spans="1:11" ht="15.75" thickBot="1" x14ac:dyDescent="0.3">
      <c r="A30" s="124" t="s">
        <v>17</v>
      </c>
      <c r="B30" s="129" t="s">
        <v>22</v>
      </c>
      <c r="C30" s="130">
        <f>C27/B27-1</f>
        <v>3.239399525941522E-2</v>
      </c>
      <c r="D30" s="130">
        <f t="shared" si="0"/>
        <v>2.0000000000000018E-2</v>
      </c>
      <c r="E30" s="130">
        <f t="shared" si="0"/>
        <v>0</v>
      </c>
    </row>
    <row r="31" spans="1:11" ht="23.25" thickBot="1" x14ac:dyDescent="0.3">
      <c r="A31" s="124" t="s">
        <v>18</v>
      </c>
      <c r="B31" s="129" t="s">
        <v>22</v>
      </c>
      <c r="C31" s="130">
        <f>C28/B28-1</f>
        <v>1.3168290755860568E-4</v>
      </c>
      <c r="D31" s="130">
        <f t="shared" si="0"/>
        <v>-4.0000000000000147E-2</v>
      </c>
      <c r="E31" s="130">
        <f t="shared" si="0"/>
        <v>-5.5555555555555469E-2</v>
      </c>
    </row>
    <row r="32" spans="1:11" ht="15.75" thickBot="1" x14ac:dyDescent="0.3">
      <c r="A32" s="693" t="s">
        <v>254</v>
      </c>
      <c r="B32" s="694"/>
      <c r="C32" s="694"/>
      <c r="D32" s="694"/>
      <c r="E32" s="695"/>
    </row>
    <row r="33" spans="1:7" ht="12.75" customHeight="1" x14ac:dyDescent="0.25">
      <c r="A33" s="685"/>
      <c r="B33" s="126">
        <v>2020</v>
      </c>
      <c r="C33" s="126">
        <v>2021</v>
      </c>
      <c r="D33" s="126">
        <v>2022</v>
      </c>
      <c r="E33" s="126">
        <v>2023</v>
      </c>
    </row>
    <row r="34" spans="1:7" ht="15.75" thickBot="1" x14ac:dyDescent="0.3">
      <c r="A34" s="686"/>
      <c r="B34" s="127" t="s">
        <v>5</v>
      </c>
      <c r="C34" s="127" t="s">
        <v>6</v>
      </c>
      <c r="D34" s="127" t="s">
        <v>6</v>
      </c>
      <c r="E34" s="127" t="s">
        <v>6</v>
      </c>
    </row>
    <row r="35" spans="1:7" ht="15.75" thickBot="1" x14ac:dyDescent="0.3">
      <c r="A35" s="132" t="s">
        <v>0</v>
      </c>
      <c r="B35" s="133">
        <f>B36+B37</f>
        <v>32100</v>
      </c>
      <c r="C35" s="133">
        <f>C36+C37</f>
        <v>32340</v>
      </c>
      <c r="D35" s="133">
        <f>D36+D37</f>
        <v>32340</v>
      </c>
      <c r="E35" s="133">
        <f>E36+E37</f>
        <v>32340</v>
      </c>
    </row>
    <row r="36" spans="1:7" ht="15.75" thickBot="1" x14ac:dyDescent="0.3">
      <c r="A36" s="134" t="s">
        <v>89</v>
      </c>
      <c r="B36" s="135">
        <v>32100</v>
      </c>
      <c r="C36" s="136">
        <f>33000-C73</f>
        <v>32340</v>
      </c>
      <c r="D36" s="136">
        <f>33000-D73</f>
        <v>32340</v>
      </c>
      <c r="E36" s="136">
        <f>33000-E73</f>
        <v>32340</v>
      </c>
    </row>
    <row r="37" spans="1:7" ht="15.75" thickBot="1" x14ac:dyDescent="0.3">
      <c r="A37" s="134" t="s">
        <v>90</v>
      </c>
      <c r="B37" s="137"/>
      <c r="C37" s="137"/>
      <c r="D37" s="137"/>
      <c r="E37" s="137"/>
      <c r="G37" s="138"/>
    </row>
    <row r="38" spans="1:7" ht="24.75" thickBot="1" x14ac:dyDescent="0.3">
      <c r="A38" s="132" t="s">
        <v>30</v>
      </c>
      <c r="B38" s="139">
        <f>B39+B40</f>
        <v>5840</v>
      </c>
      <c r="C38" s="139">
        <f>C39+C40</f>
        <v>5880</v>
      </c>
      <c r="D38" s="139">
        <f>D39+D40</f>
        <v>5880</v>
      </c>
      <c r="E38" s="139">
        <f>E39+E40</f>
        <v>5880</v>
      </c>
    </row>
    <row r="39" spans="1:7" ht="15.75" thickBot="1" x14ac:dyDescent="0.3">
      <c r="A39" s="134" t="s">
        <v>89</v>
      </c>
      <c r="B39" s="140">
        <v>5840</v>
      </c>
      <c r="C39" s="140">
        <f>6000-C76</f>
        <v>5880</v>
      </c>
      <c r="D39" s="140">
        <f>6000-D76</f>
        <v>5880</v>
      </c>
      <c r="E39" s="140">
        <f>6000-E76</f>
        <v>5880</v>
      </c>
    </row>
    <row r="40" spans="1:7" ht="15.75" thickBot="1" x14ac:dyDescent="0.3">
      <c r="A40" s="134" t="s">
        <v>90</v>
      </c>
      <c r="B40" s="140"/>
      <c r="C40" s="140"/>
      <c r="D40" s="140"/>
      <c r="E40" s="140"/>
    </row>
    <row r="41" spans="1:7" ht="15.75" thickBot="1" x14ac:dyDescent="0.3">
      <c r="A41" s="132" t="s">
        <v>1</v>
      </c>
      <c r="B41" s="139">
        <f>B42+B43</f>
        <v>38000</v>
      </c>
      <c r="C41" s="139">
        <f>C42+C43</f>
        <v>40180</v>
      </c>
      <c r="D41" s="139">
        <f>D42+D43</f>
        <v>41748</v>
      </c>
      <c r="E41" s="139">
        <f>E42+E43</f>
        <v>41748</v>
      </c>
      <c r="G41" s="141"/>
    </row>
    <row r="42" spans="1:7" ht="15.75" thickBot="1" x14ac:dyDescent="0.3">
      <c r="A42" s="134" t="s">
        <v>89</v>
      </c>
      <c r="B42" s="139">
        <v>38000</v>
      </c>
      <c r="C42" s="139">
        <v>40180</v>
      </c>
      <c r="D42" s="139">
        <f>42600-D79</f>
        <v>41748</v>
      </c>
      <c r="E42" s="139">
        <f>42600-E79</f>
        <v>41748</v>
      </c>
    </row>
    <row r="43" spans="1:7" ht="15.75" thickBot="1" x14ac:dyDescent="0.3">
      <c r="A43" s="134" t="s">
        <v>90</v>
      </c>
      <c r="B43" s="142"/>
      <c r="C43" s="139"/>
      <c r="D43" s="139"/>
      <c r="E43" s="139"/>
    </row>
    <row r="44" spans="1:7" ht="15.75" thickBot="1" x14ac:dyDescent="0.3">
      <c r="A44" s="132" t="s">
        <v>2</v>
      </c>
      <c r="B44" s="139">
        <v>0</v>
      </c>
      <c r="C44" s="139">
        <v>0</v>
      </c>
      <c r="D44" s="139">
        <v>0</v>
      </c>
      <c r="E44" s="139">
        <v>0</v>
      </c>
    </row>
    <row r="45" spans="1:7" ht="15.75" thickBot="1" x14ac:dyDescent="0.3">
      <c r="A45" s="134" t="s">
        <v>89</v>
      </c>
      <c r="B45" s="143"/>
      <c r="C45" s="139"/>
      <c r="D45" s="139"/>
      <c r="E45" s="139"/>
    </row>
    <row r="46" spans="1:7" ht="15.75" thickBot="1" x14ac:dyDescent="0.3">
      <c r="A46" s="134" t="s">
        <v>90</v>
      </c>
      <c r="B46" s="143"/>
      <c r="C46" s="139"/>
      <c r="D46" s="139"/>
      <c r="E46" s="139"/>
    </row>
    <row r="47" spans="1:7" ht="24.75" thickBot="1" x14ac:dyDescent="0.3">
      <c r="A47" s="132" t="s">
        <v>25</v>
      </c>
      <c r="B47" s="139">
        <v>0</v>
      </c>
      <c r="C47" s="139">
        <v>0</v>
      </c>
      <c r="D47" s="139">
        <v>0</v>
      </c>
      <c r="E47" s="139">
        <v>0</v>
      </c>
    </row>
    <row r="48" spans="1:7" ht="15.75" thickBot="1" x14ac:dyDescent="0.3">
      <c r="A48" s="134" t="s">
        <v>89</v>
      </c>
      <c r="B48" s="143"/>
      <c r="C48" s="139"/>
      <c r="D48" s="139"/>
      <c r="E48" s="139"/>
    </row>
    <row r="49" spans="1:12" ht="15.75" thickBot="1" x14ac:dyDescent="0.3">
      <c r="A49" s="134" t="s">
        <v>90</v>
      </c>
      <c r="B49" s="143"/>
      <c r="C49" s="139"/>
      <c r="D49" s="139"/>
      <c r="E49" s="139"/>
    </row>
    <row r="50" spans="1:12" ht="15.75" thickBot="1" x14ac:dyDescent="0.3">
      <c r="A50" s="132" t="s">
        <v>26</v>
      </c>
      <c r="B50" s="139">
        <v>0</v>
      </c>
      <c r="C50" s="139">
        <v>0</v>
      </c>
      <c r="D50" s="139">
        <v>0</v>
      </c>
      <c r="E50" s="139">
        <v>0</v>
      </c>
    </row>
    <row r="51" spans="1:12" ht="15.75" thickBot="1" x14ac:dyDescent="0.3">
      <c r="A51" s="134" t="s">
        <v>89</v>
      </c>
      <c r="B51" s="143"/>
      <c r="C51" s="139"/>
      <c r="D51" s="139"/>
      <c r="E51" s="139"/>
    </row>
    <row r="52" spans="1:12" ht="15.75" thickBot="1" x14ac:dyDescent="0.3">
      <c r="A52" s="134" t="s">
        <v>90</v>
      </c>
      <c r="B52" s="143"/>
      <c r="C52" s="139"/>
      <c r="D52" s="139"/>
      <c r="E52" s="139"/>
    </row>
    <row r="53" spans="1:12" ht="24.75" thickBot="1" x14ac:dyDescent="0.3">
      <c r="A53" s="132" t="s">
        <v>3</v>
      </c>
      <c r="B53" s="139">
        <v>0</v>
      </c>
      <c r="C53" s="139">
        <v>0</v>
      </c>
      <c r="D53" s="139">
        <f>C53*1.03*0.99</f>
        <v>0</v>
      </c>
      <c r="E53" s="139">
        <f>D53*1.03*0.99</f>
        <v>0</v>
      </c>
      <c r="H53" s="144"/>
    </row>
    <row r="54" spans="1:12" ht="15.75" thickBot="1" x14ac:dyDescent="0.3">
      <c r="A54" s="134" t="s">
        <v>89</v>
      </c>
      <c r="B54" s="143">
        <f>B36+B39+B42+B45+B48+B51</f>
        <v>75940</v>
      </c>
      <c r="C54" s="143">
        <f>C36+C39+C42+C45+C48+C51</f>
        <v>78400</v>
      </c>
      <c r="D54" s="143">
        <f>D36+D39+D42+D45+D48+D51</f>
        <v>79968</v>
      </c>
      <c r="E54" s="143">
        <f>E36+E39+E42+E45+E48+E51</f>
        <v>79968</v>
      </c>
      <c r="J54" s="145"/>
      <c r="K54" s="145"/>
      <c r="L54" s="145"/>
    </row>
    <row r="55" spans="1:12" ht="15.75" thickBot="1" x14ac:dyDescent="0.3">
      <c r="A55" s="134" t="s">
        <v>90</v>
      </c>
      <c r="B55" s="140">
        <v>0</v>
      </c>
      <c r="C55" s="146">
        <v>0</v>
      </c>
      <c r="D55" s="146">
        <v>0</v>
      </c>
      <c r="E55" s="146">
        <v>0</v>
      </c>
    </row>
    <row r="56" spans="1:12" ht="15.75" thickBot="1" x14ac:dyDescent="0.3">
      <c r="A56" s="147" t="s">
        <v>74</v>
      </c>
      <c r="B56" s="143">
        <f>B53+B50+B47+B44+B41+B38+B35</f>
        <v>75940</v>
      </c>
      <c r="C56" s="143">
        <f>C53+C50+C47+C44+C41+C38+C35</f>
        <v>78400</v>
      </c>
      <c r="D56" s="143">
        <f>D53+D50+D47+D44+D41+D38+D35</f>
        <v>79968</v>
      </c>
      <c r="E56" s="143">
        <f>E53+E50+E47+E44+E41+E38+E35</f>
        <v>79968</v>
      </c>
    </row>
    <row r="57" spans="1:12" ht="15.75" thickBot="1" x14ac:dyDescent="0.3">
      <c r="A57" s="148" t="s">
        <v>33</v>
      </c>
      <c r="B57" s="149">
        <f>IF(B56-B27=0,0,"Error")</f>
        <v>0</v>
      </c>
      <c r="C57" s="149">
        <f>IF(C56-C27=0,0,"Error")</f>
        <v>0</v>
      </c>
      <c r="D57" s="149">
        <f>IF(D56-D27=0,0,"Error")</f>
        <v>0</v>
      </c>
      <c r="E57" s="149">
        <f>IF(E56-E27=0,0,"Error")</f>
        <v>0</v>
      </c>
    </row>
    <row r="58" spans="1:12" ht="18.75" customHeight="1" thickBot="1" x14ac:dyDescent="0.3">
      <c r="A58" s="123" t="s">
        <v>75</v>
      </c>
      <c r="B58" s="758" t="s">
        <v>255</v>
      </c>
      <c r="C58" s="755"/>
      <c r="D58" s="755"/>
      <c r="E58" s="708"/>
      <c r="G58" s="115"/>
      <c r="H58" s="115"/>
      <c r="I58" s="115"/>
    </row>
    <row r="59" spans="1:12" ht="37.5" customHeight="1" thickBot="1" x14ac:dyDescent="0.3">
      <c r="A59" s="124" t="s">
        <v>9</v>
      </c>
      <c r="B59" s="759" t="s">
        <v>256</v>
      </c>
      <c r="C59" s="760"/>
      <c r="D59" s="760"/>
      <c r="E59" s="761"/>
      <c r="G59" s="125"/>
    </row>
    <row r="60" spans="1:12" ht="15" customHeight="1" thickBot="1" x14ac:dyDescent="0.3">
      <c r="A60" s="124" t="s">
        <v>14</v>
      </c>
      <c r="B60" s="690" t="s">
        <v>253</v>
      </c>
      <c r="C60" s="691"/>
      <c r="D60" s="691"/>
      <c r="E60" s="692"/>
    </row>
    <row r="61" spans="1:12" ht="12.75" customHeight="1" x14ac:dyDescent="0.25">
      <c r="A61" s="685"/>
      <c r="B61" s="126">
        <v>2020</v>
      </c>
      <c r="C61" s="126">
        <v>2021</v>
      </c>
      <c r="D61" s="126">
        <v>2022</v>
      </c>
      <c r="E61" s="126">
        <v>2023</v>
      </c>
    </row>
    <row r="62" spans="1:12" ht="15.75" customHeight="1" thickBot="1" x14ac:dyDescent="0.3">
      <c r="A62" s="686"/>
      <c r="B62" s="127" t="s">
        <v>5</v>
      </c>
      <c r="C62" s="127" t="s">
        <v>6</v>
      </c>
      <c r="D62" s="127" t="s">
        <v>6</v>
      </c>
      <c r="E62" s="127" t="s">
        <v>6</v>
      </c>
    </row>
    <row r="63" spans="1:12" ht="15.75" thickBot="1" x14ac:dyDescent="0.3">
      <c r="A63" s="124" t="s">
        <v>8</v>
      </c>
      <c r="B63" s="128">
        <v>0</v>
      </c>
      <c r="C63" s="128">
        <v>100</v>
      </c>
      <c r="D63" s="128">
        <v>110</v>
      </c>
      <c r="E63" s="128">
        <v>120</v>
      </c>
    </row>
    <row r="64" spans="1:12" ht="15.75" thickBot="1" x14ac:dyDescent="0.3">
      <c r="A64" s="124" t="s">
        <v>15</v>
      </c>
      <c r="B64" s="128">
        <v>0</v>
      </c>
      <c r="C64" s="128">
        <v>1600</v>
      </c>
      <c r="D64" s="128">
        <v>1632</v>
      </c>
      <c r="E64" s="128">
        <v>1632</v>
      </c>
    </row>
    <row r="65" spans="1:11" ht="15.75" thickBot="1" x14ac:dyDescent="0.3">
      <c r="A65" s="124" t="s">
        <v>24</v>
      </c>
      <c r="B65" s="128" t="e">
        <f>B64/B63</f>
        <v>#DIV/0!</v>
      </c>
      <c r="C65" s="128">
        <f>C64/C63</f>
        <v>16</v>
      </c>
      <c r="D65" s="128">
        <f>D64/D63</f>
        <v>14.836363636363636</v>
      </c>
      <c r="E65" s="128">
        <f>E64/E63</f>
        <v>13.6</v>
      </c>
    </row>
    <row r="66" spans="1:11" ht="15.75" thickBot="1" x14ac:dyDescent="0.3">
      <c r="A66" s="124" t="s">
        <v>16</v>
      </c>
      <c r="B66" s="129" t="s">
        <v>22</v>
      </c>
      <c r="C66" s="130" t="e">
        <f t="shared" ref="C66:E68" si="1">C63/B63-1</f>
        <v>#DIV/0!</v>
      </c>
      <c r="D66" s="130">
        <f t="shared" si="1"/>
        <v>0.10000000000000009</v>
      </c>
      <c r="E66" s="130">
        <f t="shared" si="1"/>
        <v>9.0909090909090828E-2</v>
      </c>
      <c r="G66" s="131"/>
      <c r="H66" s="117"/>
      <c r="I66" s="131"/>
      <c r="J66" s="131"/>
      <c r="K66" s="131"/>
    </row>
    <row r="67" spans="1:11" ht="15.75" thickBot="1" x14ac:dyDescent="0.3">
      <c r="A67" s="124" t="s">
        <v>17</v>
      </c>
      <c r="B67" s="129" t="s">
        <v>22</v>
      </c>
      <c r="C67" s="130" t="e">
        <f t="shared" si="1"/>
        <v>#DIV/0!</v>
      </c>
      <c r="D67" s="130">
        <f t="shared" si="1"/>
        <v>2.0000000000000018E-2</v>
      </c>
      <c r="E67" s="130">
        <f t="shared" si="1"/>
        <v>0</v>
      </c>
    </row>
    <row r="68" spans="1:11" ht="23.25" thickBot="1" x14ac:dyDescent="0.3">
      <c r="A68" s="124" t="s">
        <v>18</v>
      </c>
      <c r="B68" s="129" t="s">
        <v>22</v>
      </c>
      <c r="C68" s="130" t="e">
        <f t="shared" si="1"/>
        <v>#DIV/0!</v>
      </c>
      <c r="D68" s="130">
        <f t="shared" si="1"/>
        <v>-7.2727272727272751E-2</v>
      </c>
      <c r="E68" s="130">
        <f t="shared" si="1"/>
        <v>-8.333333333333337E-2</v>
      </c>
    </row>
    <row r="69" spans="1:11" ht="15.75" thickBot="1" x14ac:dyDescent="0.3">
      <c r="A69" s="693" t="s">
        <v>254</v>
      </c>
      <c r="B69" s="694"/>
      <c r="C69" s="694"/>
      <c r="D69" s="694"/>
      <c r="E69" s="695"/>
    </row>
    <row r="70" spans="1:11" ht="12.75" customHeight="1" x14ac:dyDescent="0.25">
      <c r="A70" s="685"/>
      <c r="B70" s="126">
        <v>2020</v>
      </c>
      <c r="C70" s="126">
        <v>2021</v>
      </c>
      <c r="D70" s="126">
        <v>2022</v>
      </c>
      <c r="E70" s="126">
        <v>2023</v>
      </c>
    </row>
    <row r="71" spans="1:11" ht="15.75" thickBot="1" x14ac:dyDescent="0.3">
      <c r="A71" s="686"/>
      <c r="B71" s="127" t="s">
        <v>5</v>
      </c>
      <c r="C71" s="127" t="s">
        <v>6</v>
      </c>
      <c r="D71" s="127" t="s">
        <v>6</v>
      </c>
      <c r="E71" s="127" t="s">
        <v>6</v>
      </c>
    </row>
    <row r="72" spans="1:11" ht="15.75" thickBot="1" x14ac:dyDescent="0.3">
      <c r="A72" s="132" t="s">
        <v>0</v>
      </c>
      <c r="B72" s="139">
        <v>0</v>
      </c>
      <c r="C72" s="139">
        <f>C73+C74</f>
        <v>660</v>
      </c>
      <c r="D72" s="139">
        <f>D73+D74</f>
        <v>660</v>
      </c>
      <c r="E72" s="139">
        <f>E73+E74</f>
        <v>660</v>
      </c>
    </row>
    <row r="73" spans="1:11" ht="15.75" thickBot="1" x14ac:dyDescent="0.3">
      <c r="A73" s="134" t="s">
        <v>89</v>
      </c>
      <c r="B73" s="140">
        <v>0</v>
      </c>
      <c r="C73" s="146">
        <v>660</v>
      </c>
      <c r="D73" s="146">
        <v>660</v>
      </c>
      <c r="E73" s="146">
        <v>660</v>
      </c>
    </row>
    <row r="74" spans="1:11" ht="15.75" thickBot="1" x14ac:dyDescent="0.3">
      <c r="A74" s="134" t="s">
        <v>90</v>
      </c>
      <c r="B74" s="137"/>
      <c r="C74" s="137"/>
      <c r="D74" s="137"/>
      <c r="E74" s="137"/>
      <c r="G74" s="138"/>
    </row>
    <row r="75" spans="1:11" ht="24.75" thickBot="1" x14ac:dyDescent="0.3">
      <c r="A75" s="132" t="s">
        <v>30</v>
      </c>
      <c r="B75" s="139">
        <f>B76+B77</f>
        <v>0</v>
      </c>
      <c r="C75" s="139">
        <f>C76+C77</f>
        <v>120</v>
      </c>
      <c r="D75" s="139">
        <f>D76+D77</f>
        <v>120</v>
      </c>
      <c r="E75" s="139">
        <f>E76+E77</f>
        <v>120</v>
      </c>
    </row>
    <row r="76" spans="1:11" ht="15.75" thickBot="1" x14ac:dyDescent="0.3">
      <c r="A76" s="134" t="s">
        <v>89</v>
      </c>
      <c r="B76" s="140">
        <v>0</v>
      </c>
      <c r="C76" s="140">
        <v>120</v>
      </c>
      <c r="D76" s="140">
        <v>120</v>
      </c>
      <c r="E76" s="140">
        <v>120</v>
      </c>
    </row>
    <row r="77" spans="1:11" ht="15.75" thickBot="1" x14ac:dyDescent="0.3">
      <c r="A77" s="134" t="s">
        <v>90</v>
      </c>
      <c r="B77" s="140"/>
      <c r="C77" s="140"/>
      <c r="D77" s="140"/>
      <c r="E77" s="140"/>
    </row>
    <row r="78" spans="1:11" ht="15.75" thickBot="1" x14ac:dyDescent="0.3">
      <c r="A78" s="132" t="s">
        <v>1</v>
      </c>
      <c r="B78" s="139">
        <f>B79+B80</f>
        <v>0</v>
      </c>
      <c r="C78" s="139">
        <f>C79+C80</f>
        <v>820</v>
      </c>
      <c r="D78" s="139">
        <f>D79+D80</f>
        <v>852</v>
      </c>
      <c r="E78" s="139">
        <f>E79+E80</f>
        <v>852</v>
      </c>
      <c r="G78" s="141"/>
    </row>
    <row r="79" spans="1:11" ht="15.75" thickBot="1" x14ac:dyDescent="0.3">
      <c r="A79" s="134" t="s">
        <v>89</v>
      </c>
      <c r="B79" s="139">
        <v>0</v>
      </c>
      <c r="C79" s="139">
        <v>820</v>
      </c>
      <c r="D79" s="139">
        <v>852</v>
      </c>
      <c r="E79" s="139">
        <v>852</v>
      </c>
    </row>
    <row r="80" spans="1:11" ht="15.75" thickBot="1" x14ac:dyDescent="0.3">
      <c r="A80" s="134" t="s">
        <v>90</v>
      </c>
      <c r="B80" s="142"/>
      <c r="C80" s="139"/>
      <c r="D80" s="139"/>
      <c r="E80" s="139"/>
    </row>
    <row r="81" spans="1:12" ht="15.75" thickBot="1" x14ac:dyDescent="0.3">
      <c r="A81" s="132" t="s">
        <v>2</v>
      </c>
      <c r="B81" s="139">
        <v>0</v>
      </c>
      <c r="C81" s="139">
        <v>0</v>
      </c>
      <c r="D81" s="139">
        <v>0</v>
      </c>
      <c r="E81" s="139">
        <v>0</v>
      </c>
    </row>
    <row r="82" spans="1:12" ht="15.75" thickBot="1" x14ac:dyDescent="0.3">
      <c r="A82" s="134" t="s">
        <v>89</v>
      </c>
      <c r="B82" s="143"/>
      <c r="C82" s="139"/>
      <c r="D82" s="139"/>
      <c r="E82" s="139"/>
    </row>
    <row r="83" spans="1:12" ht="15.75" thickBot="1" x14ac:dyDescent="0.3">
      <c r="A83" s="134" t="s">
        <v>90</v>
      </c>
      <c r="B83" s="143"/>
      <c r="C83" s="139"/>
      <c r="D83" s="139"/>
      <c r="E83" s="139"/>
    </row>
    <row r="84" spans="1:12" ht="24.75" thickBot="1" x14ac:dyDescent="0.3">
      <c r="A84" s="132" t="s">
        <v>25</v>
      </c>
      <c r="B84" s="139">
        <v>0</v>
      </c>
      <c r="C84" s="139">
        <v>0</v>
      </c>
      <c r="D84" s="139">
        <v>0</v>
      </c>
      <c r="E84" s="139">
        <v>0</v>
      </c>
    </row>
    <row r="85" spans="1:12" ht="15.75" thickBot="1" x14ac:dyDescent="0.3">
      <c r="A85" s="134" t="s">
        <v>89</v>
      </c>
      <c r="B85" s="143"/>
      <c r="C85" s="139"/>
      <c r="D85" s="139"/>
      <c r="E85" s="139"/>
    </row>
    <row r="86" spans="1:12" ht="15.75" thickBot="1" x14ac:dyDescent="0.3">
      <c r="A86" s="134" t="s">
        <v>90</v>
      </c>
      <c r="B86" s="143"/>
      <c r="C86" s="139"/>
      <c r="D86" s="139"/>
      <c r="E86" s="139"/>
    </row>
    <row r="87" spans="1:12" ht="15.75" thickBot="1" x14ac:dyDescent="0.3">
      <c r="A87" s="132" t="s">
        <v>26</v>
      </c>
      <c r="B87" s="139">
        <v>0</v>
      </c>
      <c r="C87" s="139">
        <v>0</v>
      </c>
      <c r="D87" s="139">
        <v>0</v>
      </c>
      <c r="E87" s="139">
        <v>0</v>
      </c>
    </row>
    <row r="88" spans="1:12" ht="15.75" thickBot="1" x14ac:dyDescent="0.3">
      <c r="A88" s="134" t="s">
        <v>89</v>
      </c>
      <c r="B88" s="143"/>
      <c r="C88" s="139"/>
      <c r="D88" s="139"/>
      <c r="E88" s="139"/>
    </row>
    <row r="89" spans="1:12" ht="15.75" thickBot="1" x14ac:dyDescent="0.3">
      <c r="A89" s="134" t="s">
        <v>90</v>
      </c>
      <c r="B89" s="143"/>
      <c r="C89" s="139"/>
      <c r="D89" s="139"/>
      <c r="E89" s="139"/>
    </row>
    <row r="90" spans="1:12" ht="24.75" thickBot="1" x14ac:dyDescent="0.3">
      <c r="A90" s="132" t="s">
        <v>3</v>
      </c>
      <c r="B90" s="139">
        <v>0</v>
      </c>
      <c r="C90" s="139">
        <v>0</v>
      </c>
      <c r="D90" s="139">
        <f>C90*1.03*0.99</f>
        <v>0</v>
      </c>
      <c r="E90" s="139">
        <f>D90*1.03*0.99</f>
        <v>0</v>
      </c>
      <c r="H90" s="144"/>
    </row>
    <row r="91" spans="1:12" ht="15.75" thickBot="1" x14ac:dyDescent="0.3">
      <c r="A91" s="134" t="s">
        <v>89</v>
      </c>
      <c r="B91" s="143">
        <f>B73+B76+B79+B82+B85+B88</f>
        <v>0</v>
      </c>
      <c r="C91" s="143">
        <f>C73+C76+C79+C82+C85+C88</f>
        <v>1600</v>
      </c>
      <c r="D91" s="143">
        <f>D73+D76+D79+D82+D85+D88</f>
        <v>1632</v>
      </c>
      <c r="E91" s="143">
        <f>E73+E76+E79+E82+E85+E88</f>
        <v>1632</v>
      </c>
      <c r="J91" s="145"/>
      <c r="K91" s="145"/>
      <c r="L91" s="145"/>
    </row>
    <row r="92" spans="1:12" ht="15.75" thickBot="1" x14ac:dyDescent="0.3">
      <c r="A92" s="134" t="s">
        <v>90</v>
      </c>
      <c r="B92" s="140">
        <v>0</v>
      </c>
      <c r="C92" s="146">
        <v>0</v>
      </c>
      <c r="D92" s="146">
        <v>0</v>
      </c>
      <c r="E92" s="146">
        <v>0</v>
      </c>
      <c r="G92" s="131"/>
    </row>
    <row r="93" spans="1:12" ht="15.75" thickBot="1" x14ac:dyDescent="0.3">
      <c r="A93" s="147" t="s">
        <v>74</v>
      </c>
      <c r="B93" s="143">
        <f>B90+B87+B84+B81+B78+B75+B72</f>
        <v>0</v>
      </c>
      <c r="C93" s="143">
        <f>C90+C87+C84+C81+C78+C75+C72</f>
        <v>1600</v>
      </c>
      <c r="D93" s="143">
        <f>D90+D87+D84+D81+D78+D75+D72</f>
        <v>1632</v>
      </c>
      <c r="E93" s="143">
        <f>E90+E87+E84+E81+E78+E75+E72</f>
        <v>1632</v>
      </c>
    </row>
    <row r="94" spans="1:12" ht="15.75" thickBot="1" x14ac:dyDescent="0.3">
      <c r="A94" s="148" t="s">
        <v>33</v>
      </c>
      <c r="B94" s="149">
        <f>IF(B93-B64=0,0,"Error")</f>
        <v>0</v>
      </c>
      <c r="C94" s="149">
        <f>IF(C93-C64=0,0,"Error")</f>
        <v>0</v>
      </c>
      <c r="D94" s="149">
        <f>IF(D93-D64=0,0,"Error")</f>
        <v>0</v>
      </c>
      <c r="E94" s="149">
        <f>IF(E93-E64=0,0,"Error")</f>
        <v>0</v>
      </c>
    </row>
    <row r="95" spans="1:12" ht="15.75" thickBot="1" x14ac:dyDescent="0.3">
      <c r="A95" s="718" t="s">
        <v>44</v>
      </c>
      <c r="B95" s="719"/>
      <c r="C95" s="719"/>
      <c r="D95" s="719"/>
      <c r="E95" s="720"/>
    </row>
    <row r="96" spans="1:12" ht="15.75" thickBot="1" x14ac:dyDescent="0.3">
      <c r="A96" s="718" t="s">
        <v>39</v>
      </c>
      <c r="B96" s="719"/>
      <c r="C96" s="719"/>
      <c r="D96" s="719"/>
      <c r="E96" s="720"/>
    </row>
    <row r="97" spans="1:11" ht="23.25" thickBot="1" x14ac:dyDescent="0.3">
      <c r="A97" s="123" t="s">
        <v>45</v>
      </c>
      <c r="B97" s="752" t="s">
        <v>257</v>
      </c>
      <c r="C97" s="757"/>
      <c r="D97" s="753"/>
      <c r="E97" s="754"/>
    </row>
    <row r="98" spans="1:11" ht="34.5" customHeight="1" thickBot="1" x14ac:dyDescent="0.3">
      <c r="A98" s="123" t="s">
        <v>93</v>
      </c>
      <c r="B98" s="150" t="s">
        <v>258</v>
      </c>
      <c r="C98" s="151" t="s">
        <v>228</v>
      </c>
      <c r="D98" s="753" t="s">
        <v>259</v>
      </c>
      <c r="E98" s="754"/>
      <c r="G98" s="152"/>
      <c r="H98" s="152"/>
      <c r="I98" s="152"/>
      <c r="J98" s="152"/>
      <c r="K98" s="152"/>
    </row>
    <row r="99" spans="1:11" ht="15.75" thickBot="1" x14ac:dyDescent="0.3">
      <c r="A99" s="153"/>
      <c r="B99" s="752"/>
      <c r="C99" s="756"/>
      <c r="D99" s="753"/>
      <c r="E99" s="754"/>
      <c r="G99" s="152"/>
      <c r="H99" s="152"/>
      <c r="I99" s="152"/>
      <c r="J99" s="152"/>
      <c r="K99" s="152"/>
    </row>
    <row r="100" spans="1:11" ht="24" customHeight="1" thickBot="1" x14ac:dyDescent="0.3">
      <c r="A100" s="124" t="s">
        <v>9</v>
      </c>
      <c r="B100" s="699" t="s">
        <v>260</v>
      </c>
      <c r="C100" s="700"/>
      <c r="D100" s="700"/>
      <c r="E100" s="701"/>
      <c r="G100" s="152"/>
      <c r="H100" s="152"/>
      <c r="I100" s="152"/>
      <c r="J100" s="152"/>
      <c r="K100" s="152"/>
    </row>
    <row r="101" spans="1:11" ht="15.75" thickBot="1" x14ac:dyDescent="0.3">
      <c r="A101" s="124" t="s">
        <v>14</v>
      </c>
      <c r="B101" s="690" t="s">
        <v>253</v>
      </c>
      <c r="C101" s="691"/>
      <c r="D101" s="691"/>
      <c r="E101" s="692"/>
    </row>
    <row r="102" spans="1:11" x14ac:dyDescent="0.25">
      <c r="A102" s="685"/>
      <c r="B102" s="126">
        <v>2020</v>
      </c>
      <c r="C102" s="126">
        <v>2021</v>
      </c>
      <c r="D102" s="126">
        <v>2022</v>
      </c>
      <c r="E102" s="126">
        <v>2023</v>
      </c>
    </row>
    <row r="103" spans="1:11" ht="15.75" thickBot="1" x14ac:dyDescent="0.3">
      <c r="A103" s="686"/>
      <c r="B103" s="127" t="s">
        <v>5</v>
      </c>
      <c r="C103" s="127" t="s">
        <v>6</v>
      </c>
      <c r="D103" s="127" t="s">
        <v>6</v>
      </c>
      <c r="E103" s="127" t="s">
        <v>6</v>
      </c>
    </row>
    <row r="104" spans="1:11" ht="15.75" thickBot="1" x14ac:dyDescent="0.3">
      <c r="A104" s="124" t="s">
        <v>8</v>
      </c>
      <c r="B104" s="128">
        <v>5</v>
      </c>
      <c r="C104" s="128">
        <v>0</v>
      </c>
      <c r="D104" s="128">
        <v>10</v>
      </c>
      <c r="E104" s="128">
        <v>0</v>
      </c>
    </row>
    <row r="105" spans="1:11" ht="15.75" thickBot="1" x14ac:dyDescent="0.3">
      <c r="A105" s="124" t="s">
        <v>15</v>
      </c>
      <c r="B105" s="128">
        <v>500</v>
      </c>
      <c r="C105" s="128">
        <v>0</v>
      </c>
      <c r="D105" s="128">
        <v>1000</v>
      </c>
      <c r="E105" s="128">
        <v>0</v>
      </c>
    </row>
    <row r="106" spans="1:11" ht="15.75" thickBot="1" x14ac:dyDescent="0.3">
      <c r="A106" s="124" t="s">
        <v>24</v>
      </c>
      <c r="B106" s="128">
        <f>B105/B104</f>
        <v>100</v>
      </c>
      <c r="C106" s="128"/>
      <c r="D106" s="128">
        <f>D105/D104</f>
        <v>100</v>
      </c>
      <c r="E106" s="128"/>
    </row>
    <row r="107" spans="1:11" ht="15.75" thickBot="1" x14ac:dyDescent="0.3">
      <c r="A107" s="124" t="s">
        <v>16</v>
      </c>
      <c r="B107" s="129" t="s">
        <v>22</v>
      </c>
      <c r="C107" s="130">
        <f>C104/B104-1</f>
        <v>-1</v>
      </c>
      <c r="D107" s="130"/>
      <c r="E107" s="130">
        <f>E104/D104-1</f>
        <v>-1</v>
      </c>
      <c r="G107" s="131"/>
      <c r="H107" s="131"/>
      <c r="I107" s="131"/>
      <c r="J107" s="131"/>
      <c r="K107" s="131"/>
    </row>
    <row r="108" spans="1:11" ht="15.75" thickBot="1" x14ac:dyDescent="0.3">
      <c r="A108" s="124" t="s">
        <v>17</v>
      </c>
      <c r="B108" s="129" t="s">
        <v>22</v>
      </c>
      <c r="C108" s="130">
        <f>C105/B105-1</f>
        <v>-1</v>
      </c>
      <c r="D108" s="130"/>
      <c r="E108" s="130">
        <f>E105/D105-1</f>
        <v>-1</v>
      </c>
    </row>
    <row r="109" spans="1:11" ht="23.25" thickBot="1" x14ac:dyDescent="0.3">
      <c r="A109" s="124" t="s">
        <v>18</v>
      </c>
      <c r="B109" s="129" t="s">
        <v>22</v>
      </c>
      <c r="C109" s="130">
        <f>C106/B106-1</f>
        <v>-1</v>
      </c>
      <c r="D109" s="130"/>
      <c r="E109" s="130">
        <f>E106/D106-1</f>
        <v>-1</v>
      </c>
    </row>
    <row r="110" spans="1:11" ht="15.75" thickBot="1" x14ac:dyDescent="0.3">
      <c r="A110" s="693" t="s">
        <v>254</v>
      </c>
      <c r="B110" s="694"/>
      <c r="C110" s="694"/>
      <c r="D110" s="694"/>
      <c r="E110" s="695"/>
    </row>
    <row r="111" spans="1:11" x14ac:dyDescent="0.25">
      <c r="A111" s="685"/>
      <c r="B111" s="126">
        <v>2020</v>
      </c>
      <c r="C111" s="126">
        <v>2021</v>
      </c>
      <c r="D111" s="126">
        <v>2022</v>
      </c>
      <c r="E111" s="126">
        <v>2023</v>
      </c>
    </row>
    <row r="112" spans="1:11" ht="15.75" thickBot="1" x14ac:dyDescent="0.3">
      <c r="A112" s="686"/>
      <c r="B112" s="127" t="s">
        <v>5</v>
      </c>
      <c r="C112" s="127" t="s">
        <v>6</v>
      </c>
      <c r="D112" s="127" t="s">
        <v>6</v>
      </c>
      <c r="E112" s="127" t="s">
        <v>6</v>
      </c>
    </row>
    <row r="113" spans="1:11" ht="15.75" thickBot="1" x14ac:dyDescent="0.3">
      <c r="A113" s="132" t="s">
        <v>40</v>
      </c>
      <c r="B113" s="139">
        <v>0</v>
      </c>
      <c r="C113" s="139">
        <v>0</v>
      </c>
      <c r="D113" s="139">
        <v>0</v>
      </c>
      <c r="E113" s="139">
        <v>0</v>
      </c>
    </row>
    <row r="114" spans="1:11" ht="15.75" thickBot="1" x14ac:dyDescent="0.3">
      <c r="A114" s="132" t="s">
        <v>41</v>
      </c>
      <c r="B114" s="139">
        <v>500</v>
      </c>
      <c r="C114" s="139">
        <v>0</v>
      </c>
      <c r="D114" s="139">
        <v>1000</v>
      </c>
      <c r="E114" s="139">
        <v>0</v>
      </c>
    </row>
    <row r="115" spans="1:11" ht="15.75" thickBot="1" x14ac:dyDescent="0.3">
      <c r="A115" s="154" t="s">
        <v>32</v>
      </c>
      <c r="B115" s="143">
        <f>B114+B113</f>
        <v>500</v>
      </c>
      <c r="C115" s="143">
        <v>0</v>
      </c>
      <c r="D115" s="143">
        <v>1000</v>
      </c>
      <c r="E115" s="143">
        <v>0</v>
      </c>
    </row>
    <row r="116" spans="1:11" ht="23.25" thickBot="1" x14ac:dyDescent="0.3">
      <c r="A116" s="123" t="s">
        <v>45</v>
      </c>
      <c r="B116" s="752" t="s">
        <v>261</v>
      </c>
      <c r="C116" s="757"/>
      <c r="D116" s="753"/>
      <c r="E116" s="754"/>
    </row>
    <row r="117" spans="1:11" ht="34.5" customHeight="1" thickBot="1" x14ac:dyDescent="0.3">
      <c r="A117" s="123" t="s">
        <v>262</v>
      </c>
      <c r="B117" s="150" t="s">
        <v>263</v>
      </c>
      <c r="C117" s="151" t="s">
        <v>228</v>
      </c>
      <c r="D117" s="753" t="s">
        <v>264</v>
      </c>
      <c r="E117" s="754"/>
      <c r="G117" s="152"/>
      <c r="H117" s="152"/>
      <c r="I117" s="152"/>
      <c r="J117" s="152"/>
      <c r="K117" s="152"/>
    </row>
    <row r="118" spans="1:11" ht="15.75" thickBot="1" x14ac:dyDescent="0.3">
      <c r="A118" s="153"/>
      <c r="B118" s="752"/>
      <c r="C118" s="756"/>
      <c r="D118" s="753"/>
      <c r="E118" s="754"/>
      <c r="G118" s="152"/>
      <c r="H118" s="152"/>
      <c r="I118" s="152"/>
      <c r="J118" s="152"/>
      <c r="K118" s="152"/>
    </row>
    <row r="119" spans="1:11" ht="24" customHeight="1" thickBot="1" x14ac:dyDescent="0.3">
      <c r="A119" s="124" t="s">
        <v>9</v>
      </c>
      <c r="B119" s="699" t="s">
        <v>265</v>
      </c>
      <c r="C119" s="700"/>
      <c r="D119" s="700"/>
      <c r="E119" s="701"/>
      <c r="G119" s="152"/>
      <c r="H119" s="152"/>
      <c r="I119" s="152"/>
      <c r="J119" s="152"/>
      <c r="K119" s="152"/>
    </row>
    <row r="120" spans="1:11" ht="15.75" thickBot="1" x14ac:dyDescent="0.3">
      <c r="A120" s="124" t="s">
        <v>14</v>
      </c>
      <c r="B120" s="690" t="s">
        <v>253</v>
      </c>
      <c r="C120" s="691"/>
      <c r="D120" s="691"/>
      <c r="E120" s="692"/>
    </row>
    <row r="121" spans="1:11" x14ac:dyDescent="0.25">
      <c r="A121" s="685"/>
      <c r="B121" s="126">
        <v>2020</v>
      </c>
      <c r="C121" s="126">
        <v>2021</v>
      </c>
      <c r="D121" s="126">
        <v>2022</v>
      </c>
      <c r="E121" s="126">
        <v>2023</v>
      </c>
    </row>
    <row r="122" spans="1:11" ht="15.75" thickBot="1" x14ac:dyDescent="0.3">
      <c r="A122" s="686"/>
      <c r="B122" s="127" t="s">
        <v>5</v>
      </c>
      <c r="C122" s="127" t="s">
        <v>6</v>
      </c>
      <c r="D122" s="127" t="s">
        <v>6</v>
      </c>
      <c r="E122" s="127" t="s">
        <v>6</v>
      </c>
    </row>
    <row r="123" spans="1:11" ht="15.75" thickBot="1" x14ac:dyDescent="0.3">
      <c r="A123" s="124" t="s">
        <v>8</v>
      </c>
      <c r="B123" s="128">
        <v>1</v>
      </c>
      <c r="C123" s="128">
        <v>0</v>
      </c>
      <c r="D123" s="128">
        <v>0</v>
      </c>
      <c r="E123" s="128">
        <v>0</v>
      </c>
    </row>
    <row r="124" spans="1:11" ht="15.75" thickBot="1" x14ac:dyDescent="0.3">
      <c r="A124" s="124" t="s">
        <v>15</v>
      </c>
      <c r="B124" s="128">
        <v>840</v>
      </c>
      <c r="C124" s="128">
        <v>0</v>
      </c>
      <c r="D124" s="128">
        <v>0</v>
      </c>
      <c r="E124" s="128">
        <v>0</v>
      </c>
    </row>
    <row r="125" spans="1:11" ht="15.75" thickBot="1" x14ac:dyDescent="0.3">
      <c r="A125" s="124" t="s">
        <v>24</v>
      </c>
      <c r="B125" s="128">
        <f>B124/B123</f>
        <v>840</v>
      </c>
      <c r="C125" s="128"/>
      <c r="D125" s="128"/>
      <c r="E125" s="128"/>
    </row>
    <row r="126" spans="1:11" ht="15.75" thickBot="1" x14ac:dyDescent="0.3">
      <c r="A126" s="124" t="s">
        <v>16</v>
      </c>
      <c r="B126" s="129" t="s">
        <v>22</v>
      </c>
      <c r="C126" s="130">
        <f>C123/B123-1</f>
        <v>-1</v>
      </c>
      <c r="D126" s="130"/>
      <c r="E126" s="130"/>
      <c r="G126" s="131"/>
      <c r="H126" s="131"/>
      <c r="I126" s="131"/>
      <c r="J126" s="131"/>
      <c r="K126" s="131"/>
    </row>
    <row r="127" spans="1:11" ht="15.75" thickBot="1" x14ac:dyDescent="0.3">
      <c r="A127" s="124" t="s">
        <v>17</v>
      </c>
      <c r="B127" s="129" t="s">
        <v>22</v>
      </c>
      <c r="C127" s="130">
        <f>C124/B124-1</f>
        <v>-1</v>
      </c>
      <c r="D127" s="130"/>
      <c r="E127" s="130"/>
    </row>
    <row r="128" spans="1:11" ht="23.25" thickBot="1" x14ac:dyDescent="0.3">
      <c r="A128" s="124" t="s">
        <v>18</v>
      </c>
      <c r="B128" s="129" t="s">
        <v>22</v>
      </c>
      <c r="C128" s="130">
        <f>C125/B125-1</f>
        <v>-1</v>
      </c>
      <c r="D128" s="130"/>
      <c r="E128" s="130"/>
    </row>
    <row r="129" spans="1:11" ht="15.75" thickBot="1" x14ac:dyDescent="0.3">
      <c r="A129" s="693" t="s">
        <v>266</v>
      </c>
      <c r="B129" s="694"/>
      <c r="C129" s="694"/>
      <c r="D129" s="694"/>
      <c r="E129" s="695"/>
    </row>
    <row r="130" spans="1:11" x14ac:dyDescent="0.25">
      <c r="A130" s="685"/>
      <c r="B130" s="126">
        <v>2019</v>
      </c>
      <c r="C130" s="126">
        <v>2020</v>
      </c>
      <c r="D130" s="126">
        <v>2021</v>
      </c>
      <c r="E130" s="126">
        <v>2022</v>
      </c>
    </row>
    <row r="131" spans="1:11" ht="15.75" thickBot="1" x14ac:dyDescent="0.3">
      <c r="A131" s="686"/>
      <c r="B131" s="127" t="s">
        <v>5</v>
      </c>
      <c r="C131" s="127" t="s">
        <v>6</v>
      </c>
      <c r="D131" s="127" t="s">
        <v>6</v>
      </c>
      <c r="E131" s="127" t="s">
        <v>6</v>
      </c>
    </row>
    <row r="132" spans="1:11" ht="15.75" thickBot="1" x14ac:dyDescent="0.3">
      <c r="A132" s="132" t="s">
        <v>40</v>
      </c>
      <c r="B132" s="139">
        <v>0</v>
      </c>
      <c r="C132" s="139">
        <v>0</v>
      </c>
      <c r="D132" s="139">
        <v>0</v>
      </c>
      <c r="E132" s="139">
        <v>0</v>
      </c>
    </row>
    <row r="133" spans="1:11" ht="15.75" thickBot="1" x14ac:dyDescent="0.3">
      <c r="A133" s="132" t="s">
        <v>41</v>
      </c>
      <c r="B133" s="139">
        <v>840</v>
      </c>
      <c r="C133" s="139">
        <v>0</v>
      </c>
      <c r="D133" s="139">
        <v>0</v>
      </c>
      <c r="E133" s="139">
        <v>0</v>
      </c>
    </row>
    <row r="134" spans="1:11" ht="15.75" thickBot="1" x14ac:dyDescent="0.3">
      <c r="A134" s="154" t="s">
        <v>74</v>
      </c>
      <c r="B134" s="143">
        <f>B133+B132</f>
        <v>840</v>
      </c>
      <c r="C134" s="143">
        <v>0</v>
      </c>
      <c r="D134" s="143">
        <v>0</v>
      </c>
      <c r="E134" s="143">
        <v>0</v>
      </c>
    </row>
    <row r="135" spans="1:11" ht="23.25" thickBot="1" x14ac:dyDescent="0.3">
      <c r="A135" s="123" t="s">
        <v>157</v>
      </c>
      <c r="B135" s="155" t="s">
        <v>267</v>
      </c>
      <c r="C135" s="156" t="s">
        <v>228</v>
      </c>
      <c r="D135" s="157" t="s">
        <v>268</v>
      </c>
      <c r="E135" s="158"/>
    </row>
    <row r="136" spans="1:11" ht="24.75" customHeight="1" thickBot="1" x14ac:dyDescent="0.3">
      <c r="A136" s="124" t="s">
        <v>9</v>
      </c>
      <c r="B136" s="699" t="s">
        <v>269</v>
      </c>
      <c r="C136" s="700"/>
      <c r="D136" s="700"/>
      <c r="E136" s="701"/>
    </row>
    <row r="137" spans="1:11" ht="15.75" thickBot="1" x14ac:dyDescent="0.3">
      <c r="A137" s="124" t="s">
        <v>14</v>
      </c>
      <c r="B137" s="690" t="s">
        <v>253</v>
      </c>
      <c r="C137" s="691"/>
      <c r="D137" s="691"/>
      <c r="E137" s="692"/>
    </row>
    <row r="138" spans="1:11" ht="12.75" customHeight="1" x14ac:dyDescent="0.25">
      <c r="A138" s="685"/>
      <c r="B138" s="126">
        <v>2020</v>
      </c>
      <c r="C138" s="126">
        <v>2021</v>
      </c>
      <c r="D138" s="126">
        <v>2022</v>
      </c>
      <c r="E138" s="126">
        <v>2023</v>
      </c>
    </row>
    <row r="139" spans="1:11" ht="15.75" thickBot="1" x14ac:dyDescent="0.3">
      <c r="A139" s="686"/>
      <c r="B139" s="127" t="s">
        <v>5</v>
      </c>
      <c r="C139" s="127" t="s">
        <v>6</v>
      </c>
      <c r="D139" s="127" t="s">
        <v>6</v>
      </c>
      <c r="E139" s="127" t="s">
        <v>6</v>
      </c>
    </row>
    <row r="140" spans="1:11" ht="15.75" thickBot="1" x14ac:dyDescent="0.3">
      <c r="A140" s="124" t="s">
        <v>8</v>
      </c>
      <c r="B140" s="129">
        <v>37</v>
      </c>
      <c r="C140" s="129">
        <v>7</v>
      </c>
      <c r="D140" s="129"/>
      <c r="E140" s="129">
        <v>1</v>
      </c>
    </row>
    <row r="141" spans="1:11" ht="15.75" thickBot="1" x14ac:dyDescent="0.3">
      <c r="A141" s="124" t="s">
        <v>15</v>
      </c>
      <c r="B141" s="128">
        <v>4330</v>
      </c>
      <c r="C141" s="128">
        <v>1000</v>
      </c>
      <c r="D141" s="128"/>
      <c r="E141" s="128">
        <v>1000</v>
      </c>
    </row>
    <row r="142" spans="1:11" ht="15.75" thickBot="1" x14ac:dyDescent="0.3">
      <c r="A142" s="124" t="s">
        <v>24</v>
      </c>
      <c r="B142" s="128">
        <f>B141/B140</f>
        <v>117.02702702702703</v>
      </c>
      <c r="C142" s="128">
        <f>C141/C140</f>
        <v>142.85714285714286</v>
      </c>
      <c r="D142" s="128"/>
      <c r="E142" s="128">
        <f>E141/E140</f>
        <v>1000</v>
      </c>
    </row>
    <row r="143" spans="1:11" ht="15.75" thickBot="1" x14ac:dyDescent="0.3">
      <c r="A143" s="124" t="s">
        <v>16</v>
      </c>
      <c r="B143" s="129"/>
      <c r="C143" s="130"/>
      <c r="D143" s="130"/>
      <c r="E143" s="130"/>
      <c r="G143" s="131"/>
      <c r="H143" s="131"/>
      <c r="I143" s="131"/>
      <c r="J143" s="131"/>
      <c r="K143" s="131"/>
    </row>
    <row r="144" spans="1:11" ht="15.75" thickBot="1" x14ac:dyDescent="0.3">
      <c r="A144" s="124" t="s">
        <v>17</v>
      </c>
      <c r="B144" s="129"/>
      <c r="C144" s="130"/>
      <c r="D144" s="130"/>
      <c r="E144" s="130"/>
    </row>
    <row r="145" spans="1:5" ht="23.25" thickBot="1" x14ac:dyDescent="0.3">
      <c r="A145" s="124" t="s">
        <v>18</v>
      </c>
      <c r="B145" s="129"/>
      <c r="C145" s="130"/>
      <c r="D145" s="130"/>
      <c r="E145" s="130"/>
    </row>
    <row r="146" spans="1:5" ht="15.75" thickBot="1" x14ac:dyDescent="0.3">
      <c r="A146" s="693" t="s">
        <v>270</v>
      </c>
      <c r="B146" s="694"/>
      <c r="C146" s="694"/>
      <c r="D146" s="694"/>
      <c r="E146" s="695"/>
    </row>
    <row r="147" spans="1:5" ht="12.75" customHeight="1" x14ac:dyDescent="0.25">
      <c r="A147" s="685"/>
      <c r="B147" s="126">
        <v>2020</v>
      </c>
      <c r="C147" s="126">
        <v>2021</v>
      </c>
      <c r="D147" s="126">
        <v>2022</v>
      </c>
      <c r="E147" s="126">
        <v>2023</v>
      </c>
    </row>
    <row r="148" spans="1:5" ht="15.75" thickBot="1" x14ac:dyDescent="0.3">
      <c r="A148" s="686"/>
      <c r="B148" s="127" t="s">
        <v>5</v>
      </c>
      <c r="C148" s="127" t="s">
        <v>6</v>
      </c>
      <c r="D148" s="127" t="s">
        <v>6</v>
      </c>
      <c r="E148" s="127" t="s">
        <v>6</v>
      </c>
    </row>
    <row r="149" spans="1:5" ht="15.75" thickBot="1" x14ac:dyDescent="0.3">
      <c r="A149" s="132" t="s">
        <v>40</v>
      </c>
      <c r="B149" s="139">
        <v>0</v>
      </c>
      <c r="C149" s="139">
        <v>0</v>
      </c>
      <c r="D149" s="139">
        <v>0</v>
      </c>
      <c r="E149" s="139">
        <v>0</v>
      </c>
    </row>
    <row r="150" spans="1:5" ht="15.75" thickBot="1" x14ac:dyDescent="0.3">
      <c r="A150" s="132" t="s">
        <v>41</v>
      </c>
      <c r="B150" s="139">
        <v>4330</v>
      </c>
      <c r="C150" s="139">
        <v>1000</v>
      </c>
      <c r="D150" s="139"/>
      <c r="E150" s="139">
        <v>1000</v>
      </c>
    </row>
    <row r="151" spans="1:5" ht="15.75" thickBot="1" x14ac:dyDescent="0.3">
      <c r="A151" s="147" t="s">
        <v>119</v>
      </c>
      <c r="B151" s="143">
        <f>B150+B149</f>
        <v>4330</v>
      </c>
      <c r="C151" s="143">
        <v>1000</v>
      </c>
      <c r="D151" s="143"/>
      <c r="E151" s="143">
        <v>1000</v>
      </c>
    </row>
    <row r="152" spans="1:5" ht="15.75" thickBot="1" x14ac:dyDescent="0.3">
      <c r="A152" s="718" t="s">
        <v>38</v>
      </c>
      <c r="B152" s="719"/>
      <c r="C152" s="719"/>
      <c r="D152" s="719"/>
      <c r="E152" s="720"/>
    </row>
    <row r="153" spans="1:5" ht="15.75" thickBot="1" x14ac:dyDescent="0.3">
      <c r="A153" s="718" t="s">
        <v>42</v>
      </c>
      <c r="B153" s="719"/>
      <c r="C153" s="719"/>
      <c r="D153" s="719"/>
      <c r="E153" s="720"/>
    </row>
    <row r="154" spans="1:5" ht="15.75" thickBot="1" x14ac:dyDescent="0.3">
      <c r="A154" s="159" t="s">
        <v>29</v>
      </c>
      <c r="B154" s="752" t="s">
        <v>271</v>
      </c>
      <c r="C154" s="753"/>
      <c r="D154" s="753"/>
      <c r="E154" s="754"/>
    </row>
    <row r="155" spans="1:5" ht="15.75" thickBot="1" x14ac:dyDescent="0.3">
      <c r="A155" s="123" t="s">
        <v>28</v>
      </c>
      <c r="B155" s="707" t="s">
        <v>272</v>
      </c>
      <c r="C155" s="755"/>
      <c r="D155" s="755"/>
      <c r="E155" s="708"/>
    </row>
    <row r="156" spans="1:5" ht="40.5" customHeight="1" thickBot="1" x14ac:dyDescent="0.3">
      <c r="A156" s="124" t="s">
        <v>9</v>
      </c>
      <c r="B156" s="699" t="s">
        <v>273</v>
      </c>
      <c r="C156" s="700"/>
      <c r="D156" s="700"/>
      <c r="E156" s="701"/>
    </row>
    <row r="157" spans="1:5" ht="15.75" thickBot="1" x14ac:dyDescent="0.3">
      <c r="A157" s="124" t="s">
        <v>14</v>
      </c>
      <c r="B157" s="690" t="s">
        <v>98</v>
      </c>
      <c r="C157" s="691"/>
      <c r="D157" s="691"/>
      <c r="E157" s="692"/>
    </row>
    <row r="158" spans="1:5" x14ac:dyDescent="0.25">
      <c r="A158" s="685"/>
      <c r="B158" s="126">
        <v>2020</v>
      </c>
      <c r="C158" s="126">
        <v>2021</v>
      </c>
      <c r="D158" s="126">
        <v>2022</v>
      </c>
      <c r="E158" s="126">
        <v>2023</v>
      </c>
    </row>
    <row r="159" spans="1:5" ht="15.75" thickBot="1" x14ac:dyDescent="0.3">
      <c r="A159" s="686"/>
      <c r="B159" s="127" t="s">
        <v>5</v>
      </c>
      <c r="C159" s="127" t="s">
        <v>6</v>
      </c>
      <c r="D159" s="127" t="s">
        <v>6</v>
      </c>
      <c r="E159" s="127" t="s">
        <v>6</v>
      </c>
    </row>
    <row r="160" spans="1:5" ht="15.75" thickBot="1" x14ac:dyDescent="0.3">
      <c r="A160" s="124" t="s">
        <v>8</v>
      </c>
      <c r="B160" s="128">
        <v>100</v>
      </c>
      <c r="C160" s="128">
        <v>0</v>
      </c>
      <c r="D160" s="128"/>
      <c r="E160" s="128"/>
    </row>
    <row r="161" spans="1:11" ht="15.75" thickBot="1" x14ac:dyDescent="0.3">
      <c r="A161" s="124" t="s">
        <v>15</v>
      </c>
      <c r="B161" s="128">
        <v>4330</v>
      </c>
      <c r="C161" s="128">
        <v>0</v>
      </c>
      <c r="D161" s="128"/>
      <c r="E161" s="128"/>
    </row>
    <row r="162" spans="1:11" ht="15.75" thickBot="1" x14ac:dyDescent="0.3">
      <c r="A162" s="124" t="s">
        <v>24</v>
      </c>
      <c r="B162" s="128">
        <f>B161/B160</f>
        <v>43.3</v>
      </c>
      <c r="C162" s="128" t="e">
        <f>C161/C160</f>
        <v>#DIV/0!</v>
      </c>
      <c r="D162" s="128">
        <v>0</v>
      </c>
      <c r="E162" s="128">
        <v>0</v>
      </c>
    </row>
    <row r="163" spans="1:11" ht="15.75" thickBot="1" x14ac:dyDescent="0.3">
      <c r="A163" s="124" t="s">
        <v>16</v>
      </c>
      <c r="B163" s="129" t="s">
        <v>22</v>
      </c>
      <c r="C163" s="130">
        <v>0</v>
      </c>
      <c r="D163" s="130">
        <v>0</v>
      </c>
      <c r="E163" s="130">
        <v>0</v>
      </c>
      <c r="G163" s="131"/>
      <c r="H163" s="131"/>
      <c r="I163" s="131"/>
      <c r="J163" s="131"/>
      <c r="K163" s="131"/>
    </row>
    <row r="164" spans="1:11" ht="15.75" thickBot="1" x14ac:dyDescent="0.3">
      <c r="A164" s="124" t="s">
        <v>17</v>
      </c>
      <c r="B164" s="129" t="s">
        <v>22</v>
      </c>
      <c r="C164" s="130">
        <v>0</v>
      </c>
      <c r="D164" s="130">
        <v>0</v>
      </c>
      <c r="E164" s="130">
        <v>0</v>
      </c>
    </row>
    <row r="165" spans="1:11" ht="23.25" thickBot="1" x14ac:dyDescent="0.3">
      <c r="A165" s="124" t="s">
        <v>18</v>
      </c>
      <c r="B165" s="129" t="s">
        <v>22</v>
      </c>
      <c r="C165" s="130">
        <v>0</v>
      </c>
      <c r="D165" s="130">
        <v>0</v>
      </c>
      <c r="E165" s="130">
        <v>0</v>
      </c>
    </row>
    <row r="166" spans="1:11" ht="15.75" thickBot="1" x14ac:dyDescent="0.3">
      <c r="A166" s="693" t="s">
        <v>254</v>
      </c>
      <c r="B166" s="694"/>
      <c r="C166" s="694"/>
      <c r="D166" s="694"/>
      <c r="E166" s="695"/>
    </row>
    <row r="167" spans="1:11" x14ac:dyDescent="0.25">
      <c r="A167" s="685"/>
      <c r="B167" s="126">
        <v>2020</v>
      </c>
      <c r="C167" s="126">
        <v>2021</v>
      </c>
      <c r="D167" s="126">
        <v>2022</v>
      </c>
      <c r="E167" s="126">
        <v>2023</v>
      </c>
    </row>
    <row r="168" spans="1:11" ht="15.75" thickBot="1" x14ac:dyDescent="0.3">
      <c r="A168" s="686"/>
      <c r="B168" s="127" t="s">
        <v>5</v>
      </c>
      <c r="C168" s="127" t="s">
        <v>6</v>
      </c>
      <c r="D168" s="127" t="s">
        <v>6</v>
      </c>
      <c r="E168" s="127" t="s">
        <v>6</v>
      </c>
    </row>
    <row r="169" spans="1:11" ht="15.75" thickBot="1" x14ac:dyDescent="0.3">
      <c r="A169" s="132" t="s">
        <v>40</v>
      </c>
      <c r="B169" s="139"/>
      <c r="C169" s="139"/>
      <c r="D169" s="139"/>
      <c r="E169" s="139"/>
    </row>
    <row r="170" spans="1:11" ht="15.75" thickBot="1" x14ac:dyDescent="0.3">
      <c r="A170" s="132" t="s">
        <v>41</v>
      </c>
      <c r="B170" s="143">
        <v>4330</v>
      </c>
      <c r="C170" s="139">
        <v>0</v>
      </c>
      <c r="D170" s="139"/>
      <c r="E170" s="139"/>
    </row>
    <row r="171" spans="1:11" ht="15.75" thickBot="1" x14ac:dyDescent="0.3">
      <c r="A171" s="147" t="s">
        <v>32</v>
      </c>
      <c r="B171" s="143">
        <f>B170+B169</f>
        <v>4330</v>
      </c>
      <c r="C171" s="143">
        <v>0</v>
      </c>
      <c r="D171" s="143">
        <f>D170+D169</f>
        <v>0</v>
      </c>
      <c r="E171" s="143">
        <f>E170+E169</f>
        <v>0</v>
      </c>
    </row>
    <row r="172" spans="1:11" ht="15.75" thickBot="1" x14ac:dyDescent="0.3">
      <c r="A172" s="160"/>
      <c r="B172" s="161"/>
      <c r="C172" s="161"/>
      <c r="D172" s="161"/>
      <c r="E172" s="161"/>
    </row>
    <row r="173" spans="1:11" ht="40.5" customHeight="1" thickBot="1" x14ac:dyDescent="0.3">
      <c r="A173" s="114" t="s">
        <v>46</v>
      </c>
      <c r="B173" s="162">
        <f>B27+B105+B141+B161+B93+B124</f>
        <v>85940</v>
      </c>
      <c r="C173" s="162">
        <f>C27+C105+C141+C161+C93</f>
        <v>81000</v>
      </c>
      <c r="D173" s="162">
        <f>D27+D105+D141+D161+D93</f>
        <v>82600</v>
      </c>
      <c r="E173" s="162">
        <f>E27+E105+E141+E161+E93</f>
        <v>82600</v>
      </c>
      <c r="F173" s="131"/>
    </row>
    <row r="174" spans="1:11" ht="36.75" thickBot="1" x14ac:dyDescent="0.3">
      <c r="A174" s="114" t="s">
        <v>47</v>
      </c>
      <c r="B174" s="162">
        <f>+B151+B115+B56+B171+B93+B124</f>
        <v>85940</v>
      </c>
      <c r="C174" s="162">
        <f>+C151+C115+C56+C171+C93</f>
        <v>81000</v>
      </c>
      <c r="D174" s="162">
        <f>+D151+D115+D56+D171+D93</f>
        <v>82600</v>
      </c>
      <c r="E174" s="162">
        <f>+E151+E115+E56+E171+E93</f>
        <v>82600</v>
      </c>
    </row>
    <row r="175" spans="1:11" ht="15.75" thickBot="1" x14ac:dyDescent="0.3">
      <c r="A175" s="132" t="s">
        <v>0</v>
      </c>
      <c r="B175" s="163">
        <f>B176+B177</f>
        <v>32100</v>
      </c>
      <c r="C175" s="163">
        <f>C176+C177</f>
        <v>33000</v>
      </c>
      <c r="D175" s="163">
        <f>D176+D177</f>
        <v>33000</v>
      </c>
      <c r="E175" s="163">
        <f>E176+E177</f>
        <v>33000</v>
      </c>
      <c r="G175" s="131"/>
      <c r="H175" s="131"/>
      <c r="I175" s="131"/>
    </row>
    <row r="176" spans="1:11" ht="15.75" thickBot="1" x14ac:dyDescent="0.3">
      <c r="A176" s="134" t="s">
        <v>89</v>
      </c>
      <c r="B176" s="143">
        <f t="shared" ref="B176:E177" si="2">B36</f>
        <v>32100</v>
      </c>
      <c r="C176" s="143">
        <f>C36+C73</f>
        <v>33000</v>
      </c>
      <c r="D176" s="143">
        <f>D36+D73</f>
        <v>33000</v>
      </c>
      <c r="E176" s="143">
        <f>E36+E73</f>
        <v>33000</v>
      </c>
    </row>
    <row r="177" spans="1:9" ht="15.75" thickBot="1" x14ac:dyDescent="0.3">
      <c r="A177" s="134" t="s">
        <v>107</v>
      </c>
      <c r="B177" s="143">
        <f t="shared" si="2"/>
        <v>0</v>
      </c>
      <c r="C177" s="143">
        <f t="shared" si="2"/>
        <v>0</v>
      </c>
      <c r="D177" s="143">
        <f t="shared" si="2"/>
        <v>0</v>
      </c>
      <c r="E177" s="143">
        <f t="shared" si="2"/>
        <v>0</v>
      </c>
    </row>
    <row r="178" spans="1:9" ht="24.75" thickBot="1" x14ac:dyDescent="0.3">
      <c r="A178" s="132" t="s">
        <v>30</v>
      </c>
      <c r="B178" s="163">
        <f>B179+B180</f>
        <v>5840</v>
      </c>
      <c r="C178" s="163">
        <f>C179+C180</f>
        <v>6000</v>
      </c>
      <c r="D178" s="163">
        <f>D179+D180</f>
        <v>6000</v>
      </c>
      <c r="E178" s="163">
        <f>E179+E180</f>
        <v>6000</v>
      </c>
    </row>
    <row r="179" spans="1:9" ht="15.75" thickBot="1" x14ac:dyDescent="0.3">
      <c r="A179" s="134" t="s">
        <v>89</v>
      </c>
      <c r="B179" s="139">
        <f>B39</f>
        <v>5840</v>
      </c>
      <c r="C179" s="139">
        <f>C39+C76</f>
        <v>6000</v>
      </c>
      <c r="D179" s="139">
        <f>D39+D76</f>
        <v>6000</v>
      </c>
      <c r="E179" s="139">
        <f>E39+E76</f>
        <v>6000</v>
      </c>
    </row>
    <row r="180" spans="1:9" ht="15.75" thickBot="1" x14ac:dyDescent="0.3">
      <c r="A180" s="134" t="s">
        <v>107</v>
      </c>
      <c r="B180" s="143">
        <f>B40</f>
        <v>0</v>
      </c>
      <c r="C180" s="143">
        <f>C40</f>
        <v>0</v>
      </c>
      <c r="D180" s="143">
        <f>D40</f>
        <v>0</v>
      </c>
      <c r="E180" s="143">
        <f>E40</f>
        <v>0</v>
      </c>
    </row>
    <row r="181" spans="1:9" ht="15.75" thickBot="1" x14ac:dyDescent="0.3">
      <c r="A181" s="132" t="s">
        <v>1</v>
      </c>
      <c r="B181" s="163">
        <f>B182+B183</f>
        <v>38000</v>
      </c>
      <c r="C181" s="163">
        <f>C182+C183</f>
        <v>41000</v>
      </c>
      <c r="D181" s="163">
        <f>D182+D183</f>
        <v>42600</v>
      </c>
      <c r="E181" s="163">
        <f>E182+E183</f>
        <v>42600</v>
      </c>
    </row>
    <row r="182" spans="1:9" ht="15.75" thickBot="1" x14ac:dyDescent="0.3">
      <c r="A182" s="134" t="s">
        <v>89</v>
      </c>
      <c r="B182" s="143">
        <f>B42</f>
        <v>38000</v>
      </c>
      <c r="C182" s="143">
        <f>C42+C79</f>
        <v>41000</v>
      </c>
      <c r="D182" s="143">
        <f>D42+D79</f>
        <v>42600</v>
      </c>
      <c r="E182" s="143">
        <f>E42+E79</f>
        <v>42600</v>
      </c>
      <c r="G182" s="131"/>
      <c r="H182" s="131"/>
      <c r="I182" s="131"/>
    </row>
    <row r="183" spans="1:9" ht="15.75" thickBot="1" x14ac:dyDescent="0.3">
      <c r="A183" s="134" t="s">
        <v>107</v>
      </c>
      <c r="B183" s="143">
        <f>B43</f>
        <v>0</v>
      </c>
      <c r="C183" s="143">
        <f>C43</f>
        <v>0</v>
      </c>
      <c r="D183" s="143">
        <f>D43</f>
        <v>0</v>
      </c>
      <c r="E183" s="143">
        <f>E43</f>
        <v>0</v>
      </c>
    </row>
    <row r="184" spans="1:9" ht="15.75" thickBot="1" x14ac:dyDescent="0.3">
      <c r="A184" s="132" t="s">
        <v>2</v>
      </c>
      <c r="B184" s="163">
        <f>B185+B186</f>
        <v>0</v>
      </c>
      <c r="C184" s="163">
        <f>C185+C186</f>
        <v>0</v>
      </c>
      <c r="D184" s="163">
        <f>D185+D186</f>
        <v>0</v>
      </c>
      <c r="E184" s="163">
        <f>E185+E186</f>
        <v>0</v>
      </c>
      <c r="G184" s="131"/>
    </row>
    <row r="185" spans="1:9" ht="15.75" thickBot="1" x14ac:dyDescent="0.3">
      <c r="A185" s="134" t="s">
        <v>89</v>
      </c>
      <c r="B185" s="139">
        <f>B45</f>
        <v>0</v>
      </c>
      <c r="C185" s="139">
        <f t="shared" ref="C185:E186" si="3">C45</f>
        <v>0</v>
      </c>
      <c r="D185" s="139">
        <f t="shared" si="3"/>
        <v>0</v>
      </c>
      <c r="E185" s="139">
        <f t="shared" si="3"/>
        <v>0</v>
      </c>
    </row>
    <row r="186" spans="1:9" ht="15.75" thickBot="1" x14ac:dyDescent="0.3">
      <c r="A186" s="134" t="s">
        <v>107</v>
      </c>
      <c r="B186" s="143">
        <f>B46</f>
        <v>0</v>
      </c>
      <c r="C186" s="143">
        <f t="shared" si="3"/>
        <v>0</v>
      </c>
      <c r="D186" s="143">
        <f t="shared" si="3"/>
        <v>0</v>
      </c>
      <c r="E186" s="143">
        <f t="shared" si="3"/>
        <v>0</v>
      </c>
    </row>
    <row r="187" spans="1:9" ht="24.75" thickBot="1" x14ac:dyDescent="0.3">
      <c r="A187" s="132" t="s">
        <v>25</v>
      </c>
      <c r="B187" s="163">
        <f>B188+B189</f>
        <v>0</v>
      </c>
      <c r="C187" s="163">
        <f>C188+C189</f>
        <v>0</v>
      </c>
      <c r="D187" s="163">
        <f>D188+D189</f>
        <v>0</v>
      </c>
      <c r="E187" s="163">
        <f>E188+E189</f>
        <v>0</v>
      </c>
    </row>
    <row r="188" spans="1:9" ht="15.75" thickBot="1" x14ac:dyDescent="0.3">
      <c r="A188" s="134" t="s">
        <v>89</v>
      </c>
      <c r="B188" s="139">
        <f>B48</f>
        <v>0</v>
      </c>
      <c r="C188" s="139">
        <f t="shared" ref="C188:E189" si="4">C48</f>
        <v>0</v>
      </c>
      <c r="D188" s="139">
        <f t="shared" si="4"/>
        <v>0</v>
      </c>
      <c r="E188" s="139">
        <f t="shared" si="4"/>
        <v>0</v>
      </c>
    </row>
    <row r="189" spans="1:9" ht="15.75" thickBot="1" x14ac:dyDescent="0.3">
      <c r="A189" s="134" t="s">
        <v>107</v>
      </c>
      <c r="B189" s="143">
        <f>B49</f>
        <v>0</v>
      </c>
      <c r="C189" s="143">
        <f t="shared" si="4"/>
        <v>0</v>
      </c>
      <c r="D189" s="143">
        <f t="shared" si="4"/>
        <v>0</v>
      </c>
      <c r="E189" s="143">
        <f t="shared" si="4"/>
        <v>0</v>
      </c>
    </row>
    <row r="190" spans="1:9" ht="15.75" thickBot="1" x14ac:dyDescent="0.3">
      <c r="A190" s="132" t="s">
        <v>26</v>
      </c>
      <c r="B190" s="163">
        <f>B191+B192</f>
        <v>0</v>
      </c>
      <c r="C190" s="163">
        <f>C191+C192</f>
        <v>0</v>
      </c>
      <c r="D190" s="163">
        <f>D191+D192</f>
        <v>0</v>
      </c>
      <c r="E190" s="163">
        <f>E191+E192</f>
        <v>0</v>
      </c>
    </row>
    <row r="191" spans="1:9" ht="15.75" thickBot="1" x14ac:dyDescent="0.3">
      <c r="A191" s="134" t="s">
        <v>89</v>
      </c>
      <c r="B191" s="139">
        <f>B51</f>
        <v>0</v>
      </c>
      <c r="C191" s="139">
        <f t="shared" ref="C191:E195" si="5">C51</f>
        <v>0</v>
      </c>
      <c r="D191" s="139">
        <f t="shared" si="5"/>
        <v>0</v>
      </c>
      <c r="E191" s="139">
        <f t="shared" si="5"/>
        <v>0</v>
      </c>
    </row>
    <row r="192" spans="1:9" ht="15.75" thickBot="1" x14ac:dyDescent="0.3">
      <c r="A192" s="134" t="s">
        <v>107</v>
      </c>
      <c r="B192" s="143">
        <f>B52</f>
        <v>0</v>
      </c>
      <c r="C192" s="143">
        <f t="shared" si="5"/>
        <v>0</v>
      </c>
      <c r="D192" s="143">
        <f t="shared" si="5"/>
        <v>0</v>
      </c>
      <c r="E192" s="143">
        <f t="shared" si="5"/>
        <v>0</v>
      </c>
    </row>
    <row r="193" spans="1:6" ht="24.75" thickBot="1" x14ac:dyDescent="0.3">
      <c r="A193" s="132" t="s">
        <v>3</v>
      </c>
      <c r="B193" s="163">
        <f>B53</f>
        <v>0</v>
      </c>
      <c r="C193" s="163">
        <f t="shared" si="5"/>
        <v>0</v>
      </c>
      <c r="D193" s="163">
        <f t="shared" si="5"/>
        <v>0</v>
      </c>
      <c r="E193" s="163">
        <f t="shared" si="5"/>
        <v>0</v>
      </c>
    </row>
    <row r="194" spans="1:6" ht="15.75" thickBot="1" x14ac:dyDescent="0.3">
      <c r="A194" s="134" t="s">
        <v>89</v>
      </c>
      <c r="B194" s="139">
        <f>B54</f>
        <v>75940</v>
      </c>
      <c r="C194" s="133"/>
      <c r="D194" s="133"/>
      <c r="E194" s="133"/>
      <c r="F194" s="115"/>
    </row>
    <row r="195" spans="1:6" ht="15.75" thickBot="1" x14ac:dyDescent="0.3">
      <c r="A195" s="134" t="s">
        <v>107</v>
      </c>
      <c r="B195" s="143">
        <f>B55</f>
        <v>0</v>
      </c>
      <c r="C195" s="143">
        <f t="shared" si="5"/>
        <v>0</v>
      </c>
      <c r="D195" s="143">
        <f t="shared" si="5"/>
        <v>0</v>
      </c>
      <c r="E195" s="143">
        <f t="shared" si="5"/>
        <v>0</v>
      </c>
    </row>
    <row r="196" spans="1:6" ht="15.75" thickBot="1" x14ac:dyDescent="0.3">
      <c r="A196" s="132" t="s">
        <v>19</v>
      </c>
      <c r="B196" s="139"/>
      <c r="C196" s="139">
        <f>C113+C149</f>
        <v>0</v>
      </c>
      <c r="D196" s="139">
        <f>D113+D149</f>
        <v>0</v>
      </c>
      <c r="E196" s="139">
        <f>E113+E149</f>
        <v>0</v>
      </c>
    </row>
    <row r="197" spans="1:6" ht="15.75" thickBot="1" x14ac:dyDescent="0.3">
      <c r="A197" s="132" t="s">
        <v>20</v>
      </c>
      <c r="B197" s="139">
        <f>B114+B150+B161+B133</f>
        <v>10000</v>
      </c>
      <c r="C197" s="139">
        <f>C114+C150+C171+C134</f>
        <v>1000</v>
      </c>
      <c r="D197" s="139">
        <f>D114+D150</f>
        <v>1000</v>
      </c>
      <c r="E197" s="139">
        <f>E114+E150</f>
        <v>1000</v>
      </c>
    </row>
    <row r="198" spans="1:6" ht="15.75" thickBot="1" x14ac:dyDescent="0.3">
      <c r="A198" s="148" t="s">
        <v>33</v>
      </c>
      <c r="B198" s="149">
        <f>IF(B174-B173=0,0,"Error")</f>
        <v>0</v>
      </c>
      <c r="C198" s="149">
        <f>IF(C174-C173=0,0,"Error")</f>
        <v>0</v>
      </c>
      <c r="D198" s="149">
        <f>IF(D174-D173=0,0,"Error")</f>
        <v>0</v>
      </c>
      <c r="E198" s="149">
        <f>IF(E174-E173=0,0,"Error")</f>
        <v>0</v>
      </c>
    </row>
  </sheetData>
  <mergeCells count="58">
    <mergeCell ref="A1:E1"/>
    <mergeCell ref="A2:E2"/>
    <mergeCell ref="A19:E19"/>
    <mergeCell ref="A3:E3"/>
    <mergeCell ref="B5:E5"/>
    <mergeCell ref="B6:E6"/>
    <mergeCell ref="B7:E7"/>
    <mergeCell ref="A8:E8"/>
    <mergeCell ref="A9:E11"/>
    <mergeCell ref="B12:E12"/>
    <mergeCell ref="A13:A14"/>
    <mergeCell ref="B16:E16"/>
    <mergeCell ref="A17:E17"/>
    <mergeCell ref="A69:E69"/>
    <mergeCell ref="A20:E20"/>
    <mergeCell ref="B21:E21"/>
    <mergeCell ref="B22:E22"/>
    <mergeCell ref="B23:E23"/>
    <mergeCell ref="A24:A25"/>
    <mergeCell ref="A32:E32"/>
    <mergeCell ref="A33:A34"/>
    <mergeCell ref="B58:E58"/>
    <mergeCell ref="B59:E59"/>
    <mergeCell ref="B60:E60"/>
    <mergeCell ref="A61:A62"/>
    <mergeCell ref="B116:E116"/>
    <mergeCell ref="A70:A71"/>
    <mergeCell ref="A95:E95"/>
    <mergeCell ref="A96:E96"/>
    <mergeCell ref="B97:E97"/>
    <mergeCell ref="D98:E98"/>
    <mergeCell ref="B99:E99"/>
    <mergeCell ref="B100:E100"/>
    <mergeCell ref="B101:E101"/>
    <mergeCell ref="A102:A103"/>
    <mergeCell ref="A110:E110"/>
    <mergeCell ref="A111:A112"/>
    <mergeCell ref="A147:A148"/>
    <mergeCell ref="D117:E117"/>
    <mergeCell ref="B118:E118"/>
    <mergeCell ref="B119:E119"/>
    <mergeCell ref="B120:E120"/>
    <mergeCell ref="A121:A122"/>
    <mergeCell ref="A129:E129"/>
    <mergeCell ref="A130:A131"/>
    <mergeCell ref="B136:E136"/>
    <mergeCell ref="B137:E137"/>
    <mergeCell ref="A138:A139"/>
    <mergeCell ref="A146:E146"/>
    <mergeCell ref="A152:E152"/>
    <mergeCell ref="A153:E153"/>
    <mergeCell ref="B154:E154"/>
    <mergeCell ref="B155:E155"/>
    <mergeCell ref="B156:E156"/>
    <mergeCell ref="B157:E157"/>
    <mergeCell ref="A158:A159"/>
    <mergeCell ref="A166:E166"/>
    <mergeCell ref="A167:A168"/>
  </mergeCells>
  <pageMargins left="0" right="0" top="0.28999999999999998" bottom="0.17" header="0.31496062992126" footer="0.19"/>
  <pageSetup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59"/>
  <sheetViews>
    <sheetView zoomScale="150" zoomScaleNormal="150" workbookViewId="0">
      <selection sqref="A1:E1"/>
    </sheetView>
  </sheetViews>
  <sheetFormatPr defaultRowHeight="15" x14ac:dyDescent="0.25"/>
  <cols>
    <col min="1" max="1" width="16.28515625" style="164" customWidth="1"/>
    <col min="2" max="2" width="14" style="165" customWidth="1"/>
    <col min="3" max="4" width="9.85546875" style="165" customWidth="1"/>
    <col min="5" max="5" width="11" style="165" customWidth="1"/>
  </cols>
  <sheetData>
    <row r="1" spans="1:5" x14ac:dyDescent="0.25">
      <c r="A1" s="1156" t="s">
        <v>165</v>
      </c>
      <c r="B1" s="1156"/>
      <c r="C1" s="1156"/>
      <c r="D1" s="1156"/>
      <c r="E1" s="1156"/>
    </row>
    <row r="2" spans="1:5" ht="30.75" customHeight="1" x14ac:dyDescent="0.25">
      <c r="A2" s="858" t="s">
        <v>194</v>
      </c>
      <c r="B2" s="858"/>
      <c r="C2" s="858"/>
      <c r="D2" s="858"/>
      <c r="E2" s="858"/>
    </row>
    <row r="3" spans="1:5" ht="18" customHeight="1" x14ac:dyDescent="0.25">
      <c r="A3" s="859" t="s">
        <v>274</v>
      </c>
      <c r="B3" s="859"/>
      <c r="C3" s="859"/>
      <c r="D3" s="859"/>
      <c r="E3" s="859"/>
    </row>
    <row r="4" spans="1:5" ht="15.75" thickBot="1" x14ac:dyDescent="0.3"/>
    <row r="5" spans="1:5" ht="33" customHeight="1" thickBot="1" x14ac:dyDescent="0.3">
      <c r="A5" s="166" t="s">
        <v>21</v>
      </c>
      <c r="B5" s="860" t="s">
        <v>69</v>
      </c>
      <c r="C5" s="860"/>
      <c r="D5" s="860"/>
      <c r="E5" s="860"/>
    </row>
    <row r="6" spans="1:5" ht="15.75" thickBot="1" x14ac:dyDescent="0.3">
      <c r="A6" s="166" t="s">
        <v>4</v>
      </c>
      <c r="B6" s="861" t="s">
        <v>70</v>
      </c>
      <c r="C6" s="862"/>
      <c r="D6" s="862"/>
      <c r="E6" s="863"/>
    </row>
    <row r="7" spans="1:5" ht="33" customHeight="1" thickBot="1" x14ac:dyDescent="0.3">
      <c r="A7" s="166" t="s">
        <v>27</v>
      </c>
      <c r="B7" s="864" t="s">
        <v>275</v>
      </c>
      <c r="C7" s="865"/>
      <c r="D7" s="865"/>
      <c r="E7" s="866"/>
    </row>
    <row r="8" spans="1:5" ht="15.75" thickBot="1" x14ac:dyDescent="0.3">
      <c r="A8" s="849" t="s">
        <v>7</v>
      </c>
      <c r="B8" s="850"/>
      <c r="C8" s="850"/>
      <c r="D8" s="850"/>
      <c r="E8" s="851"/>
    </row>
    <row r="9" spans="1:5" ht="52.5" customHeight="1" thickBot="1" x14ac:dyDescent="0.3">
      <c r="A9" s="852" t="s">
        <v>276</v>
      </c>
      <c r="B9" s="853"/>
      <c r="C9" s="853"/>
      <c r="D9" s="853"/>
      <c r="E9" s="854"/>
    </row>
    <row r="10" spans="1:5" ht="59.25" customHeight="1" thickBot="1" x14ac:dyDescent="0.3">
      <c r="A10" s="167" t="s">
        <v>10</v>
      </c>
      <c r="B10" s="855" t="s">
        <v>277</v>
      </c>
      <c r="C10" s="856"/>
      <c r="D10" s="856"/>
      <c r="E10" s="857"/>
    </row>
    <row r="11" spans="1:5" ht="23.25" customHeight="1" x14ac:dyDescent="0.25">
      <c r="A11" s="777" t="s">
        <v>11</v>
      </c>
      <c r="B11" s="168">
        <v>2020</v>
      </c>
      <c r="C11" s="168">
        <v>2021</v>
      </c>
      <c r="D11" s="168">
        <v>2022</v>
      </c>
      <c r="E11" s="168">
        <v>2023</v>
      </c>
    </row>
    <row r="12" spans="1:5" ht="15.75" thickBot="1" x14ac:dyDescent="0.3">
      <c r="A12" s="778"/>
      <c r="B12" s="169" t="s">
        <v>5</v>
      </c>
      <c r="C12" s="169" t="s">
        <v>6</v>
      </c>
      <c r="D12" s="169" t="s">
        <v>6</v>
      </c>
      <c r="E12" s="169" t="s">
        <v>6</v>
      </c>
    </row>
    <row r="13" spans="1:5" ht="54.75" customHeight="1" thickBot="1" x14ac:dyDescent="0.3">
      <c r="A13" s="170" t="s">
        <v>278</v>
      </c>
      <c r="B13" s="171">
        <f>10/24</f>
        <v>0.41666666666666669</v>
      </c>
      <c r="C13" s="172">
        <f>11/24</f>
        <v>0.45833333333333331</v>
      </c>
      <c r="D13" s="172">
        <f>11/24</f>
        <v>0.45833333333333331</v>
      </c>
      <c r="E13" s="171">
        <f>12/24</f>
        <v>0.5</v>
      </c>
    </row>
    <row r="14" spans="1:5" ht="21.75" customHeight="1" thickBot="1" x14ac:dyDescent="0.3">
      <c r="A14" s="170" t="s">
        <v>279</v>
      </c>
      <c r="B14" s="172">
        <v>0.18</v>
      </c>
      <c r="C14" s="172">
        <v>0.18</v>
      </c>
      <c r="D14" s="172">
        <v>0.18</v>
      </c>
      <c r="E14" s="172">
        <v>0.18</v>
      </c>
    </row>
    <row r="15" spans="1:5" ht="21.75" customHeight="1" thickBot="1" x14ac:dyDescent="0.3">
      <c r="A15" s="170" t="s">
        <v>280</v>
      </c>
      <c r="B15" s="172">
        <v>5.5999999999999999E-3</v>
      </c>
      <c r="C15" s="172">
        <v>0</v>
      </c>
      <c r="D15" s="172">
        <v>0</v>
      </c>
      <c r="E15" s="172">
        <v>0</v>
      </c>
    </row>
    <row r="16" spans="1:5" ht="33" customHeight="1" thickBot="1" x14ac:dyDescent="0.3">
      <c r="A16" s="170" t="s">
        <v>281</v>
      </c>
      <c r="B16" s="172">
        <v>5.5999999999999999E-3</v>
      </c>
      <c r="C16" s="172">
        <v>5.5999999999999999E-3</v>
      </c>
      <c r="D16" s="172">
        <v>5.5999999999999999E-3</v>
      </c>
      <c r="E16" s="172">
        <v>5.5999999999999999E-3</v>
      </c>
    </row>
    <row r="17" spans="1:5" ht="36" customHeight="1" thickBot="1" x14ac:dyDescent="0.3">
      <c r="A17" s="170" t="s">
        <v>282</v>
      </c>
      <c r="B17" s="173">
        <v>0.1</v>
      </c>
      <c r="C17" s="173">
        <v>0.11</v>
      </c>
      <c r="D17" s="173">
        <v>0.11</v>
      </c>
      <c r="E17" s="173">
        <v>0.11</v>
      </c>
    </row>
    <row r="18" spans="1:5" ht="34.5" thickBot="1" x14ac:dyDescent="0.3">
      <c r="A18" s="170" t="s">
        <v>283</v>
      </c>
      <c r="B18" s="173" t="s">
        <v>284</v>
      </c>
      <c r="C18" s="173" t="s">
        <v>285</v>
      </c>
      <c r="D18" s="173" t="s">
        <v>285</v>
      </c>
      <c r="E18" s="173" t="s">
        <v>285</v>
      </c>
    </row>
    <row r="19" spans="1:5" ht="31.5" customHeight="1" thickBot="1" x14ac:dyDescent="0.3">
      <c r="A19" s="174" t="s">
        <v>12</v>
      </c>
      <c r="B19" s="867" t="s">
        <v>286</v>
      </c>
      <c r="C19" s="868"/>
      <c r="D19" s="868"/>
      <c r="E19" s="869"/>
    </row>
    <row r="20" spans="1:5" ht="15.75" thickBot="1" x14ac:dyDescent="0.3">
      <c r="A20" s="759" t="s">
        <v>13</v>
      </c>
      <c r="B20" s="760"/>
      <c r="C20" s="760"/>
      <c r="D20" s="760"/>
      <c r="E20" s="761"/>
    </row>
    <row r="21" spans="1:5" ht="45" customHeight="1" thickBot="1" x14ac:dyDescent="0.3">
      <c r="A21" s="175" t="s">
        <v>287</v>
      </c>
      <c r="B21" s="176" t="s">
        <v>288</v>
      </c>
      <c r="C21" s="176" t="s">
        <v>288</v>
      </c>
      <c r="D21" s="176" t="s">
        <v>288</v>
      </c>
      <c r="E21" s="176" t="s">
        <v>288</v>
      </c>
    </row>
    <row r="22" spans="1:5" ht="45" customHeight="1" thickBot="1" x14ac:dyDescent="0.3">
      <c r="A22" s="177" t="s">
        <v>289</v>
      </c>
      <c r="B22" s="176" t="s">
        <v>290</v>
      </c>
      <c r="C22" s="176" t="s">
        <v>290</v>
      </c>
      <c r="D22" s="176" t="s">
        <v>290</v>
      </c>
      <c r="E22" s="176" t="s">
        <v>290</v>
      </c>
    </row>
    <row r="23" spans="1:5" ht="35.25" customHeight="1" thickBot="1" x14ac:dyDescent="0.3">
      <c r="A23" s="175" t="s">
        <v>291</v>
      </c>
      <c r="B23" s="178">
        <v>0</v>
      </c>
      <c r="C23" s="178">
        <v>0</v>
      </c>
      <c r="D23" s="178">
        <v>0</v>
      </c>
      <c r="E23" s="178">
        <v>0</v>
      </c>
    </row>
    <row r="24" spans="1:5" ht="38.25" customHeight="1" thickBot="1" x14ac:dyDescent="0.3">
      <c r="A24" s="177" t="s">
        <v>292</v>
      </c>
      <c r="B24" s="178">
        <v>0</v>
      </c>
      <c r="C24" s="178">
        <v>0</v>
      </c>
      <c r="D24" s="178">
        <v>0</v>
      </c>
      <c r="E24" s="178">
        <v>0</v>
      </c>
    </row>
    <row r="25" spans="1:5" ht="32.25" customHeight="1" thickBot="1" x14ac:dyDescent="0.3">
      <c r="A25" s="177" t="s">
        <v>293</v>
      </c>
      <c r="B25" s="178">
        <v>0</v>
      </c>
      <c r="C25" s="178">
        <v>0</v>
      </c>
      <c r="D25" s="178">
        <v>0</v>
      </c>
      <c r="E25" s="178">
        <v>0</v>
      </c>
    </row>
    <row r="26" spans="1:5" ht="32.25" customHeight="1" thickBot="1" x14ac:dyDescent="0.3">
      <c r="A26" s="177" t="s">
        <v>294</v>
      </c>
      <c r="B26" s="178">
        <v>0</v>
      </c>
      <c r="C26" s="178">
        <v>1</v>
      </c>
      <c r="D26" s="178">
        <v>1</v>
      </c>
      <c r="E26" s="178">
        <v>1</v>
      </c>
    </row>
    <row r="27" spans="1:5" ht="38.25" customHeight="1" thickBot="1" x14ac:dyDescent="0.3">
      <c r="A27" s="175" t="s">
        <v>295</v>
      </c>
      <c r="B27" s="173">
        <v>0.8</v>
      </c>
      <c r="C27" s="173">
        <v>0.85</v>
      </c>
      <c r="D27" s="173">
        <v>0.85</v>
      </c>
      <c r="E27" s="173">
        <v>0.85</v>
      </c>
    </row>
    <row r="28" spans="1:5" ht="61.5" customHeight="1" thickBot="1" x14ac:dyDescent="0.3">
      <c r="A28" s="170" t="s">
        <v>296</v>
      </c>
      <c r="B28" s="179">
        <v>3033</v>
      </c>
      <c r="C28" s="179">
        <v>3033</v>
      </c>
      <c r="D28" s="179">
        <v>3033</v>
      </c>
      <c r="E28" s="179">
        <v>3033</v>
      </c>
    </row>
    <row r="29" spans="1:5" ht="67.5" customHeight="1" thickBot="1" x14ac:dyDescent="0.3">
      <c r="A29" s="170" t="s">
        <v>297</v>
      </c>
      <c r="B29" s="179">
        <v>2615</v>
      </c>
      <c r="C29" s="179">
        <v>2615</v>
      </c>
      <c r="D29" s="179">
        <v>2615</v>
      </c>
      <c r="E29" s="179">
        <v>2615</v>
      </c>
    </row>
    <row r="30" spans="1:5" ht="49.5" customHeight="1" thickBot="1" x14ac:dyDescent="0.3">
      <c r="A30" s="170" t="s">
        <v>298</v>
      </c>
      <c r="B30" s="179">
        <v>3045</v>
      </c>
      <c r="C30" s="179">
        <v>3045</v>
      </c>
      <c r="D30" s="179">
        <v>3045</v>
      </c>
      <c r="E30" s="179">
        <v>3045</v>
      </c>
    </row>
    <row r="31" spans="1:5" s="180" customFormat="1" ht="15.75" customHeight="1" thickBot="1" x14ac:dyDescent="0.3">
      <c r="A31" s="785" t="s">
        <v>31</v>
      </c>
      <c r="B31" s="786"/>
      <c r="C31" s="787"/>
      <c r="D31" s="787"/>
      <c r="E31" s="788"/>
    </row>
    <row r="32" spans="1:5" s="180" customFormat="1" ht="15.75" thickBot="1" x14ac:dyDescent="0.3">
      <c r="A32" s="789" t="s">
        <v>43</v>
      </c>
      <c r="B32" s="790"/>
      <c r="C32" s="790"/>
      <c r="D32" s="790"/>
      <c r="E32" s="791"/>
    </row>
    <row r="33" spans="1:5" s="180" customFormat="1" ht="15.75" thickBot="1" x14ac:dyDescent="0.3">
      <c r="A33" s="150" t="s">
        <v>299</v>
      </c>
      <c r="B33" s="846" t="s">
        <v>300</v>
      </c>
      <c r="C33" s="847"/>
      <c r="D33" s="847"/>
      <c r="E33" s="848"/>
    </row>
    <row r="34" spans="1:5" s="180" customFormat="1" ht="22.5" customHeight="1" thickBot="1" x14ac:dyDescent="0.3">
      <c r="A34" s="170" t="s">
        <v>9</v>
      </c>
      <c r="B34" s="759" t="s">
        <v>301</v>
      </c>
      <c r="C34" s="760"/>
      <c r="D34" s="760"/>
      <c r="E34" s="761"/>
    </row>
    <row r="35" spans="1:5" s="180" customFormat="1" ht="15.75" thickBot="1" x14ac:dyDescent="0.3">
      <c r="A35" s="170" t="s">
        <v>14</v>
      </c>
      <c r="B35" s="784" t="s">
        <v>302</v>
      </c>
      <c r="C35" s="782"/>
      <c r="D35" s="782"/>
      <c r="E35" s="783"/>
    </row>
    <row r="36" spans="1:5" s="180" customFormat="1" x14ac:dyDescent="0.25">
      <c r="A36" s="777"/>
      <c r="B36" s="181">
        <v>2020</v>
      </c>
      <c r="C36" s="181">
        <v>2021</v>
      </c>
      <c r="D36" s="181">
        <v>2022</v>
      </c>
      <c r="E36" s="181">
        <v>2023</v>
      </c>
    </row>
    <row r="37" spans="1:5" s="180" customFormat="1" ht="15.75" thickBot="1" x14ac:dyDescent="0.3">
      <c r="A37" s="778"/>
      <c r="B37" s="182" t="s">
        <v>5</v>
      </c>
      <c r="C37" s="182" t="s">
        <v>6</v>
      </c>
      <c r="D37" s="182" t="s">
        <v>6</v>
      </c>
      <c r="E37" s="182" t="s">
        <v>6</v>
      </c>
    </row>
    <row r="38" spans="1:5" s="180" customFormat="1" ht="15.75" thickBot="1" x14ac:dyDescent="0.3">
      <c r="A38" s="183" t="s">
        <v>8</v>
      </c>
      <c r="B38" s="184">
        <v>4553</v>
      </c>
      <c r="C38" s="184">
        <v>4553</v>
      </c>
      <c r="D38" s="184">
        <v>4553</v>
      </c>
      <c r="E38" s="184">
        <v>4553</v>
      </c>
    </row>
    <row r="39" spans="1:5" s="180" customFormat="1" ht="23.25" thickBot="1" x14ac:dyDescent="0.3">
      <c r="A39" s="170" t="s">
        <v>15</v>
      </c>
      <c r="B39" s="185">
        <f>B68</f>
        <v>4055842</v>
      </c>
      <c r="C39" s="185">
        <f>C68</f>
        <v>4045000</v>
      </c>
      <c r="D39" s="185">
        <f>D68</f>
        <v>4045000</v>
      </c>
      <c r="E39" s="185">
        <f>E68</f>
        <v>4045000</v>
      </c>
    </row>
    <row r="40" spans="1:5" s="180" customFormat="1" ht="23.25" thickBot="1" x14ac:dyDescent="0.3">
      <c r="A40" s="170" t="s">
        <v>24</v>
      </c>
      <c r="B40" s="185">
        <f>B39/B38</f>
        <v>890.80650120799476</v>
      </c>
      <c r="C40" s="185">
        <f>C39/C38</f>
        <v>888.42521414452006</v>
      </c>
      <c r="D40" s="185">
        <f>D39/D38</f>
        <v>888.42521414452006</v>
      </c>
      <c r="E40" s="185">
        <f>E39/E38</f>
        <v>888.42521414452006</v>
      </c>
    </row>
    <row r="41" spans="1:5" s="180" customFormat="1" ht="23.25" thickBot="1" x14ac:dyDescent="0.3">
      <c r="A41" s="170" t="s">
        <v>16</v>
      </c>
      <c r="B41" s="186" t="s">
        <v>22</v>
      </c>
      <c r="C41" s="187">
        <f t="shared" ref="C41:E43" si="0">C38/B38-1</f>
        <v>0</v>
      </c>
      <c r="D41" s="187">
        <f t="shared" si="0"/>
        <v>0</v>
      </c>
      <c r="E41" s="187">
        <f t="shared" si="0"/>
        <v>0</v>
      </c>
    </row>
    <row r="42" spans="1:5" s="180" customFormat="1" ht="23.25" thickBot="1" x14ac:dyDescent="0.3">
      <c r="A42" s="170" t="s">
        <v>17</v>
      </c>
      <c r="B42" s="186" t="s">
        <v>22</v>
      </c>
      <c r="C42" s="187">
        <f t="shared" si="0"/>
        <v>-2.6731810558695557E-3</v>
      </c>
      <c r="D42" s="187">
        <f t="shared" si="0"/>
        <v>0</v>
      </c>
      <c r="E42" s="187">
        <f t="shared" si="0"/>
        <v>0</v>
      </c>
    </row>
    <row r="43" spans="1:5" s="180" customFormat="1" ht="23.25" thickBot="1" x14ac:dyDescent="0.3">
      <c r="A43" s="170" t="s">
        <v>18</v>
      </c>
      <c r="B43" s="186" t="s">
        <v>22</v>
      </c>
      <c r="C43" s="187">
        <f t="shared" si="0"/>
        <v>-2.6731810558695557E-3</v>
      </c>
      <c r="D43" s="187">
        <f t="shared" si="0"/>
        <v>0</v>
      </c>
      <c r="E43" s="187">
        <f t="shared" si="0"/>
        <v>0</v>
      </c>
    </row>
    <row r="44" spans="1:5" s="180" customFormat="1" ht="15.75" thickBot="1" x14ac:dyDescent="0.3">
      <c r="A44" s="779" t="s">
        <v>303</v>
      </c>
      <c r="B44" s="780"/>
      <c r="C44" s="780"/>
      <c r="D44" s="780"/>
      <c r="E44" s="781"/>
    </row>
    <row r="45" spans="1:5" s="180" customFormat="1" x14ac:dyDescent="0.25">
      <c r="A45" s="777"/>
      <c r="B45" s="181">
        <v>2020</v>
      </c>
      <c r="C45" s="181">
        <v>2021</v>
      </c>
      <c r="D45" s="181">
        <v>2022</v>
      </c>
      <c r="E45" s="181">
        <v>2023</v>
      </c>
    </row>
    <row r="46" spans="1:5" s="180" customFormat="1" ht="15.75" thickBot="1" x14ac:dyDescent="0.3">
      <c r="A46" s="778"/>
      <c r="B46" s="182" t="s">
        <v>5</v>
      </c>
      <c r="C46" s="182" t="s">
        <v>6</v>
      </c>
      <c r="D46" s="182" t="s">
        <v>6</v>
      </c>
      <c r="E46" s="182" t="s">
        <v>6</v>
      </c>
    </row>
    <row r="47" spans="1:5" s="180" customFormat="1" ht="15.75" thickBot="1" x14ac:dyDescent="0.3">
      <c r="A47" s="188" t="s">
        <v>0</v>
      </c>
      <c r="B47" s="189">
        <f>B48</f>
        <v>3408385</v>
      </c>
      <c r="C47" s="189">
        <f>C48</f>
        <v>3412168</v>
      </c>
      <c r="D47" s="189">
        <f t="shared" ref="D47:E47" si="1">D48</f>
        <v>3412168</v>
      </c>
      <c r="E47" s="189">
        <f t="shared" si="1"/>
        <v>3412168</v>
      </c>
    </row>
    <row r="48" spans="1:5" s="180" customFormat="1" ht="15.75" customHeight="1" thickBot="1" x14ac:dyDescent="0.3">
      <c r="A48" s="190" t="s">
        <v>304</v>
      </c>
      <c r="B48" s="191">
        <v>3408385</v>
      </c>
      <c r="C48" s="191">
        <v>3412168</v>
      </c>
      <c r="D48" s="191">
        <v>3412168</v>
      </c>
      <c r="E48" s="191">
        <v>3412168</v>
      </c>
    </row>
    <row r="49" spans="1:5" s="180" customFormat="1" ht="18.75" customHeight="1" thickBot="1" x14ac:dyDescent="0.3">
      <c r="A49" s="190" t="s">
        <v>305</v>
      </c>
      <c r="B49" s="192"/>
      <c r="C49" s="193"/>
      <c r="D49" s="193"/>
      <c r="E49" s="193"/>
    </row>
    <row r="50" spans="1:5" s="180" customFormat="1" ht="36.75" thickBot="1" x14ac:dyDescent="0.3">
      <c r="A50" s="188" t="s">
        <v>30</v>
      </c>
      <c r="B50" s="189">
        <f>B51</f>
        <v>572760</v>
      </c>
      <c r="C50" s="189">
        <f t="shared" ref="C50:E50" si="2">C51</f>
        <v>569832</v>
      </c>
      <c r="D50" s="189">
        <f t="shared" si="2"/>
        <v>569832</v>
      </c>
      <c r="E50" s="189">
        <f t="shared" si="2"/>
        <v>569832</v>
      </c>
    </row>
    <row r="51" spans="1:5" s="180" customFormat="1" ht="15.75" thickBot="1" x14ac:dyDescent="0.3">
      <c r="A51" s="190" t="s">
        <v>304</v>
      </c>
      <c r="B51" s="192">
        <v>572760</v>
      </c>
      <c r="C51" s="192">
        <v>569832</v>
      </c>
      <c r="D51" s="192">
        <v>569832</v>
      </c>
      <c r="E51" s="192">
        <v>569832</v>
      </c>
    </row>
    <row r="52" spans="1:5" s="180" customFormat="1" ht="15.75" thickBot="1" x14ac:dyDescent="0.3">
      <c r="A52" s="190" t="s">
        <v>305</v>
      </c>
      <c r="B52" s="192"/>
      <c r="C52" s="189"/>
      <c r="D52" s="189"/>
      <c r="E52" s="189"/>
    </row>
    <row r="53" spans="1:5" s="180" customFormat="1" ht="24.75" thickBot="1" x14ac:dyDescent="0.3">
      <c r="A53" s="188" t="s">
        <v>1</v>
      </c>
      <c r="B53" s="192">
        <v>0</v>
      </c>
      <c r="C53" s="189">
        <v>0</v>
      </c>
      <c r="D53" s="189">
        <v>0</v>
      </c>
      <c r="E53" s="189">
        <v>0</v>
      </c>
    </row>
    <row r="54" spans="1:5" s="180" customFormat="1" ht="19.5" customHeight="1" thickBot="1" x14ac:dyDescent="0.3">
      <c r="A54" s="190" t="s">
        <v>304</v>
      </c>
      <c r="B54" s="192"/>
      <c r="C54" s="189"/>
      <c r="D54" s="189"/>
      <c r="E54" s="189"/>
    </row>
    <row r="55" spans="1:5" s="180" customFormat="1" ht="20.25" customHeight="1" thickBot="1" x14ac:dyDescent="0.3">
      <c r="A55" s="190" t="s">
        <v>305</v>
      </c>
      <c r="B55" s="192"/>
      <c r="C55" s="189"/>
      <c r="D55" s="189"/>
      <c r="E55" s="189"/>
    </row>
    <row r="56" spans="1:5" s="180" customFormat="1" ht="15.75" thickBot="1" x14ac:dyDescent="0.3">
      <c r="A56" s="188" t="s">
        <v>2</v>
      </c>
      <c r="B56" s="192">
        <v>0</v>
      </c>
      <c r="C56" s="189">
        <v>0</v>
      </c>
      <c r="D56" s="189">
        <v>0</v>
      </c>
      <c r="E56" s="189">
        <v>0</v>
      </c>
    </row>
    <row r="57" spans="1:5" s="180" customFormat="1" ht="15.75" thickBot="1" x14ac:dyDescent="0.3">
      <c r="A57" s="190" t="s">
        <v>304</v>
      </c>
      <c r="B57" s="192"/>
      <c r="C57" s="189"/>
      <c r="D57" s="189"/>
      <c r="E57" s="189"/>
    </row>
    <row r="58" spans="1:5" s="180" customFormat="1" ht="15.75" thickBot="1" x14ac:dyDescent="0.3">
      <c r="A58" s="190" t="s">
        <v>305</v>
      </c>
      <c r="B58" s="192"/>
      <c r="C58" s="189"/>
      <c r="D58" s="189"/>
      <c r="E58" s="189"/>
    </row>
    <row r="59" spans="1:5" s="180" customFormat="1" ht="24.75" thickBot="1" x14ac:dyDescent="0.3">
      <c r="A59" s="188" t="s">
        <v>25</v>
      </c>
      <c r="B59" s="192">
        <f>B60</f>
        <v>5500</v>
      </c>
      <c r="C59" s="192">
        <f t="shared" ref="C59:E59" si="3">C60</f>
        <v>0</v>
      </c>
      <c r="D59" s="192">
        <f t="shared" si="3"/>
        <v>0</v>
      </c>
      <c r="E59" s="192">
        <f t="shared" si="3"/>
        <v>0</v>
      </c>
    </row>
    <row r="60" spans="1:5" s="180" customFormat="1" ht="12.75" customHeight="1" thickBot="1" x14ac:dyDescent="0.3">
      <c r="A60" s="190" t="s">
        <v>304</v>
      </c>
      <c r="B60" s="192">
        <v>5500</v>
      </c>
      <c r="C60" s="192">
        <v>0</v>
      </c>
      <c r="D60" s="192">
        <v>0</v>
      </c>
      <c r="E60" s="192">
        <v>0</v>
      </c>
    </row>
    <row r="61" spans="1:5" s="180" customFormat="1" ht="13.5" customHeight="1" thickBot="1" x14ac:dyDescent="0.3">
      <c r="A61" s="190" t="s">
        <v>305</v>
      </c>
      <c r="B61" s="192"/>
      <c r="C61" s="189"/>
      <c r="D61" s="189"/>
      <c r="E61" s="189"/>
    </row>
    <row r="62" spans="1:5" s="180" customFormat="1" ht="24.75" thickBot="1" x14ac:dyDescent="0.3">
      <c r="A62" s="188" t="s">
        <v>26</v>
      </c>
      <c r="B62" s="192">
        <f>B63</f>
        <v>500</v>
      </c>
      <c r="C62" s="192">
        <f t="shared" ref="C62:E62" si="4">C63</f>
        <v>0</v>
      </c>
      <c r="D62" s="192">
        <f t="shared" si="4"/>
        <v>0</v>
      </c>
      <c r="E62" s="192">
        <f t="shared" si="4"/>
        <v>0</v>
      </c>
    </row>
    <row r="63" spans="1:5" s="180" customFormat="1" ht="16.5" customHeight="1" thickBot="1" x14ac:dyDescent="0.3">
      <c r="A63" s="190" t="s">
        <v>304</v>
      </c>
      <c r="B63" s="192">
        <v>500</v>
      </c>
      <c r="C63" s="192">
        <v>0</v>
      </c>
      <c r="D63" s="192">
        <v>0</v>
      </c>
      <c r="E63" s="192">
        <v>0</v>
      </c>
    </row>
    <row r="64" spans="1:5" s="180" customFormat="1" ht="16.5" customHeight="1" thickBot="1" x14ac:dyDescent="0.3">
      <c r="A64" s="190" t="s">
        <v>305</v>
      </c>
      <c r="B64" s="192"/>
      <c r="C64" s="189"/>
      <c r="D64" s="189"/>
      <c r="E64" s="189"/>
    </row>
    <row r="65" spans="1:5" s="180" customFormat="1" ht="36.75" thickBot="1" x14ac:dyDescent="0.3">
      <c r="A65" s="188" t="s">
        <v>3</v>
      </c>
      <c r="B65" s="191">
        <f>B66</f>
        <v>68697</v>
      </c>
      <c r="C65" s="191">
        <f t="shared" ref="C65:E65" si="5">C66</f>
        <v>63000</v>
      </c>
      <c r="D65" s="191">
        <f t="shared" si="5"/>
        <v>63000</v>
      </c>
      <c r="E65" s="191">
        <f t="shared" si="5"/>
        <v>63000</v>
      </c>
    </row>
    <row r="66" spans="1:5" s="180" customFormat="1" ht="15.75" thickBot="1" x14ac:dyDescent="0.3">
      <c r="A66" s="190" t="s">
        <v>304</v>
      </c>
      <c r="B66" s="192">
        <v>68697</v>
      </c>
      <c r="C66" s="192">
        <v>63000</v>
      </c>
      <c r="D66" s="192">
        <v>63000</v>
      </c>
      <c r="E66" s="192">
        <v>63000</v>
      </c>
    </row>
    <row r="67" spans="1:5" s="180" customFormat="1" ht="16.5" customHeight="1" thickBot="1" x14ac:dyDescent="0.3">
      <c r="A67" s="190" t="s">
        <v>305</v>
      </c>
      <c r="B67" s="192"/>
      <c r="C67" s="194"/>
      <c r="D67" s="195"/>
      <c r="E67" s="195"/>
    </row>
    <row r="68" spans="1:5" s="180" customFormat="1" ht="24.75" thickBot="1" x14ac:dyDescent="0.3">
      <c r="A68" s="196" t="s">
        <v>306</v>
      </c>
      <c r="B68" s="191">
        <f>B65+B62+B59+B56+B53+B50+B47</f>
        <v>4055842</v>
      </c>
      <c r="C68" s="191">
        <f t="shared" ref="C68:E68" si="6">C65+C62+C59+C56+C53+C50+C47</f>
        <v>4045000</v>
      </c>
      <c r="D68" s="191">
        <f t="shared" si="6"/>
        <v>4045000</v>
      </c>
      <c r="E68" s="191">
        <f t="shared" si="6"/>
        <v>4045000</v>
      </c>
    </row>
    <row r="69" spans="1:5" s="180" customFormat="1" ht="15.75" thickBot="1" x14ac:dyDescent="0.3">
      <c r="A69" s="197" t="s">
        <v>33</v>
      </c>
      <c r="B69" s="198">
        <f>IF(B68-B39=0,0,"Error")</f>
        <v>0</v>
      </c>
      <c r="C69" s="198">
        <f>IF(C68-C39=0,0,"Error")</f>
        <v>0</v>
      </c>
      <c r="D69" s="198">
        <f>IF(D68-D39=0,0,"Error")</f>
        <v>0</v>
      </c>
      <c r="E69" s="198">
        <f>IF(E68-E39=0,0,"Error")</f>
        <v>0</v>
      </c>
    </row>
    <row r="70" spans="1:5" s="180" customFormat="1" ht="15.75" thickBot="1" x14ac:dyDescent="0.3">
      <c r="A70" s="199"/>
      <c r="B70" s="200"/>
      <c r="C70" s="200"/>
      <c r="D70" s="200"/>
      <c r="E70" s="201"/>
    </row>
    <row r="71" spans="1:5" s="180" customFormat="1" ht="15.75" thickBot="1" x14ac:dyDescent="0.3">
      <c r="A71" s="150" t="s">
        <v>307</v>
      </c>
      <c r="B71" s="843" t="s">
        <v>308</v>
      </c>
      <c r="C71" s="844"/>
      <c r="D71" s="844"/>
      <c r="E71" s="845"/>
    </row>
    <row r="72" spans="1:5" s="180" customFormat="1" ht="23.25" customHeight="1" thickBot="1" x14ac:dyDescent="0.3">
      <c r="A72" s="170" t="s">
        <v>9</v>
      </c>
      <c r="B72" s="759" t="s">
        <v>309</v>
      </c>
      <c r="C72" s="760"/>
      <c r="D72" s="760"/>
      <c r="E72" s="761"/>
    </row>
    <row r="73" spans="1:5" s="180" customFormat="1" ht="22.5" customHeight="1" thickBot="1" x14ac:dyDescent="0.3">
      <c r="A73" s="170" t="s">
        <v>14</v>
      </c>
      <c r="B73" s="784" t="s">
        <v>310</v>
      </c>
      <c r="C73" s="782"/>
      <c r="D73" s="782"/>
      <c r="E73" s="783"/>
    </row>
    <row r="74" spans="1:5" s="180" customFormat="1" ht="24.75" customHeight="1" x14ac:dyDescent="0.25">
      <c r="A74" s="777"/>
      <c r="B74" s="181">
        <v>2020</v>
      </c>
      <c r="C74" s="181">
        <v>2021</v>
      </c>
      <c r="D74" s="181">
        <v>2022</v>
      </c>
      <c r="E74" s="181">
        <v>2023</v>
      </c>
    </row>
    <row r="75" spans="1:5" s="180" customFormat="1" ht="15.75" thickBot="1" x14ac:dyDescent="0.3">
      <c r="A75" s="778"/>
      <c r="B75" s="182" t="s">
        <v>5</v>
      </c>
      <c r="C75" s="182" t="s">
        <v>6</v>
      </c>
      <c r="D75" s="182" t="s">
        <v>6</v>
      </c>
      <c r="E75" s="182" t="s">
        <v>6</v>
      </c>
    </row>
    <row r="76" spans="1:5" s="180" customFormat="1" ht="12.75" customHeight="1" thickBot="1" x14ac:dyDescent="0.3">
      <c r="A76" s="170" t="s">
        <v>8</v>
      </c>
      <c r="B76" s="185">
        <v>4900</v>
      </c>
      <c r="C76" s="185">
        <v>4950</v>
      </c>
      <c r="D76" s="185">
        <v>5500</v>
      </c>
      <c r="E76" s="185">
        <v>5800</v>
      </c>
    </row>
    <row r="77" spans="1:5" s="180" customFormat="1" ht="27.75" customHeight="1" thickBot="1" x14ac:dyDescent="0.3">
      <c r="A77" s="170" t="s">
        <v>15</v>
      </c>
      <c r="B77" s="185">
        <f>B106</f>
        <v>1116332</v>
      </c>
      <c r="C77" s="185">
        <f t="shared" ref="C77:E77" si="7">C106</f>
        <v>1127758</v>
      </c>
      <c r="D77" s="185">
        <f t="shared" si="7"/>
        <v>1257758</v>
      </c>
      <c r="E77" s="185">
        <f t="shared" si="7"/>
        <v>1427758</v>
      </c>
    </row>
    <row r="78" spans="1:5" s="180" customFormat="1" ht="23.25" thickBot="1" x14ac:dyDescent="0.3">
      <c r="A78" s="170" t="s">
        <v>24</v>
      </c>
      <c r="B78" s="185">
        <f>B77/B76</f>
        <v>227.82285714285715</v>
      </c>
      <c r="C78" s="185">
        <f>C77/C76</f>
        <v>227.82989898989899</v>
      </c>
      <c r="D78" s="185">
        <f>D77/D76</f>
        <v>228.68327272727274</v>
      </c>
      <c r="E78" s="185">
        <f>E77/E76</f>
        <v>246.1651724137931</v>
      </c>
    </row>
    <row r="79" spans="1:5" s="180" customFormat="1" ht="21" customHeight="1" thickBot="1" x14ac:dyDescent="0.3">
      <c r="A79" s="170" t="s">
        <v>16</v>
      </c>
      <c r="B79" s="186" t="s">
        <v>22</v>
      </c>
      <c r="C79" s="187">
        <f>C76/B76-1</f>
        <v>1.0204081632652962E-2</v>
      </c>
      <c r="D79" s="187">
        <f>D76/D76-1</f>
        <v>0</v>
      </c>
      <c r="E79" s="187">
        <f>E76/E76-1</f>
        <v>0</v>
      </c>
    </row>
    <row r="80" spans="1:5" s="180" customFormat="1" ht="23.25" thickBot="1" x14ac:dyDescent="0.3">
      <c r="A80" s="170" t="s">
        <v>17</v>
      </c>
      <c r="B80" s="186" t="s">
        <v>22</v>
      </c>
      <c r="C80" s="187">
        <f>C77/B77-1</f>
        <v>1.0235306342557537E-2</v>
      </c>
      <c r="D80" s="187">
        <f>D77/D77-1</f>
        <v>0</v>
      </c>
      <c r="E80" s="187">
        <f t="shared" ref="E80:E81" si="8">E77/E77-1</f>
        <v>0</v>
      </c>
    </row>
    <row r="81" spans="1:5" s="180" customFormat="1" ht="23.25" thickBot="1" x14ac:dyDescent="0.3">
      <c r="A81" s="170" t="s">
        <v>18</v>
      </c>
      <c r="B81" s="186" t="s">
        <v>22</v>
      </c>
      <c r="C81" s="187">
        <f>C78/B78-1</f>
        <v>3.0909308794457857E-5</v>
      </c>
      <c r="D81" s="187">
        <f>D78/D78-1</f>
        <v>0</v>
      </c>
      <c r="E81" s="187">
        <f t="shared" si="8"/>
        <v>0</v>
      </c>
    </row>
    <row r="82" spans="1:5" s="180" customFormat="1" ht="15.75" thickBot="1" x14ac:dyDescent="0.3">
      <c r="A82" s="837" t="s">
        <v>311</v>
      </c>
      <c r="B82" s="838"/>
      <c r="C82" s="838"/>
      <c r="D82" s="838"/>
      <c r="E82" s="839"/>
    </row>
    <row r="83" spans="1:5" s="180" customFormat="1" x14ac:dyDescent="0.25">
      <c r="A83" s="777"/>
      <c r="B83" s="181">
        <v>2020</v>
      </c>
      <c r="C83" s="181">
        <v>2021</v>
      </c>
      <c r="D83" s="181">
        <v>2022</v>
      </c>
      <c r="E83" s="181">
        <v>2023</v>
      </c>
    </row>
    <row r="84" spans="1:5" s="180" customFormat="1" ht="22.5" customHeight="1" thickBot="1" x14ac:dyDescent="0.3">
      <c r="A84" s="778"/>
      <c r="B84" s="182" t="s">
        <v>5</v>
      </c>
      <c r="C84" s="182" t="s">
        <v>6</v>
      </c>
      <c r="D84" s="182" t="s">
        <v>6</v>
      </c>
      <c r="E84" s="182" t="s">
        <v>6</v>
      </c>
    </row>
    <row r="85" spans="1:5" s="180" customFormat="1" ht="12.75" customHeight="1" thickBot="1" x14ac:dyDescent="0.3">
      <c r="A85" s="202" t="s">
        <v>0</v>
      </c>
      <c r="B85" s="203">
        <v>0</v>
      </c>
      <c r="C85" s="204">
        <v>0</v>
      </c>
      <c r="D85" s="204">
        <v>0</v>
      </c>
      <c r="E85" s="204">
        <v>0</v>
      </c>
    </row>
    <row r="86" spans="1:5" s="180" customFormat="1" ht="20.25" customHeight="1" thickBot="1" x14ac:dyDescent="0.3">
      <c r="A86" s="205" t="s">
        <v>304</v>
      </c>
      <c r="B86" s="206"/>
      <c r="C86" s="207"/>
      <c r="D86" s="207"/>
      <c r="E86" s="207"/>
    </row>
    <row r="87" spans="1:5" s="180" customFormat="1" ht="12" customHeight="1" thickBot="1" x14ac:dyDescent="0.3">
      <c r="A87" s="205" t="s">
        <v>305</v>
      </c>
      <c r="B87" s="206"/>
      <c r="C87" s="207"/>
      <c r="D87" s="207"/>
      <c r="E87" s="207"/>
    </row>
    <row r="88" spans="1:5" s="180" customFormat="1" ht="36" customHeight="1" thickBot="1" x14ac:dyDescent="0.3">
      <c r="A88" s="202" t="s">
        <v>30</v>
      </c>
      <c r="B88" s="203">
        <v>0</v>
      </c>
      <c r="C88" s="204">
        <v>0</v>
      </c>
      <c r="D88" s="189">
        <v>0</v>
      </c>
      <c r="E88" s="189">
        <v>0</v>
      </c>
    </row>
    <row r="89" spans="1:5" s="180" customFormat="1" ht="15.75" thickBot="1" x14ac:dyDescent="0.3">
      <c r="A89" s="205" t="s">
        <v>304</v>
      </c>
      <c r="B89" s="206"/>
      <c r="C89" s="195"/>
      <c r="D89" s="195"/>
      <c r="E89" s="195"/>
    </row>
    <row r="90" spans="1:5" s="180" customFormat="1" ht="12" customHeight="1" thickBot="1" x14ac:dyDescent="0.3">
      <c r="A90" s="205" t="s">
        <v>305</v>
      </c>
      <c r="B90" s="206"/>
      <c r="C90" s="195"/>
      <c r="D90" s="195"/>
      <c r="E90" s="195"/>
    </row>
    <row r="91" spans="1:5" s="180" customFormat="1" ht="23.25" thickBot="1" x14ac:dyDescent="0.3">
      <c r="A91" s="208" t="s">
        <v>1</v>
      </c>
      <c r="B91" s="209">
        <f>B92</f>
        <v>1116332</v>
      </c>
      <c r="C91" s="209">
        <f>C92</f>
        <v>1127758</v>
      </c>
      <c r="D91" s="209">
        <f>D92</f>
        <v>1257758</v>
      </c>
      <c r="E91" s="209">
        <f>E92</f>
        <v>1427758</v>
      </c>
    </row>
    <row r="92" spans="1:5" s="180" customFormat="1" ht="15.75" thickBot="1" x14ac:dyDescent="0.3">
      <c r="A92" s="205" t="s">
        <v>304</v>
      </c>
      <c r="B92" s="206">
        <f>1313574-197242</f>
        <v>1116332</v>
      </c>
      <c r="C92" s="206">
        <f>1325000-197242</f>
        <v>1127758</v>
      </c>
      <c r="D92" s="206">
        <f>1455000-197242</f>
        <v>1257758</v>
      </c>
      <c r="E92" s="206">
        <f>1625000-197242</f>
        <v>1427758</v>
      </c>
    </row>
    <row r="93" spans="1:5" s="180" customFormat="1" ht="15.75" thickBot="1" x14ac:dyDescent="0.3">
      <c r="A93" s="205" t="s">
        <v>305</v>
      </c>
      <c r="B93" s="206"/>
      <c r="C93" s="195"/>
      <c r="D93" s="195"/>
      <c r="E93" s="195"/>
    </row>
    <row r="94" spans="1:5" s="180" customFormat="1" ht="15.75" thickBot="1" x14ac:dyDescent="0.3">
      <c r="A94" s="202" t="s">
        <v>2</v>
      </c>
      <c r="B94" s="206">
        <v>0</v>
      </c>
      <c r="C94" s="189">
        <v>0</v>
      </c>
      <c r="D94" s="189">
        <v>0</v>
      </c>
      <c r="E94" s="189">
        <v>0</v>
      </c>
    </row>
    <row r="95" spans="1:5" s="180" customFormat="1" ht="15.75" thickBot="1" x14ac:dyDescent="0.3">
      <c r="A95" s="205" t="s">
        <v>304</v>
      </c>
      <c r="B95" s="206"/>
      <c r="C95" s="189"/>
      <c r="D95" s="189"/>
      <c r="E95" s="189"/>
    </row>
    <row r="96" spans="1:5" s="180" customFormat="1" ht="10.5" customHeight="1" thickBot="1" x14ac:dyDescent="0.3">
      <c r="A96" s="205" t="s">
        <v>305</v>
      </c>
      <c r="B96" s="206"/>
      <c r="C96" s="189"/>
      <c r="D96" s="189"/>
      <c r="E96" s="189"/>
    </row>
    <row r="97" spans="1:5" s="180" customFormat="1" ht="23.25" thickBot="1" x14ac:dyDescent="0.3">
      <c r="A97" s="202" t="s">
        <v>25</v>
      </c>
      <c r="B97" s="206">
        <v>0</v>
      </c>
      <c r="C97" s="204">
        <v>0</v>
      </c>
      <c r="D97" s="189">
        <v>0</v>
      </c>
      <c r="E97" s="189">
        <v>0</v>
      </c>
    </row>
    <row r="98" spans="1:5" s="180" customFormat="1" ht="15.75" thickBot="1" x14ac:dyDescent="0.3">
      <c r="A98" s="205" t="s">
        <v>304</v>
      </c>
      <c r="B98" s="206"/>
      <c r="C98" s="189"/>
      <c r="D98" s="189"/>
      <c r="E98" s="189"/>
    </row>
    <row r="99" spans="1:5" s="180" customFormat="1" ht="12.75" customHeight="1" thickBot="1" x14ac:dyDescent="0.3">
      <c r="A99" s="205" t="s">
        <v>305</v>
      </c>
      <c r="B99" s="206"/>
      <c r="C99" s="189"/>
      <c r="D99" s="189"/>
      <c r="E99" s="189"/>
    </row>
    <row r="100" spans="1:5" s="180" customFormat="1" ht="23.25" thickBot="1" x14ac:dyDescent="0.3">
      <c r="A100" s="202" t="s">
        <v>26</v>
      </c>
      <c r="B100" s="206">
        <v>0</v>
      </c>
      <c r="C100" s="206">
        <v>0</v>
      </c>
      <c r="D100" s="206">
        <v>0</v>
      </c>
      <c r="E100" s="206">
        <v>0</v>
      </c>
    </row>
    <row r="101" spans="1:5" s="180" customFormat="1" ht="15.75" thickBot="1" x14ac:dyDescent="0.3">
      <c r="A101" s="205" t="s">
        <v>304</v>
      </c>
      <c r="B101" s="206"/>
      <c r="C101" s="189"/>
      <c r="D101" s="189"/>
      <c r="E101" s="189"/>
    </row>
    <row r="102" spans="1:5" s="180" customFormat="1" ht="12" customHeight="1" thickBot="1" x14ac:dyDescent="0.3">
      <c r="A102" s="205" t="s">
        <v>305</v>
      </c>
      <c r="B102" s="206"/>
      <c r="C102" s="189"/>
      <c r="D102" s="189"/>
      <c r="E102" s="189"/>
    </row>
    <row r="103" spans="1:5" s="180" customFormat="1" ht="35.25" customHeight="1" thickBot="1" x14ac:dyDescent="0.3">
      <c r="A103" s="202" t="s">
        <v>3</v>
      </c>
      <c r="B103" s="206">
        <v>0</v>
      </c>
      <c r="C103" s="206">
        <v>0</v>
      </c>
      <c r="D103" s="206">
        <v>0</v>
      </c>
      <c r="E103" s="206">
        <v>0</v>
      </c>
    </row>
    <row r="104" spans="1:5" s="180" customFormat="1" ht="15.75" thickBot="1" x14ac:dyDescent="0.3">
      <c r="A104" s="205" t="s">
        <v>304</v>
      </c>
      <c r="B104" s="206"/>
      <c r="C104" s="189"/>
      <c r="D104" s="189"/>
      <c r="E104" s="189"/>
    </row>
    <row r="105" spans="1:5" s="180" customFormat="1" ht="12" customHeight="1" thickBot="1" x14ac:dyDescent="0.3">
      <c r="A105" s="205" t="s">
        <v>305</v>
      </c>
      <c r="B105" s="206"/>
      <c r="C105" s="189"/>
      <c r="D105" s="189"/>
      <c r="E105" s="189"/>
    </row>
    <row r="106" spans="1:5" s="180" customFormat="1" ht="28.5" customHeight="1" thickBot="1" x14ac:dyDescent="0.3">
      <c r="A106" s="210" t="s">
        <v>312</v>
      </c>
      <c r="B106" s="206">
        <f>B103+B100+B97+B94+B91+B88+B85</f>
        <v>1116332</v>
      </c>
      <c r="C106" s="206">
        <f>C103+C100+C97+C94+C91+C88+C85</f>
        <v>1127758</v>
      </c>
      <c r="D106" s="206">
        <f t="shared" ref="D106:E106" si="9">D103+D100+D97+D94+D91+D88+D85</f>
        <v>1257758</v>
      </c>
      <c r="E106" s="206">
        <f t="shared" si="9"/>
        <v>1427758</v>
      </c>
    </row>
    <row r="107" spans="1:5" s="180" customFormat="1" ht="0.75" customHeight="1" thickBot="1" x14ac:dyDescent="0.3">
      <c r="A107" s="175"/>
      <c r="B107" s="812"/>
      <c r="C107" s="796"/>
      <c r="D107" s="796"/>
      <c r="E107" s="797"/>
    </row>
    <row r="108" spans="1:5" s="180" customFormat="1" ht="15.75" thickBot="1" x14ac:dyDescent="0.3">
      <c r="A108" s="211" t="s">
        <v>33</v>
      </c>
      <c r="B108" s="212">
        <f>IF(B106-B77=0,0,"Error")</f>
        <v>0</v>
      </c>
      <c r="C108" s="212">
        <f>IF(C106-C77=0,0,"Error")</f>
        <v>0</v>
      </c>
      <c r="D108" s="212">
        <f>IF(D106-D77=0,0,"Error")</f>
        <v>0</v>
      </c>
      <c r="E108" s="212">
        <f>IF(E106-E77=0,0,"Error")</f>
        <v>0</v>
      </c>
    </row>
    <row r="109" spans="1:5" s="180" customFormat="1" ht="15.75" thickBot="1" x14ac:dyDescent="0.3">
      <c r="A109" s="213" t="s">
        <v>313</v>
      </c>
      <c r="B109" s="840" t="s">
        <v>314</v>
      </c>
      <c r="C109" s="841"/>
      <c r="D109" s="841"/>
      <c r="E109" s="842"/>
    </row>
    <row r="110" spans="1:5" s="180" customFormat="1" ht="15.75" thickBot="1" x14ac:dyDescent="0.3">
      <c r="A110" s="170" t="s">
        <v>9</v>
      </c>
      <c r="B110" s="759" t="s">
        <v>315</v>
      </c>
      <c r="C110" s="760"/>
      <c r="D110" s="760"/>
      <c r="E110" s="761"/>
    </row>
    <row r="111" spans="1:5" s="180" customFormat="1" ht="19.5" customHeight="1" thickBot="1" x14ac:dyDescent="0.3">
      <c r="A111" s="170" t="s">
        <v>14</v>
      </c>
      <c r="B111" s="784" t="s">
        <v>316</v>
      </c>
      <c r="C111" s="782"/>
      <c r="D111" s="782"/>
      <c r="E111" s="783"/>
    </row>
    <row r="112" spans="1:5" s="180" customFormat="1" ht="15.75" customHeight="1" x14ac:dyDescent="0.25">
      <c r="A112" s="777"/>
      <c r="B112" s="181">
        <v>2020</v>
      </c>
      <c r="C112" s="181">
        <v>2021</v>
      </c>
      <c r="D112" s="181">
        <v>2022</v>
      </c>
      <c r="E112" s="181">
        <v>2023</v>
      </c>
    </row>
    <row r="113" spans="1:5" s="180" customFormat="1" ht="15.75" thickBot="1" x14ac:dyDescent="0.3">
      <c r="A113" s="778"/>
      <c r="B113" s="182" t="s">
        <v>5</v>
      </c>
      <c r="C113" s="182" t="s">
        <v>6</v>
      </c>
      <c r="D113" s="182" t="s">
        <v>6</v>
      </c>
      <c r="E113" s="182" t="s">
        <v>6</v>
      </c>
    </row>
    <row r="114" spans="1:5" s="180" customFormat="1" ht="15.75" thickBot="1" x14ac:dyDescent="0.3">
      <c r="A114" s="170" t="s">
        <v>8</v>
      </c>
      <c r="B114" s="182">
        <v>100</v>
      </c>
      <c r="C114" s="182">
        <v>100</v>
      </c>
      <c r="D114" s="182">
        <v>100</v>
      </c>
      <c r="E114" s="182">
        <v>100</v>
      </c>
    </row>
    <row r="115" spans="1:5" s="180" customFormat="1" ht="23.25" thickBot="1" x14ac:dyDescent="0.3">
      <c r="A115" s="170" t="s">
        <v>15</v>
      </c>
      <c r="B115" s="185">
        <f>B123+B126+B129</f>
        <v>24964</v>
      </c>
      <c r="C115" s="185">
        <f t="shared" ref="C115:E115" si="10">C123+C126+C129</f>
        <v>24964</v>
      </c>
      <c r="D115" s="185">
        <f t="shared" si="10"/>
        <v>24964</v>
      </c>
      <c r="E115" s="214">
        <f t="shared" si="10"/>
        <v>24964</v>
      </c>
    </row>
    <row r="116" spans="1:5" s="180" customFormat="1" ht="23.25" thickBot="1" x14ac:dyDescent="0.3">
      <c r="A116" s="170" t="s">
        <v>24</v>
      </c>
      <c r="B116" s="185">
        <f>B115/B114</f>
        <v>249.64</v>
      </c>
      <c r="C116" s="185">
        <f t="shared" ref="C116:E116" si="11">C115/C114</f>
        <v>249.64</v>
      </c>
      <c r="D116" s="185">
        <f t="shared" si="11"/>
        <v>249.64</v>
      </c>
      <c r="E116" s="214">
        <f t="shared" si="11"/>
        <v>249.64</v>
      </c>
    </row>
    <row r="117" spans="1:5" s="180" customFormat="1" ht="23.25" thickBot="1" x14ac:dyDescent="0.3">
      <c r="A117" s="170" t="s">
        <v>16</v>
      </c>
      <c r="B117" s="186"/>
      <c r="C117" s="187">
        <f t="shared" ref="C117:E119" si="12">C114/B114-1</f>
        <v>0</v>
      </c>
      <c r="D117" s="187">
        <f t="shared" si="12"/>
        <v>0</v>
      </c>
      <c r="E117" s="187">
        <f t="shared" si="12"/>
        <v>0</v>
      </c>
    </row>
    <row r="118" spans="1:5" s="180" customFormat="1" ht="23.25" thickBot="1" x14ac:dyDescent="0.3">
      <c r="A118" s="170" t="s">
        <v>17</v>
      </c>
      <c r="B118" s="186"/>
      <c r="C118" s="187">
        <f t="shared" si="12"/>
        <v>0</v>
      </c>
      <c r="D118" s="187">
        <f t="shared" si="12"/>
        <v>0</v>
      </c>
      <c r="E118" s="187">
        <f t="shared" si="12"/>
        <v>0</v>
      </c>
    </row>
    <row r="119" spans="1:5" s="180" customFormat="1" ht="23.25" thickBot="1" x14ac:dyDescent="0.3">
      <c r="A119" s="170" t="s">
        <v>18</v>
      </c>
      <c r="B119" s="186"/>
      <c r="C119" s="187">
        <f t="shared" si="12"/>
        <v>0</v>
      </c>
      <c r="D119" s="187">
        <f t="shared" si="12"/>
        <v>0</v>
      </c>
      <c r="E119" s="187">
        <f t="shared" si="12"/>
        <v>0</v>
      </c>
    </row>
    <row r="120" spans="1:5" s="180" customFormat="1" ht="15.75" thickBot="1" x14ac:dyDescent="0.3">
      <c r="A120" s="774" t="s">
        <v>317</v>
      </c>
      <c r="B120" s="775"/>
      <c r="C120" s="775"/>
      <c r="D120" s="775"/>
      <c r="E120" s="776"/>
    </row>
    <row r="121" spans="1:5" s="180" customFormat="1" x14ac:dyDescent="0.25">
      <c r="A121" s="777"/>
      <c r="B121" s="181">
        <v>2020</v>
      </c>
      <c r="C121" s="181">
        <v>2021</v>
      </c>
      <c r="D121" s="181">
        <v>2022</v>
      </c>
      <c r="E121" s="181">
        <v>2023</v>
      </c>
    </row>
    <row r="122" spans="1:5" s="180" customFormat="1" ht="15.75" customHeight="1" thickBot="1" x14ac:dyDescent="0.3">
      <c r="A122" s="778"/>
      <c r="B122" s="182" t="s">
        <v>5</v>
      </c>
      <c r="C122" s="182" t="s">
        <v>6</v>
      </c>
      <c r="D122" s="182" t="s">
        <v>6</v>
      </c>
      <c r="E122" s="182" t="s">
        <v>6</v>
      </c>
    </row>
    <row r="123" spans="1:5" s="180" customFormat="1" ht="15.75" thickBot="1" x14ac:dyDescent="0.3">
      <c r="A123" s="215" t="s">
        <v>0</v>
      </c>
      <c r="B123" s="204">
        <v>0</v>
      </c>
      <c r="C123" s="204">
        <v>0</v>
      </c>
      <c r="D123" s="204">
        <v>0</v>
      </c>
      <c r="E123" s="204">
        <v>0</v>
      </c>
    </row>
    <row r="124" spans="1:5" s="180" customFormat="1" ht="16.5" customHeight="1" thickBot="1" x14ac:dyDescent="0.3">
      <c r="A124" s="205" t="s">
        <v>304</v>
      </c>
      <c r="B124" s="192"/>
      <c r="C124" s="193"/>
      <c r="D124" s="193"/>
      <c r="E124" s="193"/>
    </row>
    <row r="125" spans="1:5" s="180" customFormat="1" ht="18.75" customHeight="1" thickBot="1" x14ac:dyDescent="0.3">
      <c r="A125" s="205" t="s">
        <v>305</v>
      </c>
      <c r="B125" s="192"/>
      <c r="C125" s="193"/>
      <c r="D125" s="193"/>
      <c r="E125" s="193"/>
    </row>
    <row r="126" spans="1:5" s="180" customFormat="1" ht="36" customHeight="1" thickBot="1" x14ac:dyDescent="0.3">
      <c r="A126" s="215" t="s">
        <v>30</v>
      </c>
      <c r="B126" s="189">
        <f>B123*16.7%</f>
        <v>0</v>
      </c>
      <c r="C126" s="189">
        <f t="shared" ref="C126:E126" si="13">C123*16.7%</f>
        <v>0</v>
      </c>
      <c r="D126" s="189">
        <f t="shared" si="13"/>
        <v>0</v>
      </c>
      <c r="E126" s="189">
        <f t="shared" si="13"/>
        <v>0</v>
      </c>
    </row>
    <row r="127" spans="1:5" s="180" customFormat="1" ht="16.5" customHeight="1" thickBot="1" x14ac:dyDescent="0.3">
      <c r="A127" s="205" t="s">
        <v>304</v>
      </c>
      <c r="B127" s="192"/>
      <c r="C127" s="194"/>
      <c r="D127" s="194"/>
      <c r="E127" s="194"/>
    </row>
    <row r="128" spans="1:5" s="180" customFormat="1" ht="13.5" customHeight="1" thickBot="1" x14ac:dyDescent="0.3">
      <c r="A128" s="205" t="s">
        <v>305</v>
      </c>
      <c r="B128" s="192"/>
      <c r="C128" s="194"/>
      <c r="D128" s="194"/>
      <c r="E128" s="194"/>
    </row>
    <row r="129" spans="1:5" s="180" customFormat="1" ht="27.75" customHeight="1" thickBot="1" x14ac:dyDescent="0.3">
      <c r="A129" s="215" t="s">
        <v>1</v>
      </c>
      <c r="B129" s="185">
        <v>24964</v>
      </c>
      <c r="C129" s="185">
        <v>24964</v>
      </c>
      <c r="D129" s="185">
        <v>24964</v>
      </c>
      <c r="E129" s="185">
        <v>24964</v>
      </c>
    </row>
    <row r="130" spans="1:5" s="180" customFormat="1" ht="15.75" customHeight="1" thickBot="1" x14ac:dyDescent="0.3">
      <c r="A130" s="205" t="s">
        <v>304</v>
      </c>
      <c r="B130" s="192">
        <v>24964</v>
      </c>
      <c r="C130" s="192">
        <v>24964</v>
      </c>
      <c r="D130" s="192">
        <v>24964</v>
      </c>
      <c r="E130" s="192">
        <v>24964</v>
      </c>
    </row>
    <row r="131" spans="1:5" s="180" customFormat="1" ht="15.75" customHeight="1" thickBot="1" x14ac:dyDescent="0.3">
      <c r="A131" s="205" t="s">
        <v>305</v>
      </c>
      <c r="B131" s="192"/>
      <c r="C131" s="194"/>
      <c r="D131" s="194"/>
      <c r="E131" s="194"/>
    </row>
    <row r="132" spans="1:5" s="180" customFormat="1" ht="15.75" thickBot="1" x14ac:dyDescent="0.3">
      <c r="A132" s="215" t="s">
        <v>2</v>
      </c>
      <c r="B132" s="192">
        <v>0</v>
      </c>
      <c r="C132" s="189">
        <v>0</v>
      </c>
      <c r="D132" s="189">
        <v>0</v>
      </c>
      <c r="E132" s="189">
        <v>0</v>
      </c>
    </row>
    <row r="133" spans="1:5" s="180" customFormat="1" ht="15.75" thickBot="1" x14ac:dyDescent="0.3">
      <c r="A133" s="205" t="s">
        <v>304</v>
      </c>
      <c r="B133" s="192"/>
      <c r="C133" s="189"/>
      <c r="D133" s="189"/>
      <c r="E133" s="189"/>
    </row>
    <row r="134" spans="1:5" s="180" customFormat="1" ht="15.75" thickBot="1" x14ac:dyDescent="0.3">
      <c r="A134" s="205" t="s">
        <v>305</v>
      </c>
      <c r="B134" s="192"/>
      <c r="C134" s="189"/>
      <c r="D134" s="189"/>
      <c r="E134" s="189"/>
    </row>
    <row r="135" spans="1:5" s="180" customFormat="1" ht="23.25" thickBot="1" x14ac:dyDescent="0.3">
      <c r="A135" s="215" t="s">
        <v>25</v>
      </c>
      <c r="B135" s="192">
        <v>0</v>
      </c>
      <c r="C135" s="189">
        <v>0</v>
      </c>
      <c r="D135" s="189">
        <v>0</v>
      </c>
      <c r="E135" s="189">
        <v>0</v>
      </c>
    </row>
    <row r="136" spans="1:5" s="180" customFormat="1" ht="15.75" thickBot="1" x14ac:dyDescent="0.3">
      <c r="A136" s="205" t="s">
        <v>304</v>
      </c>
      <c r="B136" s="192"/>
      <c r="C136" s="189"/>
      <c r="D136" s="189"/>
      <c r="E136" s="189"/>
    </row>
    <row r="137" spans="1:5" s="180" customFormat="1" ht="14.25" customHeight="1" thickBot="1" x14ac:dyDescent="0.3">
      <c r="A137" s="205" t="s">
        <v>305</v>
      </c>
      <c r="B137" s="192"/>
      <c r="C137" s="189"/>
      <c r="D137" s="189"/>
      <c r="E137" s="189"/>
    </row>
    <row r="138" spans="1:5" s="180" customFormat="1" ht="24" customHeight="1" thickBot="1" x14ac:dyDescent="0.3">
      <c r="A138" s="215" t="s">
        <v>26</v>
      </c>
      <c r="B138" s="192">
        <v>0</v>
      </c>
      <c r="C138" s="192">
        <v>0</v>
      </c>
      <c r="D138" s="192">
        <v>0</v>
      </c>
      <c r="E138" s="192">
        <v>0</v>
      </c>
    </row>
    <row r="139" spans="1:5" s="180" customFormat="1" ht="15.75" thickBot="1" x14ac:dyDescent="0.3">
      <c r="A139" s="205" t="s">
        <v>304</v>
      </c>
      <c r="B139" s="192"/>
      <c r="C139" s="189"/>
      <c r="D139" s="189"/>
      <c r="E139" s="189"/>
    </row>
    <row r="140" spans="1:5" s="180" customFormat="1" ht="15.75" thickBot="1" x14ac:dyDescent="0.3">
      <c r="A140" s="205" t="s">
        <v>305</v>
      </c>
      <c r="B140" s="192"/>
      <c r="C140" s="189"/>
      <c r="D140" s="189"/>
      <c r="E140" s="189"/>
    </row>
    <row r="141" spans="1:5" s="180" customFormat="1" ht="34.5" customHeight="1" thickBot="1" x14ac:dyDescent="0.3">
      <c r="A141" s="215" t="s">
        <v>3</v>
      </c>
      <c r="B141" s="192">
        <v>0</v>
      </c>
      <c r="C141" s="189">
        <v>0</v>
      </c>
      <c r="D141" s="189">
        <v>0</v>
      </c>
      <c r="E141" s="189">
        <v>0</v>
      </c>
    </row>
    <row r="142" spans="1:5" s="180" customFormat="1" ht="19.5" customHeight="1" thickBot="1" x14ac:dyDescent="0.3">
      <c r="A142" s="205" t="s">
        <v>304</v>
      </c>
      <c r="B142" s="192"/>
      <c r="C142" s="189"/>
      <c r="D142" s="189"/>
      <c r="E142" s="189"/>
    </row>
    <row r="143" spans="1:5" s="180" customFormat="1" ht="15" customHeight="1" thickBot="1" x14ac:dyDescent="0.3">
      <c r="A143" s="205" t="s">
        <v>305</v>
      </c>
      <c r="B143" s="192"/>
      <c r="C143" s="189"/>
      <c r="D143" s="189"/>
      <c r="E143" s="189"/>
    </row>
    <row r="144" spans="1:5" s="180" customFormat="1" ht="23.25" customHeight="1" thickBot="1" x14ac:dyDescent="0.3">
      <c r="A144" s="216" t="s">
        <v>318</v>
      </c>
      <c r="B144" s="192">
        <f>B123+B126+B129+B132+B135+B138+B141</f>
        <v>24964</v>
      </c>
      <c r="C144" s="192">
        <f t="shared" ref="C144:E144" si="14">C141+C138+C135+C132+C129+C126+C123</f>
        <v>24964</v>
      </c>
      <c r="D144" s="192">
        <f t="shared" si="14"/>
        <v>24964</v>
      </c>
      <c r="E144" s="192">
        <f t="shared" si="14"/>
        <v>24964</v>
      </c>
    </row>
    <row r="145" spans="1:5" s="180" customFormat="1" ht="15.75" thickBot="1" x14ac:dyDescent="0.3">
      <c r="A145" s="217" t="s">
        <v>33</v>
      </c>
      <c r="B145" s="198">
        <f>IF(B144-B115=0,0,"Error")</f>
        <v>0</v>
      </c>
      <c r="C145" s="198">
        <f>IF(C144-C115=0,0,"Error")</f>
        <v>0</v>
      </c>
      <c r="D145" s="198">
        <f>IF(D144-D115=0,0,"Error")</f>
        <v>0</v>
      </c>
      <c r="E145" s="198">
        <f>IF(E144-E115=0,0,"Error")</f>
        <v>0</v>
      </c>
    </row>
    <row r="146" spans="1:5" s="180" customFormat="1" ht="11.25" customHeight="1" thickBot="1" x14ac:dyDescent="0.3">
      <c r="A146" s="213" t="s">
        <v>319</v>
      </c>
      <c r="B146" s="836" t="s">
        <v>320</v>
      </c>
      <c r="C146" s="835"/>
      <c r="D146" s="835"/>
      <c r="E146" s="835"/>
    </row>
    <row r="147" spans="1:5" s="180" customFormat="1" ht="15.75" thickBot="1" x14ac:dyDescent="0.3">
      <c r="A147" s="170" t="s">
        <v>9</v>
      </c>
      <c r="B147" s="759" t="s">
        <v>321</v>
      </c>
      <c r="C147" s="760"/>
      <c r="D147" s="760"/>
      <c r="E147" s="761"/>
    </row>
    <row r="148" spans="1:5" s="180" customFormat="1" ht="19.5" customHeight="1" thickBot="1" x14ac:dyDescent="0.3">
      <c r="A148" s="170" t="s">
        <v>14</v>
      </c>
      <c r="B148" s="784" t="s">
        <v>322</v>
      </c>
      <c r="C148" s="782"/>
      <c r="D148" s="782"/>
      <c r="E148" s="783"/>
    </row>
    <row r="149" spans="1:5" s="180" customFormat="1" x14ac:dyDescent="0.25">
      <c r="A149" s="777"/>
      <c r="B149" s="181">
        <v>2020</v>
      </c>
      <c r="C149" s="181">
        <v>2021</v>
      </c>
      <c r="D149" s="181">
        <v>2022</v>
      </c>
      <c r="E149" s="181">
        <v>2023</v>
      </c>
    </row>
    <row r="150" spans="1:5" s="180" customFormat="1" ht="15.75" thickBot="1" x14ac:dyDescent="0.3">
      <c r="A150" s="778"/>
      <c r="B150" s="182" t="s">
        <v>5</v>
      </c>
      <c r="C150" s="182" t="s">
        <v>6</v>
      </c>
      <c r="D150" s="182" t="s">
        <v>6</v>
      </c>
      <c r="E150" s="182" t="s">
        <v>6</v>
      </c>
    </row>
    <row r="151" spans="1:5" s="180" customFormat="1" ht="15.75" thickBot="1" x14ac:dyDescent="0.3">
      <c r="A151" s="170" t="s">
        <v>8</v>
      </c>
      <c r="B151" s="182">
        <v>34</v>
      </c>
      <c r="C151" s="182">
        <v>34</v>
      </c>
      <c r="D151" s="182">
        <v>34</v>
      </c>
      <c r="E151" s="182">
        <v>34</v>
      </c>
    </row>
    <row r="152" spans="1:5" s="180" customFormat="1" ht="23.25" customHeight="1" thickBot="1" x14ac:dyDescent="0.3">
      <c r="A152" s="170" t="s">
        <v>15</v>
      </c>
      <c r="B152" s="185">
        <f>B160+B163+B166</f>
        <v>12150</v>
      </c>
      <c r="C152" s="185">
        <f t="shared" ref="C152:E152" si="15">C160+C163+C166</f>
        <v>12150</v>
      </c>
      <c r="D152" s="185">
        <f t="shared" si="15"/>
        <v>12150</v>
      </c>
      <c r="E152" s="185">
        <f t="shared" si="15"/>
        <v>12150</v>
      </c>
    </row>
    <row r="153" spans="1:5" s="180" customFormat="1" ht="23.25" thickBot="1" x14ac:dyDescent="0.3">
      <c r="A153" s="170" t="s">
        <v>24</v>
      </c>
      <c r="B153" s="185">
        <f>B152/B151</f>
        <v>357.35294117647061</v>
      </c>
      <c r="C153" s="185">
        <f t="shared" ref="C153:E153" si="16">C152/C151</f>
        <v>357.35294117647061</v>
      </c>
      <c r="D153" s="185">
        <f t="shared" si="16"/>
        <v>357.35294117647061</v>
      </c>
      <c r="E153" s="185">
        <f t="shared" si="16"/>
        <v>357.35294117647061</v>
      </c>
    </row>
    <row r="154" spans="1:5" s="180" customFormat="1" ht="22.5" customHeight="1" thickBot="1" x14ac:dyDescent="0.3">
      <c r="A154" s="170" t="s">
        <v>16</v>
      </c>
      <c r="B154" s="186"/>
      <c r="C154" s="187">
        <f t="shared" ref="C154:E156" si="17">C151/B151-1</f>
        <v>0</v>
      </c>
      <c r="D154" s="187">
        <f t="shared" si="17"/>
        <v>0</v>
      </c>
      <c r="E154" s="187">
        <f t="shared" si="17"/>
        <v>0</v>
      </c>
    </row>
    <row r="155" spans="1:5" s="180" customFormat="1" ht="23.25" thickBot="1" x14ac:dyDescent="0.3">
      <c r="A155" s="170" t="s">
        <v>17</v>
      </c>
      <c r="B155" s="186"/>
      <c r="C155" s="187">
        <f t="shared" si="17"/>
        <v>0</v>
      </c>
      <c r="D155" s="187">
        <f t="shared" si="17"/>
        <v>0</v>
      </c>
      <c r="E155" s="187">
        <f t="shared" si="17"/>
        <v>0</v>
      </c>
    </row>
    <row r="156" spans="1:5" s="180" customFormat="1" ht="23.25" thickBot="1" x14ac:dyDescent="0.3">
      <c r="A156" s="170" t="s">
        <v>18</v>
      </c>
      <c r="B156" s="186"/>
      <c r="C156" s="187">
        <f t="shared" si="17"/>
        <v>0</v>
      </c>
      <c r="D156" s="187">
        <f t="shared" si="17"/>
        <v>0</v>
      </c>
      <c r="E156" s="187">
        <f t="shared" si="17"/>
        <v>0</v>
      </c>
    </row>
    <row r="157" spans="1:5" s="180" customFormat="1" ht="15.75" thickBot="1" x14ac:dyDescent="0.3">
      <c r="A157" s="774" t="s">
        <v>323</v>
      </c>
      <c r="B157" s="775"/>
      <c r="C157" s="775"/>
      <c r="D157" s="775"/>
      <c r="E157" s="776"/>
    </row>
    <row r="158" spans="1:5" s="180" customFormat="1" x14ac:dyDescent="0.25">
      <c r="A158" s="777"/>
      <c r="B158" s="181">
        <v>2019</v>
      </c>
      <c r="C158" s="181">
        <v>2020</v>
      </c>
      <c r="D158" s="181">
        <v>2021</v>
      </c>
      <c r="E158" s="181">
        <v>2022</v>
      </c>
    </row>
    <row r="159" spans="1:5" s="180" customFormat="1" ht="15.75" customHeight="1" thickBot="1" x14ac:dyDescent="0.3">
      <c r="A159" s="778"/>
      <c r="B159" s="182" t="s">
        <v>5</v>
      </c>
      <c r="C159" s="182" t="s">
        <v>6</v>
      </c>
      <c r="D159" s="182" t="s">
        <v>6</v>
      </c>
      <c r="E159" s="182" t="s">
        <v>6</v>
      </c>
    </row>
    <row r="160" spans="1:5" s="180" customFormat="1" ht="15.75" thickBot="1" x14ac:dyDescent="0.3">
      <c r="A160" s="215" t="s">
        <v>0</v>
      </c>
      <c r="B160" s="189">
        <v>0</v>
      </c>
      <c r="C160" s="189">
        <v>0</v>
      </c>
      <c r="D160" s="189">
        <v>0</v>
      </c>
      <c r="E160" s="189">
        <v>0</v>
      </c>
    </row>
    <row r="161" spans="1:5" s="180" customFormat="1" ht="18" customHeight="1" thickBot="1" x14ac:dyDescent="0.3">
      <c r="A161" s="205" t="s">
        <v>304</v>
      </c>
      <c r="B161" s="192"/>
      <c r="C161" s="193"/>
      <c r="D161" s="193"/>
      <c r="E161" s="193"/>
    </row>
    <row r="162" spans="1:5" s="180" customFormat="1" ht="15.75" customHeight="1" thickBot="1" x14ac:dyDescent="0.3">
      <c r="A162" s="205" t="s">
        <v>305</v>
      </c>
      <c r="B162" s="192"/>
      <c r="C162" s="193"/>
      <c r="D162" s="193"/>
      <c r="E162" s="193"/>
    </row>
    <row r="163" spans="1:5" s="180" customFormat="1" ht="32.25" customHeight="1" thickBot="1" x14ac:dyDescent="0.3">
      <c r="A163" s="215" t="s">
        <v>30</v>
      </c>
      <c r="B163" s="189">
        <f>B160*16.7%</f>
        <v>0</v>
      </c>
      <c r="C163" s="189">
        <f t="shared" ref="C163:E163" si="18">C160*16.7%</f>
        <v>0</v>
      </c>
      <c r="D163" s="189">
        <f t="shared" si="18"/>
        <v>0</v>
      </c>
      <c r="E163" s="189">
        <f t="shared" si="18"/>
        <v>0</v>
      </c>
    </row>
    <row r="164" spans="1:5" s="180" customFormat="1" ht="15" customHeight="1" thickBot="1" x14ac:dyDescent="0.3">
      <c r="A164" s="205" t="s">
        <v>304</v>
      </c>
      <c r="B164" s="192"/>
      <c r="C164" s="189"/>
      <c r="D164" s="189"/>
      <c r="E164" s="189"/>
    </row>
    <row r="165" spans="1:5" s="180" customFormat="1" ht="15.75" customHeight="1" thickBot="1" x14ac:dyDescent="0.3">
      <c r="A165" s="205" t="s">
        <v>305</v>
      </c>
      <c r="B165" s="192"/>
      <c r="C165" s="189"/>
      <c r="D165" s="189"/>
      <c r="E165" s="189"/>
    </row>
    <row r="166" spans="1:5" s="180" customFormat="1" ht="30" customHeight="1" thickBot="1" x14ac:dyDescent="0.3">
      <c r="A166" s="215" t="s">
        <v>1</v>
      </c>
      <c r="B166" s="192">
        <v>12150</v>
      </c>
      <c r="C166" s="192">
        <v>12150</v>
      </c>
      <c r="D166" s="192">
        <v>12150</v>
      </c>
      <c r="E166" s="192">
        <v>12150</v>
      </c>
    </row>
    <row r="167" spans="1:5" s="180" customFormat="1" ht="17.25" customHeight="1" thickBot="1" x14ac:dyDescent="0.3">
      <c r="A167" s="205" t="s">
        <v>304</v>
      </c>
      <c r="B167" s="192">
        <v>12150</v>
      </c>
      <c r="C167" s="192">
        <v>12150</v>
      </c>
      <c r="D167" s="192">
        <v>12150</v>
      </c>
      <c r="E167" s="192">
        <v>12150</v>
      </c>
    </row>
    <row r="168" spans="1:5" s="180" customFormat="1" ht="18" customHeight="1" thickBot="1" x14ac:dyDescent="0.3">
      <c r="A168" s="205" t="s">
        <v>305</v>
      </c>
      <c r="B168" s="192"/>
      <c r="C168" s="189"/>
      <c r="D168" s="189"/>
      <c r="E168" s="189"/>
    </row>
    <row r="169" spans="1:5" s="180" customFormat="1" ht="15.75" thickBot="1" x14ac:dyDescent="0.3">
      <c r="A169" s="215" t="s">
        <v>2</v>
      </c>
      <c r="B169" s="192">
        <v>0</v>
      </c>
      <c r="C169" s="192">
        <v>0</v>
      </c>
      <c r="D169" s="192">
        <v>0</v>
      </c>
      <c r="E169" s="192">
        <v>0</v>
      </c>
    </row>
    <row r="170" spans="1:5" s="180" customFormat="1" ht="15.75" thickBot="1" x14ac:dyDescent="0.3">
      <c r="A170" s="205" t="s">
        <v>304</v>
      </c>
      <c r="B170" s="192"/>
      <c r="C170" s="189"/>
      <c r="D170" s="189"/>
      <c r="E170" s="189"/>
    </row>
    <row r="171" spans="1:5" s="180" customFormat="1" ht="15.75" thickBot="1" x14ac:dyDescent="0.3">
      <c r="A171" s="205" t="s">
        <v>305</v>
      </c>
      <c r="B171" s="192"/>
      <c r="C171" s="189"/>
      <c r="D171" s="189"/>
      <c r="E171" s="189"/>
    </row>
    <row r="172" spans="1:5" s="180" customFormat="1" ht="23.25" thickBot="1" x14ac:dyDescent="0.3">
      <c r="A172" s="215" t="s">
        <v>25</v>
      </c>
      <c r="B172" s="192">
        <v>0</v>
      </c>
      <c r="C172" s="192">
        <v>0</v>
      </c>
      <c r="D172" s="192">
        <v>0</v>
      </c>
      <c r="E172" s="192">
        <v>0</v>
      </c>
    </row>
    <row r="173" spans="1:5" s="180" customFormat="1" ht="19.5" customHeight="1" thickBot="1" x14ac:dyDescent="0.3">
      <c r="A173" s="205" t="s">
        <v>304</v>
      </c>
      <c r="B173" s="192"/>
      <c r="C173" s="189"/>
      <c r="D173" s="189"/>
      <c r="E173" s="189"/>
    </row>
    <row r="174" spans="1:5" s="180" customFormat="1" ht="15.75" customHeight="1" thickBot="1" x14ac:dyDescent="0.3">
      <c r="A174" s="205" t="s">
        <v>305</v>
      </c>
      <c r="B174" s="192"/>
      <c r="C174" s="189"/>
      <c r="D174" s="189"/>
      <c r="E174" s="189"/>
    </row>
    <row r="175" spans="1:5" s="180" customFormat="1" ht="27" customHeight="1" thickBot="1" x14ac:dyDescent="0.3">
      <c r="A175" s="215" t="s">
        <v>26</v>
      </c>
      <c r="B175" s="192">
        <v>0</v>
      </c>
      <c r="C175" s="192">
        <v>0</v>
      </c>
      <c r="D175" s="192">
        <v>0</v>
      </c>
      <c r="E175" s="192">
        <v>0</v>
      </c>
    </row>
    <row r="176" spans="1:5" s="180" customFormat="1" ht="15.75" thickBot="1" x14ac:dyDescent="0.3">
      <c r="A176" s="205" t="s">
        <v>304</v>
      </c>
      <c r="B176" s="192"/>
      <c r="C176" s="189"/>
      <c r="D176" s="189"/>
      <c r="E176" s="189"/>
    </row>
    <row r="177" spans="1:5" s="180" customFormat="1" ht="12.75" customHeight="1" thickBot="1" x14ac:dyDescent="0.3">
      <c r="A177" s="205" t="s">
        <v>305</v>
      </c>
      <c r="B177" s="192"/>
      <c r="C177" s="189"/>
      <c r="D177" s="189"/>
      <c r="E177" s="189"/>
    </row>
    <row r="178" spans="1:5" s="180" customFormat="1" ht="33" customHeight="1" thickBot="1" x14ac:dyDescent="0.3">
      <c r="A178" s="215" t="s">
        <v>3</v>
      </c>
      <c r="B178" s="192">
        <v>0</v>
      </c>
      <c r="C178" s="192">
        <v>0</v>
      </c>
      <c r="D178" s="192">
        <v>0</v>
      </c>
      <c r="E178" s="192">
        <v>0</v>
      </c>
    </row>
    <row r="179" spans="1:5" s="180" customFormat="1" ht="15.75" thickBot="1" x14ac:dyDescent="0.3">
      <c r="A179" s="205" t="s">
        <v>304</v>
      </c>
      <c r="B179" s="192"/>
      <c r="C179" s="189"/>
      <c r="D179" s="189"/>
      <c r="E179" s="189"/>
    </row>
    <row r="180" spans="1:5" s="180" customFormat="1" ht="16.5" customHeight="1" thickBot="1" x14ac:dyDescent="0.3">
      <c r="A180" s="205" t="s">
        <v>305</v>
      </c>
      <c r="B180" s="192"/>
      <c r="C180" s="189"/>
      <c r="D180" s="189"/>
      <c r="E180" s="189"/>
    </row>
    <row r="181" spans="1:5" s="180" customFormat="1" ht="23.25" thickBot="1" x14ac:dyDescent="0.3">
      <c r="A181" s="216" t="s">
        <v>324</v>
      </c>
      <c r="B181" s="192">
        <f>B160+B163+B166+B169+B172+B175+B178</f>
        <v>12150</v>
      </c>
      <c r="C181" s="192">
        <f t="shared" ref="C181:E181" si="19">C160+C163+C166+C169+C172+C175+C178</f>
        <v>12150</v>
      </c>
      <c r="D181" s="192">
        <f t="shared" si="19"/>
        <v>12150</v>
      </c>
      <c r="E181" s="192">
        <f t="shared" si="19"/>
        <v>12150</v>
      </c>
    </row>
    <row r="182" spans="1:5" s="180" customFormat="1" ht="15.75" thickBot="1" x14ac:dyDescent="0.3">
      <c r="A182" s="217" t="s">
        <v>33</v>
      </c>
      <c r="B182" s="198">
        <f>IF(B181-B152=0,0,"Error")</f>
        <v>0</v>
      </c>
      <c r="C182" s="198">
        <f>IF(C181-C152=0,0,"Error")</f>
        <v>0</v>
      </c>
      <c r="D182" s="198">
        <f>IF(D181-D152=0,0,"Error")</f>
        <v>0</v>
      </c>
      <c r="E182" s="198">
        <f>IF(E181-E152=0,0,"Error")</f>
        <v>0</v>
      </c>
    </row>
    <row r="183" spans="1:5" s="180" customFormat="1" ht="15.75" thickBot="1" x14ac:dyDescent="0.3">
      <c r="A183" s="174" t="s">
        <v>325</v>
      </c>
      <c r="B183" s="834" t="s">
        <v>326</v>
      </c>
      <c r="C183" s="835"/>
      <c r="D183" s="835"/>
      <c r="E183" s="835"/>
    </row>
    <row r="184" spans="1:5" s="180" customFormat="1" ht="15.75" thickBot="1" x14ac:dyDescent="0.3">
      <c r="A184" s="170" t="s">
        <v>9</v>
      </c>
      <c r="B184" s="759" t="s">
        <v>327</v>
      </c>
      <c r="C184" s="760"/>
      <c r="D184" s="760"/>
      <c r="E184" s="761"/>
    </row>
    <row r="185" spans="1:5" s="180" customFormat="1" ht="15.75" customHeight="1" thickBot="1" x14ac:dyDescent="0.3">
      <c r="A185" s="170" t="s">
        <v>14</v>
      </c>
      <c r="B185" s="784" t="s">
        <v>328</v>
      </c>
      <c r="C185" s="782"/>
      <c r="D185" s="782"/>
      <c r="E185" s="783"/>
    </row>
    <row r="186" spans="1:5" s="180" customFormat="1" ht="15.75" customHeight="1" x14ac:dyDescent="0.25">
      <c r="A186" s="777"/>
      <c r="B186" s="181">
        <v>2020</v>
      </c>
      <c r="C186" s="181">
        <v>2021</v>
      </c>
      <c r="D186" s="181">
        <v>2022</v>
      </c>
      <c r="E186" s="181">
        <v>2023</v>
      </c>
    </row>
    <row r="187" spans="1:5" s="180" customFormat="1" ht="15.75" thickBot="1" x14ac:dyDescent="0.3">
      <c r="A187" s="778"/>
      <c r="B187" s="182" t="s">
        <v>5</v>
      </c>
      <c r="C187" s="182" t="s">
        <v>6</v>
      </c>
      <c r="D187" s="182" t="s">
        <v>6</v>
      </c>
      <c r="E187" s="182" t="s">
        <v>6</v>
      </c>
    </row>
    <row r="188" spans="1:5" s="180" customFormat="1" ht="15.75" thickBot="1" x14ac:dyDescent="0.3">
      <c r="A188" s="170" t="s">
        <v>329</v>
      </c>
      <c r="B188" s="182">
        <v>599</v>
      </c>
      <c r="C188" s="182">
        <v>599</v>
      </c>
      <c r="D188" s="182">
        <v>599</v>
      </c>
      <c r="E188" s="182">
        <v>599</v>
      </c>
    </row>
    <row r="189" spans="1:5" s="180" customFormat="1" ht="23.25" customHeight="1" thickBot="1" x14ac:dyDescent="0.3">
      <c r="A189" s="170" t="s">
        <v>15</v>
      </c>
      <c r="B189" s="185">
        <f>B197+B200+B203</f>
        <v>126128</v>
      </c>
      <c r="C189" s="185">
        <f t="shared" ref="C189:E189" si="20">C197+C200+C203</f>
        <v>126128</v>
      </c>
      <c r="D189" s="185">
        <f t="shared" si="20"/>
        <v>126128</v>
      </c>
      <c r="E189" s="185">
        <f t="shared" si="20"/>
        <v>126128</v>
      </c>
    </row>
    <row r="190" spans="1:5" s="180" customFormat="1" ht="23.25" thickBot="1" x14ac:dyDescent="0.3">
      <c r="A190" s="170" t="s">
        <v>24</v>
      </c>
      <c r="B190" s="185">
        <f>B189/B188</f>
        <v>210.56427378964941</v>
      </c>
      <c r="C190" s="185">
        <f t="shared" ref="C190:E190" si="21">C189/C188</f>
        <v>210.56427378964941</v>
      </c>
      <c r="D190" s="185">
        <f t="shared" si="21"/>
        <v>210.56427378964941</v>
      </c>
      <c r="E190" s="214">
        <f t="shared" si="21"/>
        <v>210.56427378964941</v>
      </c>
    </row>
    <row r="191" spans="1:5" s="180" customFormat="1" ht="22.5" customHeight="1" thickBot="1" x14ac:dyDescent="0.3">
      <c r="A191" s="170" t="s">
        <v>16</v>
      </c>
      <c r="B191" s="186"/>
      <c r="C191" s="187">
        <f t="shared" ref="C191:E193" si="22">C188/B188-1</f>
        <v>0</v>
      </c>
      <c r="D191" s="187">
        <f t="shared" si="22"/>
        <v>0</v>
      </c>
      <c r="E191" s="187">
        <f t="shared" si="22"/>
        <v>0</v>
      </c>
    </row>
    <row r="192" spans="1:5" s="180" customFormat="1" ht="23.25" thickBot="1" x14ac:dyDescent="0.3">
      <c r="A192" s="170" t="s">
        <v>17</v>
      </c>
      <c r="B192" s="186"/>
      <c r="C192" s="187">
        <f t="shared" si="22"/>
        <v>0</v>
      </c>
      <c r="D192" s="187">
        <f t="shared" si="22"/>
        <v>0</v>
      </c>
      <c r="E192" s="187">
        <f t="shared" si="22"/>
        <v>0</v>
      </c>
    </row>
    <row r="193" spans="1:5" s="180" customFormat="1" ht="23.25" thickBot="1" x14ac:dyDescent="0.3">
      <c r="A193" s="170" t="s">
        <v>18</v>
      </c>
      <c r="B193" s="186"/>
      <c r="C193" s="187">
        <f t="shared" si="22"/>
        <v>0</v>
      </c>
      <c r="D193" s="187">
        <f t="shared" si="22"/>
        <v>0</v>
      </c>
      <c r="E193" s="187">
        <f t="shared" si="22"/>
        <v>0</v>
      </c>
    </row>
    <row r="194" spans="1:5" s="180" customFormat="1" ht="15.75" thickBot="1" x14ac:dyDescent="0.3">
      <c r="A194" s="774" t="s">
        <v>330</v>
      </c>
      <c r="B194" s="775"/>
      <c r="C194" s="775"/>
      <c r="D194" s="775"/>
      <c r="E194" s="776"/>
    </row>
    <row r="195" spans="1:5" s="180" customFormat="1" x14ac:dyDescent="0.25">
      <c r="A195" s="777"/>
      <c r="B195" s="181">
        <v>2020</v>
      </c>
      <c r="C195" s="181">
        <v>2021</v>
      </c>
      <c r="D195" s="181">
        <v>2022</v>
      </c>
      <c r="E195" s="181">
        <v>2023</v>
      </c>
    </row>
    <row r="196" spans="1:5" s="180" customFormat="1" ht="15.75" customHeight="1" thickBot="1" x14ac:dyDescent="0.3">
      <c r="A196" s="778"/>
      <c r="B196" s="182" t="s">
        <v>5</v>
      </c>
      <c r="C196" s="182" t="s">
        <v>6</v>
      </c>
      <c r="D196" s="182" t="s">
        <v>6</v>
      </c>
      <c r="E196" s="182" t="s">
        <v>6</v>
      </c>
    </row>
    <row r="197" spans="1:5" s="180" customFormat="1" ht="15.75" thickBot="1" x14ac:dyDescent="0.3">
      <c r="A197" s="215" t="s">
        <v>0</v>
      </c>
      <c r="B197" s="189">
        <v>0</v>
      </c>
      <c r="C197" s="189">
        <v>0</v>
      </c>
      <c r="D197" s="189">
        <v>0</v>
      </c>
      <c r="E197" s="189">
        <v>0</v>
      </c>
    </row>
    <row r="198" spans="1:5" s="180" customFormat="1" ht="15.75" customHeight="1" thickBot="1" x14ac:dyDescent="0.3">
      <c r="A198" s="205" t="s">
        <v>304</v>
      </c>
      <c r="B198" s="192"/>
      <c r="C198" s="193"/>
      <c r="D198" s="193"/>
      <c r="E198" s="193"/>
    </row>
    <row r="199" spans="1:5" s="180" customFormat="1" ht="16.5" customHeight="1" thickBot="1" x14ac:dyDescent="0.3">
      <c r="A199" s="205" t="s">
        <v>305</v>
      </c>
      <c r="B199" s="192"/>
      <c r="C199" s="193"/>
      <c r="D199" s="193"/>
      <c r="E199" s="193"/>
    </row>
    <row r="200" spans="1:5" s="180" customFormat="1" ht="33" customHeight="1" thickBot="1" x14ac:dyDescent="0.3">
      <c r="A200" s="215" t="s">
        <v>30</v>
      </c>
      <c r="B200" s="189">
        <f>B197*16.7%</f>
        <v>0</v>
      </c>
      <c r="C200" s="189">
        <f t="shared" ref="C200:E200" si="23">C197*16.7%</f>
        <v>0</v>
      </c>
      <c r="D200" s="189">
        <f t="shared" si="23"/>
        <v>0</v>
      </c>
      <c r="E200" s="189">
        <f t="shared" si="23"/>
        <v>0</v>
      </c>
    </row>
    <row r="201" spans="1:5" s="180" customFormat="1" ht="14.25" customHeight="1" thickBot="1" x14ac:dyDescent="0.3">
      <c r="A201" s="205" t="s">
        <v>304</v>
      </c>
      <c r="B201" s="192"/>
      <c r="C201" s="189"/>
      <c r="D201" s="189"/>
      <c r="E201" s="189"/>
    </row>
    <row r="202" spans="1:5" s="180" customFormat="1" ht="15.75" customHeight="1" thickBot="1" x14ac:dyDescent="0.3">
      <c r="A202" s="205" t="s">
        <v>305</v>
      </c>
      <c r="B202" s="192"/>
      <c r="C202" s="189"/>
      <c r="D202" s="189"/>
      <c r="E202" s="189"/>
    </row>
    <row r="203" spans="1:5" s="180" customFormat="1" ht="33" customHeight="1" thickBot="1" x14ac:dyDescent="0.3">
      <c r="A203" s="215" t="s">
        <v>1</v>
      </c>
      <c r="B203" s="192">
        <v>126128</v>
      </c>
      <c r="C203" s="192">
        <v>126128</v>
      </c>
      <c r="D203" s="192">
        <v>126128</v>
      </c>
      <c r="E203" s="192">
        <v>126128</v>
      </c>
    </row>
    <row r="204" spans="1:5" s="180" customFormat="1" ht="19.5" customHeight="1" thickBot="1" x14ac:dyDescent="0.3">
      <c r="A204" s="205" t="s">
        <v>304</v>
      </c>
      <c r="B204" s="192">
        <v>126128</v>
      </c>
      <c r="C204" s="192">
        <v>126128</v>
      </c>
      <c r="D204" s="192">
        <v>126128</v>
      </c>
      <c r="E204" s="192">
        <v>126128</v>
      </c>
    </row>
    <row r="205" spans="1:5" s="180" customFormat="1" ht="15.75" thickBot="1" x14ac:dyDescent="0.3">
      <c r="A205" s="205" t="s">
        <v>305</v>
      </c>
      <c r="B205" s="192"/>
      <c r="C205" s="189"/>
      <c r="D205" s="189"/>
      <c r="E205" s="189"/>
    </row>
    <row r="206" spans="1:5" s="180" customFormat="1" ht="15.75" thickBot="1" x14ac:dyDescent="0.3">
      <c r="A206" s="215" t="s">
        <v>2</v>
      </c>
      <c r="B206" s="192">
        <v>0</v>
      </c>
      <c r="C206" s="192">
        <v>0</v>
      </c>
      <c r="D206" s="192">
        <v>0</v>
      </c>
      <c r="E206" s="192">
        <v>0</v>
      </c>
    </row>
    <row r="207" spans="1:5" s="180" customFormat="1" ht="15.75" thickBot="1" x14ac:dyDescent="0.3">
      <c r="A207" s="205" t="s">
        <v>304</v>
      </c>
      <c r="B207" s="192"/>
      <c r="C207" s="189"/>
      <c r="D207" s="189"/>
      <c r="E207" s="189"/>
    </row>
    <row r="208" spans="1:5" s="180" customFormat="1" ht="12" customHeight="1" thickBot="1" x14ac:dyDescent="0.3">
      <c r="A208" s="205" t="s">
        <v>305</v>
      </c>
      <c r="B208" s="192"/>
      <c r="C208" s="189"/>
      <c r="D208" s="189"/>
      <c r="E208" s="189"/>
    </row>
    <row r="209" spans="1:5" s="180" customFormat="1" ht="21" customHeight="1" thickBot="1" x14ac:dyDescent="0.3">
      <c r="A209" s="215" t="s">
        <v>25</v>
      </c>
      <c r="B209" s="192">
        <v>0</v>
      </c>
      <c r="C209" s="192">
        <v>0</v>
      </c>
      <c r="D209" s="192">
        <v>0</v>
      </c>
      <c r="E209" s="192">
        <v>0</v>
      </c>
    </row>
    <row r="210" spans="1:5" s="180" customFormat="1" ht="16.5" customHeight="1" thickBot="1" x14ac:dyDescent="0.3">
      <c r="A210" s="205" t="s">
        <v>304</v>
      </c>
      <c r="B210" s="192"/>
      <c r="C210" s="189"/>
      <c r="D210" s="189"/>
      <c r="E210" s="189"/>
    </row>
    <row r="211" spans="1:5" s="180" customFormat="1" ht="18.75" customHeight="1" thickBot="1" x14ac:dyDescent="0.3">
      <c r="A211" s="205" t="s">
        <v>305</v>
      </c>
      <c r="B211" s="192"/>
      <c r="C211" s="189"/>
      <c r="D211" s="189"/>
      <c r="E211" s="189"/>
    </row>
    <row r="212" spans="1:5" s="180" customFormat="1" ht="27.75" customHeight="1" thickBot="1" x14ac:dyDescent="0.3">
      <c r="A212" s="215" t="s">
        <v>26</v>
      </c>
      <c r="B212" s="192">
        <v>0</v>
      </c>
      <c r="C212" s="192">
        <v>0</v>
      </c>
      <c r="D212" s="192">
        <v>0</v>
      </c>
      <c r="E212" s="192">
        <v>0</v>
      </c>
    </row>
    <row r="213" spans="1:5" s="180" customFormat="1" ht="17.25" customHeight="1" thickBot="1" x14ac:dyDescent="0.3">
      <c r="A213" s="205" t="s">
        <v>304</v>
      </c>
      <c r="B213" s="192"/>
      <c r="C213" s="189"/>
      <c r="D213" s="189"/>
      <c r="E213" s="189"/>
    </row>
    <row r="214" spans="1:5" s="180" customFormat="1" ht="13.5" customHeight="1" thickBot="1" x14ac:dyDescent="0.3">
      <c r="A214" s="205" t="s">
        <v>305</v>
      </c>
      <c r="B214" s="192"/>
      <c r="C214" s="189"/>
      <c r="D214" s="189"/>
      <c r="E214" s="189"/>
    </row>
    <row r="215" spans="1:5" s="180" customFormat="1" ht="34.5" customHeight="1" thickBot="1" x14ac:dyDescent="0.3">
      <c r="A215" s="215" t="s">
        <v>3</v>
      </c>
      <c r="B215" s="192">
        <v>0</v>
      </c>
      <c r="C215" s="192">
        <v>0</v>
      </c>
      <c r="D215" s="192">
        <v>0</v>
      </c>
      <c r="E215" s="192">
        <v>0</v>
      </c>
    </row>
    <row r="216" spans="1:5" s="180" customFormat="1" ht="15.75" customHeight="1" thickBot="1" x14ac:dyDescent="0.3">
      <c r="A216" s="205" t="s">
        <v>304</v>
      </c>
      <c r="B216" s="192"/>
      <c r="C216" s="189"/>
      <c r="D216" s="189"/>
      <c r="E216" s="189"/>
    </row>
    <row r="217" spans="1:5" s="180" customFormat="1" ht="12.75" customHeight="1" thickBot="1" x14ac:dyDescent="0.3">
      <c r="A217" s="205" t="s">
        <v>305</v>
      </c>
      <c r="B217" s="192"/>
      <c r="C217" s="189"/>
      <c r="D217" s="189"/>
      <c r="E217" s="189"/>
    </row>
    <row r="218" spans="1:5" s="180" customFormat="1" ht="23.25" thickBot="1" x14ac:dyDescent="0.3">
      <c r="A218" s="216" t="s">
        <v>331</v>
      </c>
      <c r="B218" s="192">
        <f>B197+B200+B203+B206+B209+B212+B215</f>
        <v>126128</v>
      </c>
      <c r="C218" s="192">
        <f t="shared" ref="C218:E218" si="24">C197+C200+C203+C206+C209+C212+C215</f>
        <v>126128</v>
      </c>
      <c r="D218" s="192">
        <f t="shared" si="24"/>
        <v>126128</v>
      </c>
      <c r="E218" s="192">
        <f t="shared" si="24"/>
        <v>126128</v>
      </c>
    </row>
    <row r="219" spans="1:5" s="180" customFormat="1" ht="15.75" thickBot="1" x14ac:dyDescent="0.3">
      <c r="A219" s="217" t="s">
        <v>33</v>
      </c>
      <c r="B219" s="198">
        <f>IF(B218-B189=0,0,"Error")</f>
        <v>0</v>
      </c>
      <c r="C219" s="198">
        <f>IF(C218-C189=0,0,"Error")</f>
        <v>0</v>
      </c>
      <c r="D219" s="198">
        <f>IF(D218-D189=0,0,"Error")</f>
        <v>0</v>
      </c>
      <c r="E219" s="198">
        <f>IF(E218-E189=0,0,"Error")</f>
        <v>0</v>
      </c>
    </row>
    <row r="220" spans="1:5" s="180" customFormat="1" ht="15.75" thickBot="1" x14ac:dyDescent="0.3">
      <c r="A220" s="789" t="s">
        <v>38</v>
      </c>
      <c r="B220" s="790"/>
      <c r="C220" s="790"/>
      <c r="D220" s="790"/>
      <c r="E220" s="791"/>
    </row>
    <row r="221" spans="1:5" s="180" customFormat="1" ht="15.75" thickBot="1" x14ac:dyDescent="0.3">
      <c r="A221" s="789" t="s">
        <v>332</v>
      </c>
      <c r="B221" s="790"/>
      <c r="C221" s="790"/>
      <c r="D221" s="790"/>
      <c r="E221" s="791"/>
    </row>
    <row r="222" spans="1:5" s="180" customFormat="1" ht="24.75" thickBot="1" x14ac:dyDescent="0.3">
      <c r="A222" s="218" t="s">
        <v>45</v>
      </c>
      <c r="B222" s="825" t="s">
        <v>97</v>
      </c>
      <c r="C222" s="826"/>
      <c r="D222" s="827"/>
      <c r="E222" s="828"/>
    </row>
    <row r="223" spans="1:5" s="180" customFormat="1" ht="63" customHeight="1" thickBot="1" x14ac:dyDescent="0.3">
      <c r="A223" s="150" t="s">
        <v>226</v>
      </c>
      <c r="B223" s="219" t="s">
        <v>333</v>
      </c>
      <c r="C223" s="220" t="s">
        <v>334</v>
      </c>
      <c r="D223" s="801" t="s">
        <v>335</v>
      </c>
      <c r="E223" s="802"/>
    </row>
    <row r="224" spans="1:5" s="180" customFormat="1" ht="36.75" customHeight="1" thickBot="1" x14ac:dyDescent="0.3">
      <c r="A224" s="221" t="s">
        <v>9</v>
      </c>
      <c r="B224" s="829" t="s">
        <v>336</v>
      </c>
      <c r="C224" s="830"/>
      <c r="D224" s="830"/>
      <c r="E224" s="831"/>
    </row>
    <row r="225" spans="1:5" s="180" customFormat="1" ht="15.75" thickBot="1" x14ac:dyDescent="0.3">
      <c r="A225" s="221" t="s">
        <v>14</v>
      </c>
      <c r="B225" s="832" t="s">
        <v>337</v>
      </c>
      <c r="C225" s="833"/>
      <c r="D225" s="833"/>
      <c r="E225" s="802"/>
    </row>
    <row r="226" spans="1:5" s="180" customFormat="1" x14ac:dyDescent="0.25">
      <c r="A226" s="823"/>
      <c r="B226" s="181">
        <v>2020</v>
      </c>
      <c r="C226" s="181">
        <v>2021</v>
      </c>
      <c r="D226" s="181">
        <v>2022</v>
      </c>
      <c r="E226" s="181">
        <v>2023</v>
      </c>
    </row>
    <row r="227" spans="1:5" s="180" customFormat="1" ht="15.75" thickBot="1" x14ac:dyDescent="0.3">
      <c r="A227" s="824"/>
      <c r="B227" s="182" t="s">
        <v>5</v>
      </c>
      <c r="C227" s="182" t="s">
        <v>6</v>
      </c>
      <c r="D227" s="182" t="s">
        <v>6</v>
      </c>
      <c r="E227" s="182" t="s">
        <v>6</v>
      </c>
    </row>
    <row r="228" spans="1:5" s="180" customFormat="1" ht="15.75" thickBot="1" x14ac:dyDescent="0.3">
      <c r="A228" s="221" t="s">
        <v>8</v>
      </c>
      <c r="B228" s="222">
        <v>662</v>
      </c>
      <c r="C228" s="222">
        <v>1625</v>
      </c>
      <c r="D228" s="222">
        <v>0</v>
      </c>
      <c r="E228" s="222">
        <v>0</v>
      </c>
    </row>
    <row r="229" spans="1:5" s="180" customFormat="1" ht="24" customHeight="1" thickBot="1" x14ac:dyDescent="0.3">
      <c r="A229" s="170" t="s">
        <v>15</v>
      </c>
      <c r="B229" s="185">
        <f>B239</f>
        <v>57879</v>
      </c>
      <c r="C229" s="185">
        <f t="shared" ref="C229:E229" si="25">C239</f>
        <v>142121</v>
      </c>
      <c r="D229" s="185">
        <f t="shared" si="25"/>
        <v>0</v>
      </c>
      <c r="E229" s="185">
        <f t="shared" si="25"/>
        <v>0</v>
      </c>
    </row>
    <row r="230" spans="1:5" s="180" customFormat="1" ht="23.25" thickBot="1" x14ac:dyDescent="0.3">
      <c r="A230" s="170" t="s">
        <v>24</v>
      </c>
      <c r="B230" s="185">
        <f>B229/B228</f>
        <v>87.430513595166161</v>
      </c>
      <c r="C230" s="185">
        <f>C229/C228</f>
        <v>87.459076923076921</v>
      </c>
      <c r="D230" s="185">
        <v>0</v>
      </c>
      <c r="E230" s="185">
        <v>0</v>
      </c>
    </row>
    <row r="231" spans="1:5" s="180" customFormat="1" ht="25.5" customHeight="1" thickBot="1" x14ac:dyDescent="0.3">
      <c r="A231" s="170" t="s">
        <v>16</v>
      </c>
      <c r="B231" s="186" t="s">
        <v>22</v>
      </c>
      <c r="C231" s="223">
        <v>0</v>
      </c>
      <c r="D231" s="187">
        <v>0</v>
      </c>
      <c r="E231" s="187">
        <v>0</v>
      </c>
    </row>
    <row r="232" spans="1:5" s="180" customFormat="1" ht="23.25" thickBot="1" x14ac:dyDescent="0.3">
      <c r="A232" s="170" t="s">
        <v>17</v>
      </c>
      <c r="B232" s="186" t="s">
        <v>22</v>
      </c>
      <c r="C232" s="223">
        <f t="shared" ref="C232" si="26">C230/B230-1</f>
        <v>3.2669747364200141E-4</v>
      </c>
      <c r="D232" s="187">
        <v>0</v>
      </c>
      <c r="E232" s="187">
        <v>0</v>
      </c>
    </row>
    <row r="233" spans="1:5" s="180" customFormat="1" ht="23.25" thickBot="1" x14ac:dyDescent="0.3">
      <c r="A233" s="170" t="s">
        <v>18</v>
      </c>
      <c r="B233" s="186" t="s">
        <v>22</v>
      </c>
      <c r="C233" s="223">
        <f>C230/B230-1</f>
        <v>3.2669747364200141E-4</v>
      </c>
      <c r="D233" s="187">
        <v>0</v>
      </c>
      <c r="E233" s="187">
        <v>0</v>
      </c>
    </row>
    <row r="234" spans="1:5" s="180" customFormat="1" ht="15.75" customHeight="1" thickBot="1" x14ac:dyDescent="0.3">
      <c r="A234" s="779" t="s">
        <v>160</v>
      </c>
      <c r="B234" s="780"/>
      <c r="C234" s="780"/>
      <c r="D234" s="780"/>
      <c r="E234" s="781"/>
    </row>
    <row r="235" spans="1:5" s="180" customFormat="1" x14ac:dyDescent="0.25">
      <c r="A235" s="823"/>
      <c r="B235" s="181">
        <v>2020</v>
      </c>
      <c r="C235" s="181">
        <v>2021</v>
      </c>
      <c r="D235" s="181">
        <v>2022</v>
      </c>
      <c r="E235" s="181">
        <v>2023</v>
      </c>
    </row>
    <row r="236" spans="1:5" s="180" customFormat="1" ht="15.75" thickBot="1" x14ac:dyDescent="0.3">
      <c r="A236" s="824"/>
      <c r="B236" s="182" t="s">
        <v>5</v>
      </c>
      <c r="C236" s="182" t="s">
        <v>6</v>
      </c>
      <c r="D236" s="182" t="s">
        <v>6</v>
      </c>
      <c r="E236" s="182" t="s">
        <v>6</v>
      </c>
    </row>
    <row r="237" spans="1:5" s="180" customFormat="1" ht="24.75" thickBot="1" x14ac:dyDescent="0.3">
      <c r="A237" s="224" t="s">
        <v>40</v>
      </c>
      <c r="B237" s="225">
        <v>0</v>
      </c>
      <c r="C237" s="225">
        <v>0</v>
      </c>
      <c r="D237" s="225">
        <v>0</v>
      </c>
      <c r="E237" s="225">
        <v>0</v>
      </c>
    </row>
    <row r="238" spans="1:5" s="180" customFormat="1" ht="24" customHeight="1" thickBot="1" x14ac:dyDescent="0.3">
      <c r="A238" s="224" t="s">
        <v>41</v>
      </c>
      <c r="B238" s="191">
        <v>57879</v>
      </c>
      <c r="C238" s="204">
        <v>142121</v>
      </c>
      <c r="D238" s="225">
        <v>0</v>
      </c>
      <c r="E238" s="225">
        <v>0</v>
      </c>
    </row>
    <row r="239" spans="1:5" s="180" customFormat="1" ht="24.75" thickBot="1" x14ac:dyDescent="0.3">
      <c r="A239" s="226" t="s">
        <v>32</v>
      </c>
      <c r="B239" s="227">
        <f>B238+B237</f>
        <v>57879</v>
      </c>
      <c r="C239" s="227">
        <f>C238+C237</f>
        <v>142121</v>
      </c>
      <c r="D239" s="228">
        <f>D238+D237</f>
        <v>0</v>
      </c>
      <c r="E239" s="229">
        <f>E238+E237</f>
        <v>0</v>
      </c>
    </row>
    <row r="240" spans="1:5" s="180" customFormat="1" ht="18" customHeight="1" thickBot="1" x14ac:dyDescent="0.3">
      <c r="A240" s="170"/>
      <c r="B240" s="230"/>
      <c r="C240" s="231"/>
      <c r="D240" s="230"/>
      <c r="E240" s="191"/>
    </row>
    <row r="241" spans="1:5" s="180" customFormat="1" ht="57" thickBot="1" x14ac:dyDescent="0.3">
      <c r="A241" s="150" t="s">
        <v>222</v>
      </c>
      <c r="B241" s="232" t="s">
        <v>338</v>
      </c>
      <c r="C241" s="220" t="s">
        <v>339</v>
      </c>
      <c r="D241" s="801" t="s">
        <v>340</v>
      </c>
      <c r="E241" s="802"/>
    </row>
    <row r="242" spans="1:5" s="180" customFormat="1" ht="37.5" customHeight="1" thickBot="1" x14ac:dyDescent="0.3">
      <c r="A242" s="170" t="s">
        <v>9</v>
      </c>
      <c r="B242" s="759" t="s">
        <v>341</v>
      </c>
      <c r="C242" s="796"/>
      <c r="D242" s="760"/>
      <c r="E242" s="761"/>
    </row>
    <row r="243" spans="1:5" s="180" customFormat="1" ht="15.75" thickBot="1" x14ac:dyDescent="0.3">
      <c r="A243" s="170" t="s">
        <v>14</v>
      </c>
      <c r="B243" s="784" t="s">
        <v>337</v>
      </c>
      <c r="C243" s="782"/>
      <c r="D243" s="782"/>
      <c r="E243" s="783"/>
    </row>
    <row r="244" spans="1:5" s="180" customFormat="1" ht="22.5" customHeight="1" x14ac:dyDescent="0.25">
      <c r="A244" s="777"/>
      <c r="B244" s="181">
        <v>2020</v>
      </c>
      <c r="C244" s="181">
        <v>2021</v>
      </c>
      <c r="D244" s="181">
        <v>2022</v>
      </c>
      <c r="E244" s="181">
        <v>2023</v>
      </c>
    </row>
    <row r="245" spans="1:5" s="180" customFormat="1" ht="15.75" thickBot="1" x14ac:dyDescent="0.3">
      <c r="A245" s="778"/>
      <c r="B245" s="182" t="s">
        <v>5</v>
      </c>
      <c r="C245" s="182" t="s">
        <v>6</v>
      </c>
      <c r="D245" s="182" t="s">
        <v>6</v>
      </c>
      <c r="E245" s="182" t="s">
        <v>6</v>
      </c>
    </row>
    <row r="246" spans="1:5" s="180" customFormat="1" ht="15.75" thickBot="1" x14ac:dyDescent="0.3">
      <c r="A246" s="170" t="s">
        <v>8</v>
      </c>
      <c r="B246" s="185">
        <v>87</v>
      </c>
      <c r="C246" s="185">
        <v>2447</v>
      </c>
      <c r="D246" s="185">
        <v>13837</v>
      </c>
      <c r="E246" s="185">
        <v>4625</v>
      </c>
    </row>
    <row r="247" spans="1:5" s="180" customFormat="1" ht="24" customHeight="1" thickBot="1" x14ac:dyDescent="0.3">
      <c r="A247" s="170" t="s">
        <v>15</v>
      </c>
      <c r="B247" s="185">
        <f>B257</f>
        <v>2101</v>
      </c>
      <c r="C247" s="185">
        <f t="shared" ref="C247:E247" si="27">C257</f>
        <v>58730</v>
      </c>
      <c r="D247" s="185">
        <f t="shared" si="27"/>
        <v>332100</v>
      </c>
      <c r="E247" s="185">
        <f t="shared" si="27"/>
        <v>111000</v>
      </c>
    </row>
    <row r="248" spans="1:5" s="180" customFormat="1" ht="23.25" thickBot="1" x14ac:dyDescent="0.3">
      <c r="A248" s="170" t="s">
        <v>24</v>
      </c>
      <c r="B248" s="185">
        <f>B247/B246</f>
        <v>24.149425287356323</v>
      </c>
      <c r="C248" s="185">
        <f>C247/C246</f>
        <v>24.0008173273396</v>
      </c>
      <c r="D248" s="185">
        <f t="shared" ref="D248:E248" si="28">D247/D246</f>
        <v>24.000867240008674</v>
      </c>
      <c r="E248" s="185">
        <f t="shared" si="28"/>
        <v>24</v>
      </c>
    </row>
    <row r="249" spans="1:5" s="180" customFormat="1" ht="27" customHeight="1" thickBot="1" x14ac:dyDescent="0.3">
      <c r="A249" s="170" t="s">
        <v>16</v>
      </c>
      <c r="B249" s="186" t="s">
        <v>22</v>
      </c>
      <c r="C249" s="187">
        <f>C246/B246-1</f>
        <v>27.126436781609197</v>
      </c>
      <c r="D249" s="187">
        <f t="shared" ref="D249:E249" si="29">D246/C246-1</f>
        <v>4.6546791990192071</v>
      </c>
      <c r="E249" s="187">
        <f t="shared" si="29"/>
        <v>-0.6657512466575124</v>
      </c>
    </row>
    <row r="250" spans="1:5" s="180" customFormat="1" ht="23.25" thickBot="1" x14ac:dyDescent="0.3">
      <c r="A250" s="170" t="s">
        <v>17</v>
      </c>
      <c r="B250" s="186" t="s">
        <v>22</v>
      </c>
      <c r="C250" s="187">
        <f>C247/B247-1</f>
        <v>26.953355544978582</v>
      </c>
      <c r="D250" s="187">
        <v>0</v>
      </c>
      <c r="E250" s="187">
        <v>0</v>
      </c>
    </row>
    <row r="251" spans="1:5" s="180" customFormat="1" ht="23.25" thickBot="1" x14ac:dyDescent="0.3">
      <c r="A251" s="170" t="s">
        <v>18</v>
      </c>
      <c r="B251" s="186" t="s">
        <v>22</v>
      </c>
      <c r="C251" s="187">
        <f t="shared" ref="C251" si="30">C248/B248-1</f>
        <v>-6.1536851601403653E-3</v>
      </c>
      <c r="D251" s="187">
        <v>0</v>
      </c>
      <c r="E251" s="187">
        <v>0</v>
      </c>
    </row>
    <row r="252" spans="1:5" s="180" customFormat="1" ht="15.75" thickBot="1" x14ac:dyDescent="0.3">
      <c r="A252" s="779" t="s">
        <v>161</v>
      </c>
      <c r="B252" s="780"/>
      <c r="C252" s="780"/>
      <c r="D252" s="780"/>
      <c r="E252" s="781"/>
    </row>
    <row r="253" spans="1:5" s="180" customFormat="1" x14ac:dyDescent="0.25">
      <c r="A253" s="777"/>
      <c r="B253" s="181">
        <v>2020</v>
      </c>
      <c r="C253" s="181">
        <v>2021</v>
      </c>
      <c r="D253" s="181">
        <v>2022</v>
      </c>
      <c r="E253" s="181">
        <v>2023</v>
      </c>
    </row>
    <row r="254" spans="1:5" s="180" customFormat="1" ht="15.75" thickBot="1" x14ac:dyDescent="0.3">
      <c r="A254" s="778"/>
      <c r="B254" s="182" t="s">
        <v>5</v>
      </c>
      <c r="C254" s="182" t="s">
        <v>6</v>
      </c>
      <c r="D254" s="182" t="s">
        <v>6</v>
      </c>
      <c r="E254" s="182" t="s">
        <v>6</v>
      </c>
    </row>
    <row r="255" spans="1:5" s="180" customFormat="1" ht="24.75" thickBot="1" x14ac:dyDescent="0.3">
      <c r="A255" s="188" t="s">
        <v>40</v>
      </c>
      <c r="B255" s="189">
        <v>0</v>
      </c>
      <c r="C255" s="189">
        <v>0</v>
      </c>
      <c r="D255" s="189">
        <v>0</v>
      </c>
      <c r="E255" s="189">
        <v>0</v>
      </c>
    </row>
    <row r="256" spans="1:5" s="180" customFormat="1" ht="24.75" thickBot="1" x14ac:dyDescent="0.3">
      <c r="A256" s="188" t="s">
        <v>41</v>
      </c>
      <c r="B256" s="191">
        <v>2101</v>
      </c>
      <c r="C256" s="204">
        <v>58730</v>
      </c>
      <c r="D256" s="204">
        <v>332100</v>
      </c>
      <c r="E256" s="204">
        <v>111000</v>
      </c>
    </row>
    <row r="257" spans="1:5" s="180" customFormat="1" ht="24.75" thickBot="1" x14ac:dyDescent="0.3">
      <c r="A257" s="233" t="s">
        <v>74</v>
      </c>
      <c r="B257" s="191">
        <f>B256+B255</f>
        <v>2101</v>
      </c>
      <c r="C257" s="191">
        <f>C256+C255</f>
        <v>58730</v>
      </c>
      <c r="D257" s="191">
        <f>D256+D255</f>
        <v>332100</v>
      </c>
      <c r="E257" s="191">
        <f>E256+E255</f>
        <v>111000</v>
      </c>
    </row>
    <row r="258" spans="1:5" s="180" customFormat="1" ht="45.75" thickBot="1" x14ac:dyDescent="0.3">
      <c r="A258" s="150" t="s">
        <v>237</v>
      </c>
      <c r="B258" s="232" t="s">
        <v>342</v>
      </c>
      <c r="C258" s="220" t="s">
        <v>334</v>
      </c>
      <c r="D258" s="801" t="s">
        <v>343</v>
      </c>
      <c r="E258" s="802"/>
    </row>
    <row r="259" spans="1:5" s="180" customFormat="1" ht="15.75" thickBot="1" x14ac:dyDescent="0.3">
      <c r="A259" s="170" t="s">
        <v>9</v>
      </c>
      <c r="B259" s="759" t="s">
        <v>344</v>
      </c>
      <c r="C259" s="796"/>
      <c r="D259" s="760"/>
      <c r="E259" s="761"/>
    </row>
    <row r="260" spans="1:5" s="180" customFormat="1" ht="15.75" thickBot="1" x14ac:dyDescent="0.3">
      <c r="A260" s="170" t="s">
        <v>14</v>
      </c>
      <c r="B260" s="784" t="s">
        <v>337</v>
      </c>
      <c r="C260" s="782"/>
      <c r="D260" s="782"/>
      <c r="E260" s="783"/>
    </row>
    <row r="261" spans="1:5" s="180" customFormat="1" x14ac:dyDescent="0.25">
      <c r="A261" s="777"/>
      <c r="B261" s="181">
        <v>2020</v>
      </c>
      <c r="C261" s="181">
        <v>2021</v>
      </c>
      <c r="D261" s="181">
        <v>2022</v>
      </c>
      <c r="E261" s="181">
        <v>2023</v>
      </c>
    </row>
    <row r="262" spans="1:5" s="180" customFormat="1" ht="15.75" thickBot="1" x14ac:dyDescent="0.3">
      <c r="A262" s="778"/>
      <c r="B262" s="182" t="s">
        <v>5</v>
      </c>
      <c r="C262" s="182" t="s">
        <v>6</v>
      </c>
      <c r="D262" s="182" t="s">
        <v>6</v>
      </c>
      <c r="E262" s="182" t="s">
        <v>6</v>
      </c>
    </row>
    <row r="263" spans="1:5" s="180" customFormat="1" ht="15.75" thickBot="1" x14ac:dyDescent="0.3">
      <c r="A263" s="170" t="s">
        <v>8</v>
      </c>
      <c r="B263" s="185">
        <v>1190</v>
      </c>
      <c r="C263" s="185">
        <v>0</v>
      </c>
      <c r="D263" s="185">
        <v>0</v>
      </c>
      <c r="E263" s="185">
        <v>0</v>
      </c>
    </row>
    <row r="264" spans="1:5" s="180" customFormat="1" ht="23.25" thickBot="1" x14ac:dyDescent="0.3">
      <c r="A264" s="170" t="s">
        <v>15</v>
      </c>
      <c r="B264" s="185">
        <f>B274</f>
        <v>28596</v>
      </c>
      <c r="C264" s="185">
        <f>C274</f>
        <v>0</v>
      </c>
      <c r="D264" s="185">
        <f>D274</f>
        <v>0</v>
      </c>
      <c r="E264" s="185">
        <v>0</v>
      </c>
    </row>
    <row r="265" spans="1:5" s="180" customFormat="1" ht="23.25" thickBot="1" x14ac:dyDescent="0.3">
      <c r="A265" s="170" t="s">
        <v>24</v>
      </c>
      <c r="B265" s="185">
        <f>B264/B263</f>
        <v>24.030252100840336</v>
      </c>
      <c r="C265" s="185">
        <v>0</v>
      </c>
      <c r="D265" s="185">
        <v>0</v>
      </c>
      <c r="E265" s="185">
        <v>0</v>
      </c>
    </row>
    <row r="266" spans="1:5" s="180" customFormat="1" ht="23.25" thickBot="1" x14ac:dyDescent="0.3">
      <c r="A266" s="170" t="s">
        <v>16</v>
      </c>
      <c r="B266" s="186" t="s">
        <v>22</v>
      </c>
      <c r="C266" s="187">
        <f>C263/B263</f>
        <v>0</v>
      </c>
      <c r="D266" s="187">
        <v>0</v>
      </c>
      <c r="E266" s="187">
        <v>0</v>
      </c>
    </row>
    <row r="267" spans="1:5" s="180" customFormat="1" ht="23.25" thickBot="1" x14ac:dyDescent="0.3">
      <c r="A267" s="170" t="s">
        <v>17</v>
      </c>
      <c r="B267" s="186" t="s">
        <v>22</v>
      </c>
      <c r="C267" s="187">
        <f>C264/B264</f>
        <v>0</v>
      </c>
      <c r="D267" s="187">
        <v>0</v>
      </c>
      <c r="E267" s="187">
        <v>0</v>
      </c>
    </row>
    <row r="268" spans="1:5" s="180" customFormat="1" ht="23.25" thickBot="1" x14ac:dyDescent="0.3">
      <c r="A268" s="170" t="s">
        <v>18</v>
      </c>
      <c r="B268" s="186" t="s">
        <v>22</v>
      </c>
      <c r="C268" s="187">
        <f>C265/B265</f>
        <v>0</v>
      </c>
      <c r="D268" s="187">
        <v>0</v>
      </c>
      <c r="E268" s="187">
        <v>0</v>
      </c>
    </row>
    <row r="269" spans="1:5" s="180" customFormat="1" ht="15.75" thickBot="1" x14ac:dyDescent="0.3">
      <c r="A269" s="779" t="s">
        <v>162</v>
      </c>
      <c r="B269" s="780"/>
      <c r="C269" s="780"/>
      <c r="D269" s="780"/>
      <c r="E269" s="781"/>
    </row>
    <row r="270" spans="1:5" s="180" customFormat="1" x14ac:dyDescent="0.25">
      <c r="A270" s="777"/>
      <c r="B270" s="181">
        <v>2020</v>
      </c>
      <c r="C270" s="181">
        <v>2021</v>
      </c>
      <c r="D270" s="181">
        <v>2022</v>
      </c>
      <c r="E270" s="181">
        <v>2023</v>
      </c>
    </row>
    <row r="271" spans="1:5" s="180" customFormat="1" ht="15.75" thickBot="1" x14ac:dyDescent="0.3">
      <c r="A271" s="778"/>
      <c r="B271" s="182" t="s">
        <v>5</v>
      </c>
      <c r="C271" s="182" t="s">
        <v>6</v>
      </c>
      <c r="D271" s="182" t="s">
        <v>6</v>
      </c>
      <c r="E271" s="182" t="s">
        <v>6</v>
      </c>
    </row>
    <row r="272" spans="1:5" s="180" customFormat="1" ht="24.75" thickBot="1" x14ac:dyDescent="0.3">
      <c r="A272" s="188" t="s">
        <v>40</v>
      </c>
      <c r="B272" s="189">
        <v>0</v>
      </c>
      <c r="C272" s="189">
        <v>0</v>
      </c>
      <c r="D272" s="189">
        <v>0</v>
      </c>
      <c r="E272" s="189">
        <v>0</v>
      </c>
    </row>
    <row r="273" spans="1:5" s="180" customFormat="1" ht="24.75" thickBot="1" x14ac:dyDescent="0.3">
      <c r="A273" s="188" t="s">
        <v>41</v>
      </c>
      <c r="B273" s="191">
        <v>28596</v>
      </c>
      <c r="C273" s="204">
        <v>0</v>
      </c>
      <c r="D273" s="189">
        <v>0</v>
      </c>
      <c r="E273" s="189">
        <v>0</v>
      </c>
    </row>
    <row r="274" spans="1:5" s="180" customFormat="1" ht="24.75" thickBot="1" x14ac:dyDescent="0.3">
      <c r="A274" s="233" t="s">
        <v>345</v>
      </c>
      <c r="B274" s="191">
        <f>B273+B272</f>
        <v>28596</v>
      </c>
      <c r="C274" s="191">
        <f>C273+C272</f>
        <v>0</v>
      </c>
      <c r="D274" s="192">
        <f>D273+D272</f>
        <v>0</v>
      </c>
      <c r="E274" s="192">
        <f>E273+E272</f>
        <v>0</v>
      </c>
    </row>
    <row r="275" spans="1:5" s="180" customFormat="1" ht="45.75" thickBot="1" x14ac:dyDescent="0.3">
      <c r="A275" s="234" t="s">
        <v>346</v>
      </c>
      <c r="B275" s="219" t="s">
        <v>347</v>
      </c>
      <c r="C275" s="235" t="s">
        <v>334</v>
      </c>
      <c r="D275" s="811" t="s">
        <v>195</v>
      </c>
      <c r="E275" s="783"/>
    </row>
    <row r="276" spans="1:5" s="180" customFormat="1" ht="25.5" customHeight="1" thickBot="1" x14ac:dyDescent="0.3">
      <c r="A276" s="170" t="s">
        <v>9</v>
      </c>
      <c r="B276" s="759" t="s">
        <v>348</v>
      </c>
      <c r="C276" s="760"/>
      <c r="D276" s="760"/>
      <c r="E276" s="761"/>
    </row>
    <row r="277" spans="1:5" s="180" customFormat="1" ht="15.75" thickBot="1" x14ac:dyDescent="0.3">
      <c r="A277" s="170" t="s">
        <v>14</v>
      </c>
      <c r="B277" s="784" t="s">
        <v>337</v>
      </c>
      <c r="C277" s="782"/>
      <c r="D277" s="782"/>
      <c r="E277" s="783"/>
    </row>
    <row r="278" spans="1:5" s="180" customFormat="1" x14ac:dyDescent="0.25">
      <c r="A278" s="777"/>
      <c r="B278" s="181">
        <v>2020</v>
      </c>
      <c r="C278" s="181">
        <v>2021</v>
      </c>
      <c r="D278" s="181">
        <v>2022</v>
      </c>
      <c r="E278" s="181">
        <v>2023</v>
      </c>
    </row>
    <row r="279" spans="1:5" s="180" customFormat="1" ht="15.75" thickBot="1" x14ac:dyDescent="0.3">
      <c r="A279" s="778"/>
      <c r="B279" s="182" t="s">
        <v>5</v>
      </c>
      <c r="C279" s="182" t="s">
        <v>6</v>
      </c>
      <c r="D279" s="182" t="s">
        <v>6</v>
      </c>
      <c r="E279" s="182" t="s">
        <v>6</v>
      </c>
    </row>
    <row r="280" spans="1:5" s="180" customFormat="1" ht="15.75" thickBot="1" x14ac:dyDescent="0.3">
      <c r="A280" s="170" t="s">
        <v>8</v>
      </c>
      <c r="B280" s="185">
        <v>0</v>
      </c>
      <c r="C280" s="185">
        <v>125</v>
      </c>
      <c r="D280" s="185">
        <v>0</v>
      </c>
      <c r="E280" s="185">
        <v>0</v>
      </c>
    </row>
    <row r="281" spans="1:5" s="180" customFormat="1" ht="23.25" thickBot="1" x14ac:dyDescent="0.3">
      <c r="A281" s="170" t="s">
        <v>15</v>
      </c>
      <c r="B281" s="185">
        <f>B291</f>
        <v>0</v>
      </c>
      <c r="C281" s="185">
        <f t="shared" ref="C281:E281" si="31">C291</f>
        <v>1000</v>
      </c>
      <c r="D281" s="185">
        <f t="shared" si="31"/>
        <v>0</v>
      </c>
      <c r="E281" s="185">
        <f t="shared" si="31"/>
        <v>0</v>
      </c>
    </row>
    <row r="282" spans="1:5" s="180" customFormat="1" ht="23.25" thickBot="1" x14ac:dyDescent="0.3">
      <c r="A282" s="170" t="s">
        <v>24</v>
      </c>
      <c r="B282" s="185">
        <v>0</v>
      </c>
      <c r="C282" s="185">
        <v>0</v>
      </c>
      <c r="D282" s="185">
        <v>0</v>
      </c>
      <c r="E282" s="185">
        <v>0</v>
      </c>
    </row>
    <row r="283" spans="1:5" s="180" customFormat="1" ht="23.25" thickBot="1" x14ac:dyDescent="0.3">
      <c r="A283" s="170" t="s">
        <v>16</v>
      </c>
      <c r="B283" s="186" t="s">
        <v>22</v>
      </c>
      <c r="C283" s="187">
        <v>0</v>
      </c>
      <c r="D283" s="187">
        <v>0</v>
      </c>
      <c r="E283" s="187">
        <v>0</v>
      </c>
    </row>
    <row r="284" spans="1:5" s="180" customFormat="1" ht="23.25" thickBot="1" x14ac:dyDescent="0.3">
      <c r="A284" s="170" t="s">
        <v>17</v>
      </c>
      <c r="B284" s="186" t="s">
        <v>22</v>
      </c>
      <c r="C284" s="187">
        <f>C281/C281-1</f>
        <v>0</v>
      </c>
      <c r="D284" s="187">
        <v>0</v>
      </c>
      <c r="E284" s="187">
        <v>0</v>
      </c>
    </row>
    <row r="285" spans="1:5" s="180" customFormat="1" ht="23.25" thickBot="1" x14ac:dyDescent="0.3">
      <c r="A285" s="170" t="s">
        <v>18</v>
      </c>
      <c r="B285" s="186" t="s">
        <v>22</v>
      </c>
      <c r="C285" s="187">
        <v>0</v>
      </c>
      <c r="D285" s="187">
        <v>0</v>
      </c>
      <c r="E285" s="187">
        <v>0</v>
      </c>
    </row>
    <row r="286" spans="1:5" s="180" customFormat="1" ht="15.75" customHeight="1" thickBot="1" x14ac:dyDescent="0.3">
      <c r="A286" s="798" t="s">
        <v>163</v>
      </c>
      <c r="B286" s="799"/>
      <c r="C286" s="799"/>
      <c r="D286" s="799"/>
      <c r="E286" s="800"/>
    </row>
    <row r="287" spans="1:5" s="180" customFormat="1" x14ac:dyDescent="0.25">
      <c r="A287" s="777"/>
      <c r="B287" s="181">
        <v>2020</v>
      </c>
      <c r="C287" s="181">
        <v>2021</v>
      </c>
      <c r="D287" s="181">
        <v>2022</v>
      </c>
      <c r="E287" s="181">
        <v>2023</v>
      </c>
    </row>
    <row r="288" spans="1:5" s="180" customFormat="1" ht="15.75" thickBot="1" x14ac:dyDescent="0.3">
      <c r="A288" s="778"/>
      <c r="B288" s="182" t="s">
        <v>5</v>
      </c>
      <c r="C288" s="182" t="s">
        <v>6</v>
      </c>
      <c r="D288" s="182" t="s">
        <v>6</v>
      </c>
      <c r="E288" s="182" t="s">
        <v>6</v>
      </c>
    </row>
    <row r="289" spans="1:5" s="180" customFormat="1" ht="24.75" thickBot="1" x14ac:dyDescent="0.3">
      <c r="A289" s="236" t="s">
        <v>40</v>
      </c>
      <c r="B289" s="204">
        <v>0</v>
      </c>
      <c r="C289" s="204">
        <v>1000</v>
      </c>
      <c r="D289" s="204">
        <v>0</v>
      </c>
      <c r="E289" s="204">
        <v>0</v>
      </c>
    </row>
    <row r="290" spans="1:5" s="180" customFormat="1" ht="24.75" thickBot="1" x14ac:dyDescent="0.3">
      <c r="A290" s="236" t="s">
        <v>41</v>
      </c>
      <c r="B290" s="191">
        <v>0</v>
      </c>
      <c r="C290" s="204">
        <v>0</v>
      </c>
      <c r="D290" s="204">
        <v>0</v>
      </c>
      <c r="E290" s="204">
        <v>0</v>
      </c>
    </row>
    <row r="291" spans="1:5" s="180" customFormat="1" ht="24.75" thickBot="1" x14ac:dyDescent="0.3">
      <c r="A291" s="237" t="s">
        <v>131</v>
      </c>
      <c r="B291" s="191">
        <f>B290+B289</f>
        <v>0</v>
      </c>
      <c r="C291" s="191">
        <f>C290+C289</f>
        <v>1000</v>
      </c>
      <c r="D291" s="191">
        <f>D290+D289</f>
        <v>0</v>
      </c>
      <c r="E291" s="204">
        <f>E290+E289</f>
        <v>0</v>
      </c>
    </row>
    <row r="292" spans="1:5" s="180" customFormat="1" ht="15.75" thickBot="1" x14ac:dyDescent="0.3">
      <c r="A292" s="175"/>
      <c r="B292" s="238"/>
      <c r="C292" s="239"/>
      <c r="D292" s="240"/>
      <c r="E292" s="241"/>
    </row>
    <row r="293" spans="1:5" s="180" customFormat="1" ht="15.75" thickBot="1" x14ac:dyDescent="0.3">
      <c r="A293" s="819" t="s">
        <v>44</v>
      </c>
      <c r="B293" s="820"/>
      <c r="C293" s="820"/>
      <c r="D293" s="820"/>
      <c r="E293" s="821"/>
    </row>
    <row r="294" spans="1:5" s="180" customFormat="1" ht="15.75" thickBot="1" x14ac:dyDescent="0.3">
      <c r="A294" s="819" t="s">
        <v>39</v>
      </c>
      <c r="B294" s="820"/>
      <c r="C294" s="820"/>
      <c r="D294" s="820"/>
      <c r="E294" s="821"/>
    </row>
    <row r="295" spans="1:5" s="180" customFormat="1" ht="23.25" thickBot="1" x14ac:dyDescent="0.3">
      <c r="A295" s="234" t="s">
        <v>45</v>
      </c>
      <c r="B295" s="813" t="s">
        <v>349</v>
      </c>
      <c r="C295" s="822"/>
      <c r="D295" s="814"/>
      <c r="E295" s="815"/>
    </row>
    <row r="296" spans="1:5" s="180" customFormat="1" ht="45.75" thickBot="1" x14ac:dyDescent="0.3">
      <c r="A296" s="234" t="s">
        <v>93</v>
      </c>
      <c r="B296" s="234" t="s">
        <v>350</v>
      </c>
      <c r="C296" s="242" t="s">
        <v>334</v>
      </c>
      <c r="D296" s="814" t="s">
        <v>351</v>
      </c>
      <c r="E296" s="815"/>
    </row>
    <row r="297" spans="1:5" s="180" customFormat="1" ht="30" customHeight="1" thickBot="1" x14ac:dyDescent="0.3">
      <c r="A297" s="243"/>
      <c r="B297" s="816" t="s">
        <v>352</v>
      </c>
      <c r="C297" s="817"/>
      <c r="D297" s="817"/>
      <c r="E297" s="818"/>
    </row>
    <row r="298" spans="1:5" s="180" customFormat="1" ht="21" customHeight="1" thickBot="1" x14ac:dyDescent="0.3">
      <c r="A298" s="170" t="s">
        <v>9</v>
      </c>
      <c r="B298" s="759" t="s">
        <v>353</v>
      </c>
      <c r="C298" s="760"/>
      <c r="D298" s="760"/>
      <c r="E298" s="761"/>
    </row>
    <row r="299" spans="1:5" s="180" customFormat="1" ht="15.75" thickBot="1" x14ac:dyDescent="0.3">
      <c r="A299" s="170" t="s">
        <v>14</v>
      </c>
      <c r="B299" s="784" t="s">
        <v>354</v>
      </c>
      <c r="C299" s="782"/>
      <c r="D299" s="782"/>
      <c r="E299" s="783"/>
    </row>
    <row r="300" spans="1:5" s="180" customFormat="1" x14ac:dyDescent="0.25">
      <c r="A300" s="777"/>
      <c r="B300" s="181">
        <v>2020</v>
      </c>
      <c r="C300" s="181">
        <v>2021</v>
      </c>
      <c r="D300" s="181">
        <v>2022</v>
      </c>
      <c r="E300" s="181">
        <v>2023</v>
      </c>
    </row>
    <row r="301" spans="1:5" s="180" customFormat="1" ht="15.75" thickBot="1" x14ac:dyDescent="0.3">
      <c r="A301" s="778"/>
      <c r="B301" s="182" t="s">
        <v>5</v>
      </c>
      <c r="C301" s="182" t="s">
        <v>6</v>
      </c>
      <c r="D301" s="182" t="s">
        <v>6</v>
      </c>
      <c r="E301" s="182" t="s">
        <v>6</v>
      </c>
    </row>
    <row r="302" spans="1:5" s="180" customFormat="1" ht="15.75" thickBot="1" x14ac:dyDescent="0.3">
      <c r="A302" s="170" t="s">
        <v>8</v>
      </c>
      <c r="B302" s="244">
        <v>796</v>
      </c>
      <c r="C302" s="245">
        <v>405</v>
      </c>
      <c r="D302" s="245">
        <v>588</v>
      </c>
      <c r="E302" s="246">
        <v>236</v>
      </c>
    </row>
    <row r="303" spans="1:5" s="180" customFormat="1" ht="23.25" thickBot="1" x14ac:dyDescent="0.3">
      <c r="A303" s="170" t="s">
        <v>15</v>
      </c>
      <c r="B303" s="185">
        <f>B313</f>
        <v>119462</v>
      </c>
      <c r="C303" s="185">
        <f t="shared" ref="C303:E303" si="32">C313</f>
        <v>60859</v>
      </c>
      <c r="D303" s="185">
        <f t="shared" si="32"/>
        <v>88300</v>
      </c>
      <c r="E303" s="185">
        <f t="shared" si="32"/>
        <v>35500</v>
      </c>
    </row>
    <row r="304" spans="1:5" s="180" customFormat="1" ht="23.25" thickBot="1" x14ac:dyDescent="0.3">
      <c r="A304" s="170" t="s">
        <v>24</v>
      </c>
      <c r="B304" s="185">
        <f>B303/B302</f>
        <v>150.07788944723617</v>
      </c>
      <c r="C304" s="185">
        <f>C303/C302</f>
        <v>150.26913580246912</v>
      </c>
      <c r="D304" s="185">
        <f>D303/D302</f>
        <v>150.17006802721087</v>
      </c>
      <c r="E304" s="185">
        <f>E303/E302</f>
        <v>150.42372881355934</v>
      </c>
    </row>
    <row r="305" spans="1:5" s="180" customFormat="1" ht="23.25" thickBot="1" x14ac:dyDescent="0.3">
      <c r="A305" s="170" t="s">
        <v>16</v>
      </c>
      <c r="B305" s="186" t="s">
        <v>22</v>
      </c>
      <c r="C305" s="187">
        <f t="shared" ref="C305:D307" si="33">C302/B302-1</f>
        <v>-0.49120603015075381</v>
      </c>
      <c r="D305" s="187">
        <f t="shared" si="33"/>
        <v>0.45185185185185195</v>
      </c>
      <c r="E305" s="187">
        <f>E302/D302-1</f>
        <v>-0.59863945578231292</v>
      </c>
    </row>
    <row r="306" spans="1:5" s="180" customFormat="1" ht="23.25" thickBot="1" x14ac:dyDescent="0.3">
      <c r="A306" s="170" t="s">
        <v>17</v>
      </c>
      <c r="B306" s="186" t="s">
        <v>22</v>
      </c>
      <c r="C306" s="187">
        <f t="shared" si="33"/>
        <v>-0.49055766687314795</v>
      </c>
      <c r="D306" s="187">
        <f t="shared" si="33"/>
        <v>0.4508946910070819</v>
      </c>
      <c r="E306" s="187">
        <f>E303/D303-1</f>
        <v>-0.59796149490373729</v>
      </c>
    </row>
    <row r="307" spans="1:5" s="180" customFormat="1" ht="23.25" thickBot="1" x14ac:dyDescent="0.3">
      <c r="A307" s="170" t="s">
        <v>18</v>
      </c>
      <c r="B307" s="186" t="s">
        <v>22</v>
      </c>
      <c r="C307" s="187">
        <f t="shared" si="33"/>
        <v>1.2743139974671358E-3</v>
      </c>
      <c r="D307" s="187">
        <f t="shared" si="33"/>
        <v>-6.5926894920376178E-4</v>
      </c>
      <c r="E307" s="187">
        <f>E304/D304-1</f>
        <v>1.689156765265043E-3</v>
      </c>
    </row>
    <row r="308" spans="1:5" s="180" customFormat="1" ht="15.75" thickBot="1" x14ac:dyDescent="0.3">
      <c r="A308" s="798" t="s">
        <v>160</v>
      </c>
      <c r="B308" s="799"/>
      <c r="C308" s="799"/>
      <c r="D308" s="799"/>
      <c r="E308" s="800"/>
    </row>
    <row r="309" spans="1:5" s="180" customFormat="1" x14ac:dyDescent="0.25">
      <c r="A309" s="777"/>
      <c r="B309" s="181">
        <v>2020</v>
      </c>
      <c r="C309" s="181">
        <v>2021</v>
      </c>
      <c r="D309" s="181">
        <v>2022</v>
      </c>
      <c r="E309" s="181">
        <v>2023</v>
      </c>
    </row>
    <row r="310" spans="1:5" s="180" customFormat="1" ht="15.75" thickBot="1" x14ac:dyDescent="0.3">
      <c r="A310" s="778"/>
      <c r="B310" s="182" t="s">
        <v>5</v>
      </c>
      <c r="C310" s="182" t="s">
        <v>6</v>
      </c>
      <c r="D310" s="182" t="s">
        <v>6</v>
      </c>
      <c r="E310" s="182" t="s">
        <v>6</v>
      </c>
    </row>
    <row r="311" spans="1:5" s="180" customFormat="1" ht="24.75" thickBot="1" x14ac:dyDescent="0.3">
      <c r="A311" s="236" t="s">
        <v>40</v>
      </c>
      <c r="B311" s="204">
        <v>0</v>
      </c>
      <c r="C311" s="204">
        <v>0</v>
      </c>
      <c r="D311" s="204">
        <v>0</v>
      </c>
      <c r="E311" s="204">
        <v>0</v>
      </c>
    </row>
    <row r="312" spans="1:5" s="180" customFormat="1" ht="24.75" thickBot="1" x14ac:dyDescent="0.3">
      <c r="A312" s="236" t="s">
        <v>41</v>
      </c>
      <c r="B312" s="191">
        <v>119462</v>
      </c>
      <c r="C312" s="204">
        <f>65359-4500</f>
        <v>60859</v>
      </c>
      <c r="D312" s="204">
        <f>92800-4500</f>
        <v>88300</v>
      </c>
      <c r="E312" s="204">
        <f>40000-4500</f>
        <v>35500</v>
      </c>
    </row>
    <row r="313" spans="1:5" s="180" customFormat="1" ht="24.75" thickBot="1" x14ac:dyDescent="0.3">
      <c r="A313" s="247" t="s">
        <v>32</v>
      </c>
      <c r="B313" s="191">
        <f>B312+B311</f>
        <v>119462</v>
      </c>
      <c r="C313" s="191">
        <f>C312+C311</f>
        <v>60859</v>
      </c>
      <c r="D313" s="191">
        <f>D312+D311</f>
        <v>88300</v>
      </c>
      <c r="E313" s="191">
        <f>E312+E311</f>
        <v>35500</v>
      </c>
    </row>
    <row r="314" spans="1:5" s="180" customFormat="1" ht="45.75" thickBot="1" x14ac:dyDescent="0.3">
      <c r="A314" s="234" t="s">
        <v>222</v>
      </c>
      <c r="B314" s="248" t="s">
        <v>355</v>
      </c>
      <c r="C314" s="249" t="s">
        <v>334</v>
      </c>
      <c r="D314" s="784" t="s">
        <v>356</v>
      </c>
      <c r="E314" s="783"/>
    </row>
    <row r="315" spans="1:5" s="180" customFormat="1" ht="15.75" thickBot="1" x14ac:dyDescent="0.3">
      <c r="A315" s="170" t="s">
        <v>9</v>
      </c>
      <c r="B315" s="813" t="s">
        <v>357</v>
      </c>
      <c r="C315" s="814"/>
      <c r="D315" s="814"/>
      <c r="E315" s="815"/>
    </row>
    <row r="316" spans="1:5" s="180" customFormat="1" ht="15.75" thickBot="1" x14ac:dyDescent="0.3">
      <c r="A316" s="170" t="s">
        <v>14</v>
      </c>
      <c r="B316" s="784" t="s">
        <v>358</v>
      </c>
      <c r="C316" s="782"/>
      <c r="D316" s="782"/>
      <c r="E316" s="783"/>
    </row>
    <row r="317" spans="1:5" s="180" customFormat="1" x14ac:dyDescent="0.25">
      <c r="A317" s="777"/>
      <c r="B317" s="181">
        <v>2020</v>
      </c>
      <c r="C317" s="181">
        <v>2021</v>
      </c>
      <c r="D317" s="181">
        <v>2022</v>
      </c>
      <c r="E317" s="181">
        <v>2023</v>
      </c>
    </row>
    <row r="318" spans="1:5" s="180" customFormat="1" ht="15.75" thickBot="1" x14ac:dyDescent="0.3">
      <c r="A318" s="778"/>
      <c r="B318" s="182" t="s">
        <v>5</v>
      </c>
      <c r="C318" s="182" t="s">
        <v>6</v>
      </c>
      <c r="D318" s="182" t="s">
        <v>6</v>
      </c>
      <c r="E318" s="182" t="s">
        <v>6</v>
      </c>
    </row>
    <row r="319" spans="1:5" s="180" customFormat="1" ht="15.75" thickBot="1" x14ac:dyDescent="0.3">
      <c r="A319" s="170" t="s">
        <v>8</v>
      </c>
      <c r="B319" s="170">
        <v>11</v>
      </c>
      <c r="C319" s="245">
        <v>13</v>
      </c>
      <c r="D319" s="170">
        <v>11</v>
      </c>
      <c r="E319" s="170">
        <v>11</v>
      </c>
    </row>
    <row r="320" spans="1:5" s="180" customFormat="1" ht="23.25" thickBot="1" x14ac:dyDescent="0.3">
      <c r="A320" s="170" t="s">
        <v>15</v>
      </c>
      <c r="B320" s="185">
        <f>B330</f>
        <v>66000</v>
      </c>
      <c r="C320" s="185">
        <f>C330</f>
        <v>78000</v>
      </c>
      <c r="D320" s="185">
        <f>D330</f>
        <v>66000</v>
      </c>
      <c r="E320" s="185">
        <f>E330</f>
        <v>66000</v>
      </c>
    </row>
    <row r="321" spans="1:5" s="180" customFormat="1" ht="23.25" thickBot="1" x14ac:dyDescent="0.3">
      <c r="A321" s="170" t="s">
        <v>24</v>
      </c>
      <c r="B321" s="185">
        <f>B320/B319</f>
        <v>6000</v>
      </c>
      <c r="C321" s="185">
        <f>C320/C319</f>
        <v>6000</v>
      </c>
      <c r="D321" s="185">
        <f>D320/D319</f>
        <v>6000</v>
      </c>
      <c r="E321" s="185">
        <f>E320/E319</f>
        <v>6000</v>
      </c>
    </row>
    <row r="322" spans="1:5" s="180" customFormat="1" ht="23.25" thickBot="1" x14ac:dyDescent="0.3">
      <c r="A322" s="170" t="s">
        <v>16</v>
      </c>
      <c r="B322" s="186" t="s">
        <v>22</v>
      </c>
      <c r="C322" s="187">
        <f t="shared" ref="C322:E324" si="34">C319/B319-1</f>
        <v>0.18181818181818188</v>
      </c>
      <c r="D322" s="187">
        <f t="shared" si="34"/>
        <v>-0.15384615384615385</v>
      </c>
      <c r="E322" s="187">
        <f t="shared" si="34"/>
        <v>0</v>
      </c>
    </row>
    <row r="323" spans="1:5" s="180" customFormat="1" ht="23.25" thickBot="1" x14ac:dyDescent="0.3">
      <c r="A323" s="170" t="s">
        <v>17</v>
      </c>
      <c r="B323" s="186" t="s">
        <v>22</v>
      </c>
      <c r="C323" s="187">
        <f t="shared" si="34"/>
        <v>0.18181818181818188</v>
      </c>
      <c r="D323" s="187">
        <f t="shared" si="34"/>
        <v>-0.15384615384615385</v>
      </c>
      <c r="E323" s="187">
        <f t="shared" si="34"/>
        <v>0</v>
      </c>
    </row>
    <row r="324" spans="1:5" s="180" customFormat="1" ht="23.25" thickBot="1" x14ac:dyDescent="0.3">
      <c r="A324" s="170" t="s">
        <v>18</v>
      </c>
      <c r="B324" s="186" t="s">
        <v>22</v>
      </c>
      <c r="C324" s="187">
        <f t="shared" si="34"/>
        <v>0</v>
      </c>
      <c r="D324" s="187">
        <f t="shared" si="34"/>
        <v>0</v>
      </c>
      <c r="E324" s="187">
        <f t="shared" si="34"/>
        <v>0</v>
      </c>
    </row>
    <row r="325" spans="1:5" s="180" customFormat="1" ht="15.75" thickBot="1" x14ac:dyDescent="0.3">
      <c r="A325" s="798" t="s">
        <v>161</v>
      </c>
      <c r="B325" s="799"/>
      <c r="C325" s="799"/>
      <c r="D325" s="799"/>
      <c r="E325" s="800"/>
    </row>
    <row r="326" spans="1:5" s="180" customFormat="1" x14ac:dyDescent="0.25">
      <c r="A326" s="777"/>
      <c r="B326" s="181">
        <v>2020</v>
      </c>
      <c r="C326" s="181">
        <v>2021</v>
      </c>
      <c r="D326" s="181">
        <v>2022</v>
      </c>
      <c r="E326" s="181">
        <v>2023</v>
      </c>
    </row>
    <row r="327" spans="1:5" s="180" customFormat="1" ht="15.75" thickBot="1" x14ac:dyDescent="0.3">
      <c r="A327" s="778"/>
      <c r="B327" s="182" t="s">
        <v>5</v>
      </c>
      <c r="C327" s="182" t="s">
        <v>6</v>
      </c>
      <c r="D327" s="182" t="s">
        <v>6</v>
      </c>
      <c r="E327" s="182" t="s">
        <v>6</v>
      </c>
    </row>
    <row r="328" spans="1:5" s="180" customFormat="1" ht="24.75" thickBot="1" x14ac:dyDescent="0.3">
      <c r="A328" s="236" t="s">
        <v>40</v>
      </c>
      <c r="B328" s="204">
        <v>0</v>
      </c>
      <c r="C328" s="204">
        <v>0</v>
      </c>
      <c r="D328" s="204">
        <v>0</v>
      </c>
      <c r="E328" s="204">
        <v>0</v>
      </c>
    </row>
    <row r="329" spans="1:5" s="180" customFormat="1" ht="24.75" thickBot="1" x14ac:dyDescent="0.3">
      <c r="A329" s="236" t="s">
        <v>41</v>
      </c>
      <c r="B329" s="191">
        <v>66000</v>
      </c>
      <c r="C329" s="191">
        <v>78000</v>
      </c>
      <c r="D329" s="191">
        <v>66000</v>
      </c>
      <c r="E329" s="191">
        <v>66000</v>
      </c>
    </row>
    <row r="330" spans="1:5" s="180" customFormat="1" ht="24.75" thickBot="1" x14ac:dyDescent="0.3">
      <c r="A330" s="247" t="s">
        <v>74</v>
      </c>
      <c r="B330" s="191">
        <f>B329+B328</f>
        <v>66000</v>
      </c>
      <c r="C330" s="191">
        <f>C329+C328</f>
        <v>78000</v>
      </c>
      <c r="D330" s="191">
        <f>D329+D328</f>
        <v>66000</v>
      </c>
      <c r="E330" s="191">
        <f>E329+E328</f>
        <v>66000</v>
      </c>
    </row>
    <row r="331" spans="1:5" s="180" customFormat="1" ht="45.75" thickBot="1" x14ac:dyDescent="0.3">
      <c r="A331" s="250" t="s">
        <v>237</v>
      </c>
      <c r="B331" s="234" t="s">
        <v>359</v>
      </c>
      <c r="C331" s="235" t="s">
        <v>334</v>
      </c>
      <c r="D331" s="811" t="s">
        <v>360</v>
      </c>
      <c r="E331" s="783"/>
    </row>
    <row r="332" spans="1:5" s="180" customFormat="1" ht="21.75" customHeight="1" thickBot="1" x14ac:dyDescent="0.3">
      <c r="A332" s="170" t="s">
        <v>9</v>
      </c>
      <c r="B332" s="812" t="s">
        <v>361</v>
      </c>
      <c r="C332" s="796"/>
      <c r="D332" s="796"/>
      <c r="E332" s="797"/>
    </row>
    <row r="333" spans="1:5" s="180" customFormat="1" ht="15.75" thickBot="1" x14ac:dyDescent="0.3">
      <c r="A333" s="170" t="s">
        <v>14</v>
      </c>
      <c r="B333" s="784" t="s">
        <v>362</v>
      </c>
      <c r="C333" s="782"/>
      <c r="D333" s="782"/>
      <c r="E333" s="783"/>
    </row>
    <row r="334" spans="1:5" s="180" customFormat="1" x14ac:dyDescent="0.25">
      <c r="A334" s="777"/>
      <c r="B334" s="181">
        <v>2020</v>
      </c>
      <c r="C334" s="181">
        <v>2021</v>
      </c>
      <c r="D334" s="181">
        <v>2022</v>
      </c>
      <c r="E334" s="181">
        <v>2023</v>
      </c>
    </row>
    <row r="335" spans="1:5" s="180" customFormat="1" ht="16.5" customHeight="1" thickBot="1" x14ac:dyDescent="0.3">
      <c r="A335" s="778"/>
      <c r="B335" s="182" t="s">
        <v>5</v>
      </c>
      <c r="C335" s="182" t="s">
        <v>6</v>
      </c>
      <c r="D335" s="182" t="s">
        <v>6</v>
      </c>
      <c r="E335" s="182" t="s">
        <v>6</v>
      </c>
    </row>
    <row r="336" spans="1:5" s="180" customFormat="1" ht="15.75" thickBot="1" x14ac:dyDescent="0.3">
      <c r="A336" s="170" t="s">
        <v>8</v>
      </c>
      <c r="B336" s="185">
        <v>0</v>
      </c>
      <c r="C336" s="185">
        <v>30</v>
      </c>
      <c r="D336" s="185">
        <v>30</v>
      </c>
      <c r="E336" s="185">
        <v>30</v>
      </c>
    </row>
    <row r="337" spans="1:5" s="180" customFormat="1" ht="23.25" thickBot="1" x14ac:dyDescent="0.3">
      <c r="A337" s="170" t="s">
        <v>15</v>
      </c>
      <c r="B337" s="185">
        <f>B347</f>
        <v>0</v>
      </c>
      <c r="C337" s="185">
        <f>C347</f>
        <v>4500</v>
      </c>
      <c r="D337" s="185">
        <f>D347</f>
        <v>4500</v>
      </c>
      <c r="E337" s="185">
        <f>E347</f>
        <v>4500</v>
      </c>
    </row>
    <row r="338" spans="1:5" s="180" customFormat="1" ht="23.25" thickBot="1" x14ac:dyDescent="0.3">
      <c r="A338" s="170" t="s">
        <v>24</v>
      </c>
      <c r="B338" s="185">
        <v>0</v>
      </c>
      <c r="C338" s="185">
        <f>C337/C336</f>
        <v>150</v>
      </c>
      <c r="D338" s="185">
        <f>D337/D336</f>
        <v>150</v>
      </c>
      <c r="E338" s="185">
        <f>E337/E336</f>
        <v>150</v>
      </c>
    </row>
    <row r="339" spans="1:5" s="180" customFormat="1" ht="23.25" thickBot="1" x14ac:dyDescent="0.3">
      <c r="A339" s="170" t="s">
        <v>16</v>
      </c>
      <c r="B339" s="186" t="s">
        <v>22</v>
      </c>
      <c r="C339" s="187">
        <v>0</v>
      </c>
      <c r="D339" s="187">
        <v>0</v>
      </c>
      <c r="E339" s="187">
        <v>0</v>
      </c>
    </row>
    <row r="340" spans="1:5" s="180" customFormat="1" ht="23.25" thickBot="1" x14ac:dyDescent="0.3">
      <c r="A340" s="170" t="s">
        <v>17</v>
      </c>
      <c r="B340" s="186" t="s">
        <v>22</v>
      </c>
      <c r="C340" s="187">
        <v>0</v>
      </c>
      <c r="D340" s="187">
        <v>0</v>
      </c>
      <c r="E340" s="187">
        <v>0</v>
      </c>
    </row>
    <row r="341" spans="1:5" s="180" customFormat="1" ht="23.25" thickBot="1" x14ac:dyDescent="0.3">
      <c r="A341" s="170" t="s">
        <v>18</v>
      </c>
      <c r="B341" s="186" t="s">
        <v>22</v>
      </c>
      <c r="C341" s="187">
        <v>0</v>
      </c>
      <c r="D341" s="187">
        <v>0</v>
      </c>
      <c r="E341" s="187">
        <v>0</v>
      </c>
    </row>
    <row r="342" spans="1:5" s="180" customFormat="1" ht="15.75" thickBot="1" x14ac:dyDescent="0.3">
      <c r="A342" s="798" t="s">
        <v>162</v>
      </c>
      <c r="B342" s="799"/>
      <c r="C342" s="799"/>
      <c r="D342" s="799"/>
      <c r="E342" s="800"/>
    </row>
    <row r="343" spans="1:5" s="180" customFormat="1" x14ac:dyDescent="0.25">
      <c r="A343" s="777"/>
      <c r="B343" s="181">
        <v>2020</v>
      </c>
      <c r="C343" s="181">
        <v>2021</v>
      </c>
      <c r="D343" s="181">
        <v>2022</v>
      </c>
      <c r="E343" s="181">
        <v>2023</v>
      </c>
    </row>
    <row r="344" spans="1:5" s="180" customFormat="1" ht="15.75" thickBot="1" x14ac:dyDescent="0.3">
      <c r="A344" s="778"/>
      <c r="B344" s="182" t="s">
        <v>5</v>
      </c>
      <c r="C344" s="182" t="s">
        <v>6</v>
      </c>
      <c r="D344" s="182" t="s">
        <v>6</v>
      </c>
      <c r="E344" s="182" t="s">
        <v>6</v>
      </c>
    </row>
    <row r="345" spans="1:5" s="180" customFormat="1" ht="24.75" thickBot="1" x14ac:dyDescent="0.3">
      <c r="A345" s="236" t="s">
        <v>40</v>
      </c>
      <c r="B345" s="204">
        <v>0</v>
      </c>
      <c r="C345" s="204">
        <v>0</v>
      </c>
      <c r="D345" s="204">
        <v>0</v>
      </c>
      <c r="E345" s="204">
        <v>0</v>
      </c>
    </row>
    <row r="346" spans="1:5" s="180" customFormat="1" ht="24.75" thickBot="1" x14ac:dyDescent="0.3">
      <c r="A346" s="236" t="s">
        <v>41</v>
      </c>
      <c r="B346" s="191">
        <v>0</v>
      </c>
      <c r="C346" s="204">
        <v>4500</v>
      </c>
      <c r="D346" s="204">
        <v>4500</v>
      </c>
      <c r="E346" s="204">
        <v>4500</v>
      </c>
    </row>
    <row r="347" spans="1:5" s="180" customFormat="1" ht="24.75" thickBot="1" x14ac:dyDescent="0.3">
      <c r="A347" s="237" t="s">
        <v>119</v>
      </c>
      <c r="B347" s="191">
        <f>B346+B345</f>
        <v>0</v>
      </c>
      <c r="C347" s="191">
        <f>C346+C345</f>
        <v>4500</v>
      </c>
      <c r="D347" s="204">
        <f>D346+D345</f>
        <v>4500</v>
      </c>
      <c r="E347" s="204">
        <f>E346+E345</f>
        <v>4500</v>
      </c>
    </row>
    <row r="348" spans="1:5" s="180" customFormat="1" ht="23.25" thickBot="1" x14ac:dyDescent="0.3">
      <c r="A348" s="251" t="s">
        <v>29</v>
      </c>
      <c r="B348" s="806" t="s">
        <v>363</v>
      </c>
      <c r="C348" s="807"/>
      <c r="D348" s="807"/>
      <c r="E348" s="808"/>
    </row>
    <row r="349" spans="1:5" s="180" customFormat="1" ht="49.5" customHeight="1" thickBot="1" x14ac:dyDescent="0.3">
      <c r="A349" s="234" t="s">
        <v>226</v>
      </c>
      <c r="B349" s="252" t="s">
        <v>364</v>
      </c>
      <c r="C349" s="253" t="s">
        <v>334</v>
      </c>
      <c r="D349" s="809" t="s">
        <v>365</v>
      </c>
      <c r="E349" s="810"/>
    </row>
    <row r="350" spans="1:5" s="180" customFormat="1" ht="22.5" customHeight="1" thickBot="1" x14ac:dyDescent="0.3">
      <c r="A350" s="170" t="s">
        <v>9</v>
      </c>
      <c r="B350" s="759" t="s">
        <v>366</v>
      </c>
      <c r="C350" s="760"/>
      <c r="D350" s="760"/>
      <c r="E350" s="761"/>
    </row>
    <row r="351" spans="1:5" s="180" customFormat="1" ht="15.75" thickBot="1" x14ac:dyDescent="0.3">
      <c r="A351" s="170" t="s">
        <v>14</v>
      </c>
      <c r="B351" s="784" t="s">
        <v>362</v>
      </c>
      <c r="C351" s="782"/>
      <c r="D351" s="782"/>
      <c r="E351" s="783"/>
    </row>
    <row r="352" spans="1:5" s="180" customFormat="1" x14ac:dyDescent="0.25">
      <c r="A352" s="777"/>
      <c r="B352" s="181">
        <v>2020</v>
      </c>
      <c r="C352" s="181">
        <v>2021</v>
      </c>
      <c r="D352" s="181">
        <v>2022</v>
      </c>
      <c r="E352" s="181">
        <v>2023</v>
      </c>
    </row>
    <row r="353" spans="1:5" s="180" customFormat="1" ht="16.5" customHeight="1" thickBot="1" x14ac:dyDescent="0.3">
      <c r="A353" s="778"/>
      <c r="B353" s="182" t="s">
        <v>5</v>
      </c>
      <c r="C353" s="182" t="s">
        <v>6</v>
      </c>
      <c r="D353" s="182" t="s">
        <v>6</v>
      </c>
      <c r="E353" s="182" t="s">
        <v>6</v>
      </c>
    </row>
    <row r="354" spans="1:5" s="180" customFormat="1" ht="15.75" thickBot="1" x14ac:dyDescent="0.3">
      <c r="A354" s="170" t="s">
        <v>8</v>
      </c>
      <c r="B354" s="185">
        <v>0</v>
      </c>
      <c r="C354" s="185">
        <v>1110</v>
      </c>
      <c r="D354" s="185">
        <v>0</v>
      </c>
      <c r="E354" s="185">
        <v>0</v>
      </c>
    </row>
    <row r="355" spans="1:5" s="180" customFormat="1" ht="23.25" thickBot="1" x14ac:dyDescent="0.3">
      <c r="A355" s="170" t="s">
        <v>15</v>
      </c>
      <c r="B355" s="185">
        <v>0</v>
      </c>
      <c r="C355" s="185">
        <f>C365</f>
        <v>55690</v>
      </c>
      <c r="D355" s="185">
        <f>D365</f>
        <v>0</v>
      </c>
      <c r="E355" s="185">
        <f>E365</f>
        <v>0</v>
      </c>
    </row>
    <row r="356" spans="1:5" s="180" customFormat="1" ht="23.25" thickBot="1" x14ac:dyDescent="0.3">
      <c r="A356" s="170" t="s">
        <v>24</v>
      </c>
      <c r="B356" s="185">
        <v>0</v>
      </c>
      <c r="C356" s="185">
        <f t="shared" ref="C356" si="35">C355/C354</f>
        <v>50.171171171171174</v>
      </c>
      <c r="D356" s="185">
        <v>0</v>
      </c>
      <c r="E356" s="185">
        <v>0</v>
      </c>
    </row>
    <row r="357" spans="1:5" s="180" customFormat="1" ht="23.25" thickBot="1" x14ac:dyDescent="0.3">
      <c r="A357" s="170" t="s">
        <v>16</v>
      </c>
      <c r="B357" s="186" t="s">
        <v>22</v>
      </c>
      <c r="C357" s="187">
        <v>0</v>
      </c>
      <c r="D357" s="187">
        <f>D354/C354</f>
        <v>0</v>
      </c>
      <c r="E357" s="187">
        <v>0</v>
      </c>
    </row>
    <row r="358" spans="1:5" s="180" customFormat="1" ht="23.25" thickBot="1" x14ac:dyDescent="0.3">
      <c r="A358" s="170" t="s">
        <v>17</v>
      </c>
      <c r="B358" s="186" t="s">
        <v>22</v>
      </c>
      <c r="C358" s="187">
        <v>0</v>
      </c>
      <c r="D358" s="187">
        <f>D355/C355</f>
        <v>0</v>
      </c>
      <c r="E358" s="187">
        <v>0</v>
      </c>
    </row>
    <row r="359" spans="1:5" s="180" customFormat="1" ht="23.25" thickBot="1" x14ac:dyDescent="0.3">
      <c r="A359" s="170" t="s">
        <v>18</v>
      </c>
      <c r="B359" s="186" t="s">
        <v>22</v>
      </c>
      <c r="C359" s="187">
        <v>0</v>
      </c>
      <c r="D359" s="187">
        <f>D356/C356</f>
        <v>0</v>
      </c>
      <c r="E359" s="187">
        <v>0</v>
      </c>
    </row>
    <row r="360" spans="1:5" s="180" customFormat="1" ht="15.75" thickBot="1" x14ac:dyDescent="0.3">
      <c r="A360" s="798" t="s">
        <v>160</v>
      </c>
      <c r="B360" s="799"/>
      <c r="C360" s="799"/>
      <c r="D360" s="799"/>
      <c r="E360" s="800"/>
    </row>
    <row r="361" spans="1:5" s="180" customFormat="1" x14ac:dyDescent="0.25">
      <c r="A361" s="777"/>
      <c r="B361" s="181">
        <v>2020</v>
      </c>
      <c r="C361" s="181">
        <v>2021</v>
      </c>
      <c r="D361" s="181">
        <v>2022</v>
      </c>
      <c r="E361" s="181">
        <v>2023</v>
      </c>
    </row>
    <row r="362" spans="1:5" s="180" customFormat="1" ht="16.5" customHeight="1" thickBot="1" x14ac:dyDescent="0.3">
      <c r="A362" s="778"/>
      <c r="B362" s="182" t="s">
        <v>5</v>
      </c>
      <c r="C362" s="182" t="s">
        <v>6</v>
      </c>
      <c r="D362" s="182" t="s">
        <v>6</v>
      </c>
      <c r="E362" s="182" t="s">
        <v>6</v>
      </c>
    </row>
    <row r="363" spans="1:5" s="180" customFormat="1" ht="24.75" thickBot="1" x14ac:dyDescent="0.3">
      <c r="A363" s="236" t="s">
        <v>40</v>
      </c>
      <c r="B363" s="204">
        <v>0</v>
      </c>
      <c r="C363" s="204">
        <v>0</v>
      </c>
      <c r="D363" s="204">
        <v>0</v>
      </c>
      <c r="E363" s="204">
        <v>0</v>
      </c>
    </row>
    <row r="364" spans="1:5" s="180" customFormat="1" ht="24.75" thickBot="1" x14ac:dyDescent="0.3">
      <c r="A364" s="236" t="s">
        <v>41</v>
      </c>
      <c r="B364" s="191">
        <v>0</v>
      </c>
      <c r="C364" s="204">
        <v>55690</v>
      </c>
      <c r="D364" s="204">
        <v>0</v>
      </c>
      <c r="E364" s="204">
        <v>0</v>
      </c>
    </row>
    <row r="365" spans="1:5" s="180" customFormat="1" ht="24.75" thickBot="1" x14ac:dyDescent="0.3">
      <c r="A365" s="247" t="s">
        <v>32</v>
      </c>
      <c r="B365" s="191">
        <f>B364+B363</f>
        <v>0</v>
      </c>
      <c r="C365" s="191">
        <f>C364+C363</f>
        <v>55690</v>
      </c>
      <c r="D365" s="191">
        <f>D364+D363</f>
        <v>0</v>
      </c>
      <c r="E365" s="191">
        <f>E364+E363</f>
        <v>0</v>
      </c>
    </row>
    <row r="366" spans="1:5" s="180" customFormat="1" ht="45.75" thickBot="1" x14ac:dyDescent="0.3">
      <c r="A366" s="150" t="s">
        <v>222</v>
      </c>
      <c r="B366" s="254" t="s">
        <v>367</v>
      </c>
      <c r="C366" s="255" t="s">
        <v>228</v>
      </c>
      <c r="D366" s="801" t="s">
        <v>368</v>
      </c>
      <c r="E366" s="802"/>
    </row>
    <row r="367" spans="1:5" s="180" customFormat="1" ht="22.5" customHeight="1" thickBot="1" x14ac:dyDescent="0.3">
      <c r="A367" s="170" t="s">
        <v>9</v>
      </c>
      <c r="B367" s="803" t="s">
        <v>369</v>
      </c>
      <c r="C367" s="804"/>
      <c r="D367" s="804"/>
      <c r="E367" s="805"/>
    </row>
    <row r="368" spans="1:5" s="180" customFormat="1" ht="15.75" thickBot="1" x14ac:dyDescent="0.3">
      <c r="A368" s="170" t="s">
        <v>14</v>
      </c>
      <c r="B368" s="784" t="s">
        <v>370</v>
      </c>
      <c r="C368" s="782"/>
      <c r="D368" s="782"/>
      <c r="E368" s="783"/>
    </row>
    <row r="369" spans="1:5" s="180" customFormat="1" x14ac:dyDescent="0.25">
      <c r="A369" s="777"/>
      <c r="B369" s="181">
        <v>2020</v>
      </c>
      <c r="C369" s="181">
        <v>2021</v>
      </c>
      <c r="D369" s="181">
        <v>2022</v>
      </c>
      <c r="E369" s="181">
        <v>2023</v>
      </c>
    </row>
    <row r="370" spans="1:5" s="180" customFormat="1" ht="15.75" thickBot="1" x14ac:dyDescent="0.3">
      <c r="A370" s="778"/>
      <c r="B370" s="182" t="s">
        <v>5</v>
      </c>
      <c r="C370" s="182" t="s">
        <v>6</v>
      </c>
      <c r="D370" s="182" t="s">
        <v>6</v>
      </c>
      <c r="E370" s="182" t="s">
        <v>6</v>
      </c>
    </row>
    <row r="371" spans="1:5" s="180" customFormat="1" ht="15.75" thickBot="1" x14ac:dyDescent="0.3">
      <c r="A371" s="170" t="s">
        <v>8</v>
      </c>
      <c r="B371" s="185">
        <v>1</v>
      </c>
      <c r="C371" s="185">
        <v>0</v>
      </c>
      <c r="D371" s="185">
        <v>0</v>
      </c>
      <c r="E371" s="185">
        <v>0</v>
      </c>
    </row>
    <row r="372" spans="1:5" s="180" customFormat="1" ht="23.25" thickBot="1" x14ac:dyDescent="0.3">
      <c r="A372" s="170" t="s">
        <v>15</v>
      </c>
      <c r="B372" s="185">
        <f>B382</f>
        <v>46336</v>
      </c>
      <c r="C372" s="185">
        <f>C382</f>
        <v>0</v>
      </c>
      <c r="D372" s="185">
        <f>D382</f>
        <v>0</v>
      </c>
      <c r="E372" s="185">
        <f>E382</f>
        <v>0</v>
      </c>
    </row>
    <row r="373" spans="1:5" s="180" customFormat="1" ht="23.25" thickBot="1" x14ac:dyDescent="0.3">
      <c r="A373" s="170" t="s">
        <v>24</v>
      </c>
      <c r="B373" s="185">
        <f>B372/B371</f>
        <v>46336</v>
      </c>
      <c r="C373" s="185">
        <v>0</v>
      </c>
      <c r="D373" s="185">
        <v>0</v>
      </c>
      <c r="E373" s="185">
        <v>0</v>
      </c>
    </row>
    <row r="374" spans="1:5" s="180" customFormat="1" ht="23.25" thickBot="1" x14ac:dyDescent="0.3">
      <c r="A374" s="170" t="s">
        <v>16</v>
      </c>
      <c r="B374" s="186" t="s">
        <v>22</v>
      </c>
      <c r="C374" s="187">
        <f>C371/B371</f>
        <v>0</v>
      </c>
      <c r="D374" s="187">
        <v>0</v>
      </c>
      <c r="E374" s="187">
        <v>0</v>
      </c>
    </row>
    <row r="375" spans="1:5" s="180" customFormat="1" ht="23.25" thickBot="1" x14ac:dyDescent="0.3">
      <c r="A375" s="170" t="s">
        <v>17</v>
      </c>
      <c r="B375" s="186" t="s">
        <v>22</v>
      </c>
      <c r="C375" s="187">
        <f t="shared" ref="C375:C376" si="36">C372/B372</f>
        <v>0</v>
      </c>
      <c r="D375" s="187">
        <v>0</v>
      </c>
      <c r="E375" s="187">
        <v>0</v>
      </c>
    </row>
    <row r="376" spans="1:5" s="180" customFormat="1" ht="23.25" thickBot="1" x14ac:dyDescent="0.3">
      <c r="A376" s="170" t="s">
        <v>18</v>
      </c>
      <c r="B376" s="186" t="s">
        <v>22</v>
      </c>
      <c r="C376" s="187">
        <f t="shared" si="36"/>
        <v>0</v>
      </c>
      <c r="D376" s="187">
        <v>0</v>
      </c>
      <c r="E376" s="187">
        <v>0</v>
      </c>
    </row>
    <row r="377" spans="1:5" s="180" customFormat="1" ht="15.75" thickBot="1" x14ac:dyDescent="0.3">
      <c r="A377" s="779" t="s">
        <v>161</v>
      </c>
      <c r="B377" s="780"/>
      <c r="C377" s="780"/>
      <c r="D377" s="780"/>
      <c r="E377" s="781"/>
    </row>
    <row r="378" spans="1:5" s="180" customFormat="1" x14ac:dyDescent="0.25">
      <c r="A378" s="777"/>
      <c r="B378" s="181">
        <v>2020</v>
      </c>
      <c r="C378" s="181">
        <v>2021</v>
      </c>
      <c r="D378" s="181">
        <v>2022</v>
      </c>
      <c r="E378" s="181">
        <v>2023</v>
      </c>
    </row>
    <row r="379" spans="1:5" s="180" customFormat="1" ht="16.5" customHeight="1" thickBot="1" x14ac:dyDescent="0.3">
      <c r="A379" s="778"/>
      <c r="B379" s="182" t="s">
        <v>5</v>
      </c>
      <c r="C379" s="182" t="s">
        <v>6</v>
      </c>
      <c r="D379" s="182" t="s">
        <v>6</v>
      </c>
      <c r="E379" s="182" t="s">
        <v>6</v>
      </c>
    </row>
    <row r="380" spans="1:5" s="180" customFormat="1" ht="24.75" thickBot="1" x14ac:dyDescent="0.3">
      <c r="A380" s="188" t="s">
        <v>40</v>
      </c>
      <c r="B380" s="189">
        <v>0</v>
      </c>
      <c r="C380" s="189">
        <v>0</v>
      </c>
      <c r="D380" s="189">
        <v>0</v>
      </c>
      <c r="E380" s="189">
        <v>0</v>
      </c>
    </row>
    <row r="381" spans="1:5" s="180" customFormat="1" ht="24.75" thickBot="1" x14ac:dyDescent="0.3">
      <c r="A381" s="188" t="s">
        <v>41</v>
      </c>
      <c r="B381" s="191">
        <v>46336</v>
      </c>
      <c r="C381" s="204">
        <v>0</v>
      </c>
      <c r="D381" s="204">
        <v>0</v>
      </c>
      <c r="E381" s="204">
        <v>0</v>
      </c>
    </row>
    <row r="382" spans="1:5" s="180" customFormat="1" ht="24.75" thickBot="1" x14ac:dyDescent="0.3">
      <c r="A382" s="256" t="s">
        <v>74</v>
      </c>
      <c r="B382" s="257">
        <f>B381+B380</f>
        <v>46336</v>
      </c>
      <c r="C382" s="257">
        <f>C381+C380</f>
        <v>0</v>
      </c>
      <c r="D382" s="257">
        <f>D381+D380</f>
        <v>0</v>
      </c>
      <c r="E382" s="257">
        <f>E381+E380</f>
        <v>0</v>
      </c>
    </row>
    <row r="383" spans="1:5" s="180" customFormat="1" ht="38.25" customHeight="1" thickBot="1" x14ac:dyDescent="0.3">
      <c r="A383" s="258" t="s">
        <v>23</v>
      </c>
      <c r="B383" s="792" t="s">
        <v>371</v>
      </c>
      <c r="C383" s="793"/>
      <c r="D383" s="793"/>
      <c r="E383" s="794"/>
    </row>
    <row r="384" spans="1:5" s="180" customFormat="1" ht="13.5" customHeight="1" thickBot="1" x14ac:dyDescent="0.3">
      <c r="A384" s="795" t="s">
        <v>372</v>
      </c>
      <c r="B384" s="796"/>
      <c r="C384" s="796"/>
      <c r="D384" s="796"/>
      <c r="E384" s="797"/>
    </row>
    <row r="385" spans="1:5" s="180" customFormat="1" ht="40.5" customHeight="1" thickBot="1" x14ac:dyDescent="0.3">
      <c r="A385" s="259" t="s">
        <v>373</v>
      </c>
      <c r="B385" s="260">
        <v>9</v>
      </c>
      <c r="C385" s="260">
        <v>9</v>
      </c>
      <c r="D385" s="260">
        <v>9</v>
      </c>
      <c r="E385" s="260">
        <v>9</v>
      </c>
    </row>
    <row r="386" spans="1:5" s="180" customFormat="1" ht="36.75" customHeight="1" thickBot="1" x14ac:dyDescent="0.3">
      <c r="A386" s="261" t="s">
        <v>374</v>
      </c>
      <c r="B386" s="260">
        <v>5</v>
      </c>
      <c r="C386" s="260">
        <v>5</v>
      </c>
      <c r="D386" s="260">
        <v>5</v>
      </c>
      <c r="E386" s="260">
        <v>5</v>
      </c>
    </row>
    <row r="387" spans="1:5" s="180" customFormat="1" ht="30.75" customHeight="1" thickBot="1" x14ac:dyDescent="0.3">
      <c r="A387" s="262" t="s">
        <v>375</v>
      </c>
      <c r="B387" s="260">
        <v>5</v>
      </c>
      <c r="C387" s="260">
        <v>5</v>
      </c>
      <c r="D387" s="260">
        <v>5</v>
      </c>
      <c r="E387" s="260">
        <v>5</v>
      </c>
    </row>
    <row r="388" spans="1:5" s="180" customFormat="1" ht="30.75" customHeight="1" thickBot="1" x14ac:dyDescent="0.3">
      <c r="A388" s="263" t="s">
        <v>376</v>
      </c>
      <c r="B388" s="260">
        <v>43</v>
      </c>
      <c r="C388" s="260">
        <v>45</v>
      </c>
      <c r="D388" s="260">
        <v>45</v>
      </c>
      <c r="E388" s="260">
        <v>45</v>
      </c>
    </row>
    <row r="389" spans="1:5" s="180" customFormat="1" ht="30.75" hidden="1" customHeight="1" thickBot="1" x14ac:dyDescent="0.3">
      <c r="A389" s="264" t="s">
        <v>377</v>
      </c>
      <c r="B389" s="265">
        <v>0</v>
      </c>
      <c r="C389" s="266">
        <v>0</v>
      </c>
      <c r="D389" s="266">
        <v>0</v>
      </c>
      <c r="E389" s="266">
        <v>0</v>
      </c>
    </row>
    <row r="390" spans="1:5" s="180" customFormat="1" ht="18" customHeight="1" thickBot="1" x14ac:dyDescent="0.3">
      <c r="A390" s="785" t="s">
        <v>134</v>
      </c>
      <c r="B390" s="786"/>
      <c r="C390" s="787"/>
      <c r="D390" s="787"/>
      <c r="E390" s="788"/>
    </row>
    <row r="391" spans="1:5" s="180" customFormat="1" ht="17.25" customHeight="1" thickBot="1" x14ac:dyDescent="0.3">
      <c r="A391" s="789" t="s">
        <v>43</v>
      </c>
      <c r="B391" s="790"/>
      <c r="C391" s="790"/>
      <c r="D391" s="790"/>
      <c r="E391" s="791"/>
    </row>
    <row r="392" spans="1:5" s="180" customFormat="1" ht="13.5" customHeight="1" thickBot="1" x14ac:dyDescent="0.3">
      <c r="A392" s="150" t="s">
        <v>299</v>
      </c>
      <c r="B392" s="759" t="s">
        <v>378</v>
      </c>
      <c r="C392" s="782"/>
      <c r="D392" s="782"/>
      <c r="E392" s="783"/>
    </row>
    <row r="393" spans="1:5" s="180" customFormat="1" ht="13.5" customHeight="1" thickBot="1" x14ac:dyDescent="0.3">
      <c r="A393" s="170" t="s">
        <v>9</v>
      </c>
      <c r="B393" s="759" t="s">
        <v>379</v>
      </c>
      <c r="C393" s="760"/>
      <c r="D393" s="760"/>
      <c r="E393" s="761"/>
    </row>
    <row r="394" spans="1:5" s="180" customFormat="1" ht="13.5" customHeight="1" thickBot="1" x14ac:dyDescent="0.3">
      <c r="A394" s="170" t="s">
        <v>14</v>
      </c>
      <c r="B394" s="784" t="s">
        <v>380</v>
      </c>
      <c r="C394" s="782"/>
      <c r="D394" s="782"/>
      <c r="E394" s="783"/>
    </row>
    <row r="395" spans="1:5" s="180" customFormat="1" ht="13.5" customHeight="1" x14ac:dyDescent="0.25">
      <c r="A395" s="777"/>
      <c r="B395" s="181">
        <v>2020</v>
      </c>
      <c r="C395" s="181">
        <v>2021</v>
      </c>
      <c r="D395" s="181">
        <v>2022</v>
      </c>
      <c r="E395" s="181">
        <v>2023</v>
      </c>
    </row>
    <row r="396" spans="1:5" s="180" customFormat="1" ht="13.5" customHeight="1" thickBot="1" x14ac:dyDescent="0.3">
      <c r="A396" s="778"/>
      <c r="B396" s="182" t="s">
        <v>5</v>
      </c>
      <c r="C396" s="182" t="s">
        <v>6</v>
      </c>
      <c r="D396" s="182" t="s">
        <v>6</v>
      </c>
      <c r="E396" s="182" t="s">
        <v>6</v>
      </c>
    </row>
    <row r="397" spans="1:5" s="180" customFormat="1" ht="13.5" customHeight="1" thickBot="1" x14ac:dyDescent="0.3">
      <c r="A397" s="170" t="s">
        <v>8</v>
      </c>
      <c r="B397" s="185">
        <v>1098</v>
      </c>
      <c r="C397" s="185">
        <v>1098</v>
      </c>
      <c r="D397" s="185">
        <v>1098</v>
      </c>
      <c r="E397" s="185">
        <v>1098</v>
      </c>
    </row>
    <row r="398" spans="1:5" s="180" customFormat="1" ht="25.5" customHeight="1" thickBot="1" x14ac:dyDescent="0.3">
      <c r="A398" s="170" t="s">
        <v>15</v>
      </c>
      <c r="B398" s="185">
        <f>B427</f>
        <v>30000</v>
      </c>
      <c r="C398" s="185">
        <f>C427</f>
        <v>30000</v>
      </c>
      <c r="D398" s="185">
        <f>D427</f>
        <v>30000</v>
      </c>
      <c r="E398" s="185">
        <f>E427</f>
        <v>30000</v>
      </c>
    </row>
    <row r="399" spans="1:5" s="180" customFormat="1" ht="23.25" thickBot="1" x14ac:dyDescent="0.3">
      <c r="A399" s="170" t="s">
        <v>24</v>
      </c>
      <c r="B399" s="185">
        <f>B398/B397</f>
        <v>27.3224043715847</v>
      </c>
      <c r="C399" s="185">
        <f>C398/C397</f>
        <v>27.3224043715847</v>
      </c>
      <c r="D399" s="185">
        <f>D398/D397</f>
        <v>27.3224043715847</v>
      </c>
      <c r="E399" s="185">
        <f>E398/E397</f>
        <v>27.3224043715847</v>
      </c>
    </row>
    <row r="400" spans="1:5" s="180" customFormat="1" ht="26.25" customHeight="1" thickBot="1" x14ac:dyDescent="0.3">
      <c r="A400" s="170" t="s">
        <v>16</v>
      </c>
      <c r="B400" s="186" t="s">
        <v>22</v>
      </c>
      <c r="C400" s="187">
        <f t="shared" ref="C400:E402" si="37">C397/B397-1</f>
        <v>0</v>
      </c>
      <c r="D400" s="187">
        <f t="shared" si="37"/>
        <v>0</v>
      </c>
      <c r="E400" s="187">
        <f t="shared" si="37"/>
        <v>0</v>
      </c>
    </row>
    <row r="401" spans="1:5" s="180" customFormat="1" ht="23.25" thickBot="1" x14ac:dyDescent="0.3">
      <c r="A401" s="170" t="s">
        <v>17</v>
      </c>
      <c r="B401" s="186" t="s">
        <v>22</v>
      </c>
      <c r="C401" s="187">
        <f t="shared" si="37"/>
        <v>0</v>
      </c>
      <c r="D401" s="187">
        <f t="shared" si="37"/>
        <v>0</v>
      </c>
      <c r="E401" s="187">
        <f t="shared" si="37"/>
        <v>0</v>
      </c>
    </row>
    <row r="402" spans="1:5" s="180" customFormat="1" ht="23.25" thickBot="1" x14ac:dyDescent="0.3">
      <c r="A402" s="170" t="s">
        <v>18</v>
      </c>
      <c r="B402" s="186" t="s">
        <v>22</v>
      </c>
      <c r="C402" s="187">
        <f t="shared" si="37"/>
        <v>0</v>
      </c>
      <c r="D402" s="187">
        <f t="shared" si="37"/>
        <v>0</v>
      </c>
      <c r="E402" s="187">
        <f t="shared" si="37"/>
        <v>0</v>
      </c>
    </row>
    <row r="403" spans="1:5" s="180" customFormat="1" ht="15.75" customHeight="1" thickBot="1" x14ac:dyDescent="0.3">
      <c r="A403" s="779" t="s">
        <v>303</v>
      </c>
      <c r="B403" s="780"/>
      <c r="C403" s="780"/>
      <c r="D403" s="780"/>
      <c r="E403" s="781"/>
    </row>
    <row r="404" spans="1:5" s="180" customFormat="1" x14ac:dyDescent="0.25">
      <c r="A404" s="777"/>
      <c r="B404" s="181">
        <v>2020</v>
      </c>
      <c r="C404" s="181">
        <v>2021</v>
      </c>
      <c r="D404" s="181">
        <v>2022</v>
      </c>
      <c r="E404" s="181">
        <v>2023</v>
      </c>
    </row>
    <row r="405" spans="1:5" s="180" customFormat="1" ht="15" customHeight="1" thickBot="1" x14ac:dyDescent="0.3">
      <c r="A405" s="778"/>
      <c r="B405" s="182" t="s">
        <v>5</v>
      </c>
      <c r="C405" s="182" t="s">
        <v>6</v>
      </c>
      <c r="D405" s="182" t="s">
        <v>6</v>
      </c>
      <c r="E405" s="182" t="s">
        <v>6</v>
      </c>
    </row>
    <row r="406" spans="1:5" s="180" customFormat="1" ht="12.75" customHeight="1" thickBot="1" x14ac:dyDescent="0.3">
      <c r="A406" s="188" t="s">
        <v>0</v>
      </c>
      <c r="B406" s="189">
        <v>0</v>
      </c>
      <c r="C406" s="189">
        <v>0</v>
      </c>
      <c r="D406" s="189">
        <v>0</v>
      </c>
      <c r="E406" s="189">
        <v>0</v>
      </c>
    </row>
    <row r="407" spans="1:5" s="180" customFormat="1" ht="16.5" customHeight="1" thickBot="1" x14ac:dyDescent="0.3">
      <c r="A407" s="267" t="s">
        <v>304</v>
      </c>
      <c r="B407" s="192"/>
      <c r="C407" s="192"/>
      <c r="D407" s="192"/>
      <c r="E407" s="192"/>
    </row>
    <row r="408" spans="1:5" s="180" customFormat="1" ht="9.75" customHeight="1" thickBot="1" x14ac:dyDescent="0.3">
      <c r="A408" s="267" t="s">
        <v>305</v>
      </c>
      <c r="B408" s="192"/>
      <c r="C408" s="193"/>
      <c r="D408" s="193"/>
      <c r="E408" s="193"/>
    </row>
    <row r="409" spans="1:5" s="180" customFormat="1" ht="37.5" customHeight="1" thickBot="1" x14ac:dyDescent="0.3">
      <c r="A409" s="188" t="s">
        <v>30</v>
      </c>
      <c r="B409" s="189">
        <v>0</v>
      </c>
      <c r="C409" s="189">
        <v>0</v>
      </c>
      <c r="D409" s="189">
        <v>0</v>
      </c>
      <c r="E409" s="189">
        <v>0</v>
      </c>
    </row>
    <row r="410" spans="1:5" s="180" customFormat="1" ht="17.25" customHeight="1" thickBot="1" x14ac:dyDescent="0.3">
      <c r="A410" s="267" t="s">
        <v>304</v>
      </c>
      <c r="B410" s="192"/>
      <c r="C410" s="192"/>
      <c r="D410" s="189"/>
      <c r="E410" s="189"/>
    </row>
    <row r="411" spans="1:5" s="180" customFormat="1" ht="18.75" customHeight="1" thickBot="1" x14ac:dyDescent="0.3">
      <c r="A411" s="267" t="s">
        <v>305</v>
      </c>
      <c r="B411" s="192"/>
      <c r="C411" s="189"/>
      <c r="D411" s="189"/>
      <c r="E411" s="189"/>
    </row>
    <row r="412" spans="1:5" s="180" customFormat="1" ht="25.5" customHeight="1" thickBot="1" x14ac:dyDescent="0.3">
      <c r="A412" s="188" t="s">
        <v>1</v>
      </c>
      <c r="B412" s="192">
        <v>30000</v>
      </c>
      <c r="C412" s="192">
        <v>30000</v>
      </c>
      <c r="D412" s="192">
        <v>30000</v>
      </c>
      <c r="E412" s="192">
        <v>30000</v>
      </c>
    </row>
    <row r="413" spans="1:5" s="180" customFormat="1" ht="18.75" customHeight="1" thickBot="1" x14ac:dyDescent="0.3">
      <c r="A413" s="267" t="s">
        <v>304</v>
      </c>
      <c r="B413" s="192">
        <v>30000</v>
      </c>
      <c r="C413" s="192">
        <v>30000</v>
      </c>
      <c r="D413" s="192">
        <v>30000</v>
      </c>
      <c r="E413" s="192">
        <v>30000</v>
      </c>
    </row>
    <row r="414" spans="1:5" s="180" customFormat="1" ht="17.25" customHeight="1" thickBot="1" x14ac:dyDescent="0.3">
      <c r="A414" s="267" t="s">
        <v>305</v>
      </c>
      <c r="B414" s="192"/>
      <c r="C414" s="189"/>
      <c r="D414" s="189"/>
      <c r="E414" s="189"/>
    </row>
    <row r="415" spans="1:5" s="180" customFormat="1" ht="15.75" hidden="1" customHeight="1" thickBot="1" x14ac:dyDescent="0.3">
      <c r="A415" s="188" t="s">
        <v>2</v>
      </c>
      <c r="B415" s="192"/>
      <c r="C415" s="189"/>
      <c r="D415" s="189"/>
      <c r="E415" s="189"/>
    </row>
    <row r="416" spans="1:5" s="180" customFormat="1" ht="45.75" hidden="1" customHeight="1" thickBot="1" x14ac:dyDescent="0.3">
      <c r="A416" s="190" t="s">
        <v>89</v>
      </c>
      <c r="B416" s="192"/>
      <c r="C416" s="189"/>
      <c r="D416" s="189"/>
      <c r="E416" s="189"/>
    </row>
    <row r="417" spans="1:5" s="180" customFormat="1" ht="45.75" hidden="1" customHeight="1" thickBot="1" x14ac:dyDescent="0.3">
      <c r="A417" s="190" t="s">
        <v>90</v>
      </c>
      <c r="B417" s="192"/>
      <c r="C417" s="189"/>
      <c r="D417" s="189"/>
      <c r="E417" s="189"/>
    </row>
    <row r="418" spans="1:5" s="180" customFormat="1" ht="24.75" hidden="1" customHeight="1" thickBot="1" x14ac:dyDescent="0.3">
      <c r="A418" s="188" t="s">
        <v>25</v>
      </c>
      <c r="B418" s="192"/>
      <c r="C418" s="189"/>
      <c r="D418" s="189"/>
      <c r="E418" s="189"/>
    </row>
    <row r="419" spans="1:5" s="180" customFormat="1" ht="24.75" hidden="1" customHeight="1" thickBot="1" x14ac:dyDescent="0.3">
      <c r="A419" s="190" t="s">
        <v>89</v>
      </c>
      <c r="B419" s="192"/>
      <c r="C419" s="189"/>
      <c r="D419" s="189"/>
      <c r="E419" s="189"/>
    </row>
    <row r="420" spans="1:5" s="180" customFormat="1" ht="45.75" hidden="1" customHeight="1" thickBot="1" x14ac:dyDescent="0.3">
      <c r="A420" s="190" t="s">
        <v>90</v>
      </c>
      <c r="B420" s="192"/>
      <c r="C420" s="189"/>
      <c r="D420" s="189"/>
      <c r="E420" s="189"/>
    </row>
    <row r="421" spans="1:5" s="180" customFormat="1" ht="30.75" hidden="1" customHeight="1" thickBot="1" x14ac:dyDescent="0.3">
      <c r="A421" s="188" t="s">
        <v>26</v>
      </c>
      <c r="B421" s="192"/>
      <c r="C421" s="189"/>
      <c r="D421" s="189"/>
      <c r="E421" s="189"/>
    </row>
    <row r="422" spans="1:5" s="180" customFormat="1" ht="26.25" hidden="1" customHeight="1" thickBot="1" x14ac:dyDescent="0.3">
      <c r="A422" s="190" t="s">
        <v>89</v>
      </c>
      <c r="B422" s="192"/>
      <c r="C422" s="189"/>
      <c r="D422" s="189"/>
      <c r="E422" s="189"/>
    </row>
    <row r="423" spans="1:5" s="180" customFormat="1" ht="45.75" hidden="1" customHeight="1" thickBot="1" x14ac:dyDescent="0.3">
      <c r="A423" s="190" t="s">
        <v>90</v>
      </c>
      <c r="B423" s="192"/>
      <c r="C423" s="189"/>
      <c r="D423" s="189"/>
      <c r="E423" s="189"/>
    </row>
    <row r="424" spans="1:5" s="180" customFormat="1" ht="23.25" hidden="1" customHeight="1" thickBot="1" x14ac:dyDescent="0.3">
      <c r="A424" s="188" t="s">
        <v>3</v>
      </c>
      <c r="B424" s="192">
        <v>0</v>
      </c>
      <c r="C424" s="189">
        <v>0</v>
      </c>
      <c r="D424" s="189">
        <f>C424*1.03*0.99</f>
        <v>0</v>
      </c>
      <c r="E424" s="189">
        <f>D424*1.03*0.99</f>
        <v>0</v>
      </c>
    </row>
    <row r="425" spans="1:5" s="180" customFormat="1" ht="33" hidden="1" customHeight="1" thickBot="1" x14ac:dyDescent="0.3">
      <c r="A425" s="190" t="s">
        <v>89</v>
      </c>
      <c r="B425" s="192"/>
      <c r="C425" s="195"/>
      <c r="D425" s="195"/>
      <c r="E425" s="195"/>
    </row>
    <row r="426" spans="1:5" s="180" customFormat="1" ht="57" hidden="1" customHeight="1" thickBot="1" x14ac:dyDescent="0.3">
      <c r="A426" s="268" t="s">
        <v>90</v>
      </c>
      <c r="B426" s="192"/>
      <c r="C426" s="194"/>
      <c r="D426" s="195"/>
      <c r="E426" s="195"/>
    </row>
    <row r="427" spans="1:5" s="180" customFormat="1" ht="29.25" customHeight="1" thickBot="1" x14ac:dyDescent="0.3">
      <c r="A427" s="196" t="s">
        <v>306</v>
      </c>
      <c r="B427" s="191">
        <f>B424+B421+B418+B415+B412+B409+B406</f>
        <v>30000</v>
      </c>
      <c r="C427" s="192">
        <f>C424+C421+C418+C415+C412+C409+C406</f>
        <v>30000</v>
      </c>
      <c r="D427" s="192">
        <f>D424+D421+D418+D415+D412+D409+D406</f>
        <v>30000</v>
      </c>
      <c r="E427" s="192">
        <f>E424+E421+E418+E415+E412+E409+E406</f>
        <v>30000</v>
      </c>
    </row>
    <row r="428" spans="1:5" s="180" customFormat="1" ht="15.75" thickBot="1" x14ac:dyDescent="0.3">
      <c r="A428" s="217" t="s">
        <v>33</v>
      </c>
      <c r="B428" s="198">
        <f>IF(B427-B398=0,0,"Error")</f>
        <v>0</v>
      </c>
      <c r="C428" s="198">
        <f>IF(C427-C398=0,0,"Error")</f>
        <v>0</v>
      </c>
      <c r="D428" s="198">
        <f>IF(D427-D398=0,0,"Error")</f>
        <v>0</v>
      </c>
      <c r="E428" s="198">
        <f>IF(E427-E398=0,0,"Error")</f>
        <v>0</v>
      </c>
    </row>
    <row r="429" spans="1:5" s="180" customFormat="1" ht="17.25" customHeight="1" thickBot="1" x14ac:dyDescent="0.3">
      <c r="A429" s="150" t="s">
        <v>307</v>
      </c>
      <c r="B429" s="759" t="s">
        <v>378</v>
      </c>
      <c r="C429" s="782"/>
      <c r="D429" s="782"/>
      <c r="E429" s="783"/>
    </row>
    <row r="430" spans="1:5" s="180" customFormat="1" ht="17.25" customHeight="1" thickBot="1" x14ac:dyDescent="0.3">
      <c r="A430" s="170" t="s">
        <v>9</v>
      </c>
      <c r="B430" s="759" t="s">
        <v>381</v>
      </c>
      <c r="C430" s="760"/>
      <c r="D430" s="760"/>
      <c r="E430" s="761"/>
    </row>
    <row r="431" spans="1:5" s="180" customFormat="1" ht="14.25" customHeight="1" thickBot="1" x14ac:dyDescent="0.3">
      <c r="A431" s="170" t="s">
        <v>14</v>
      </c>
      <c r="B431" s="784" t="s">
        <v>380</v>
      </c>
      <c r="C431" s="782"/>
      <c r="D431" s="782"/>
      <c r="E431" s="783"/>
    </row>
    <row r="432" spans="1:5" s="180" customFormat="1" ht="17.25" customHeight="1" x14ac:dyDescent="0.25">
      <c r="A432" s="777"/>
      <c r="B432" s="181">
        <v>2020</v>
      </c>
      <c r="C432" s="181">
        <v>2021</v>
      </c>
      <c r="D432" s="181">
        <v>2022</v>
      </c>
      <c r="E432" s="181">
        <v>2023</v>
      </c>
    </row>
    <row r="433" spans="1:5" s="180" customFormat="1" ht="11.25" customHeight="1" thickBot="1" x14ac:dyDescent="0.3">
      <c r="A433" s="778"/>
      <c r="B433" s="182" t="s">
        <v>5</v>
      </c>
      <c r="C433" s="182" t="s">
        <v>6</v>
      </c>
      <c r="D433" s="182" t="s">
        <v>6</v>
      </c>
      <c r="E433" s="182" t="s">
        <v>6</v>
      </c>
    </row>
    <row r="434" spans="1:5" s="180" customFormat="1" ht="17.25" customHeight="1" thickBot="1" x14ac:dyDescent="0.3">
      <c r="A434" s="170" t="s">
        <v>8</v>
      </c>
      <c r="B434" s="185">
        <v>4</v>
      </c>
      <c r="C434" s="185">
        <v>4</v>
      </c>
      <c r="D434" s="185">
        <v>4</v>
      </c>
      <c r="E434" s="185">
        <v>4</v>
      </c>
    </row>
    <row r="435" spans="1:5" s="180" customFormat="1" ht="27" customHeight="1" thickBot="1" x14ac:dyDescent="0.3">
      <c r="A435" s="170" t="s">
        <v>15</v>
      </c>
      <c r="B435" s="185">
        <f>B464</f>
        <v>2000</v>
      </c>
      <c r="C435" s="185">
        <f>C464</f>
        <v>2000</v>
      </c>
      <c r="D435" s="185">
        <f>D464</f>
        <v>2000</v>
      </c>
      <c r="E435" s="185">
        <f>E464</f>
        <v>2000</v>
      </c>
    </row>
    <row r="436" spans="1:5" s="180" customFormat="1" ht="27" customHeight="1" thickBot="1" x14ac:dyDescent="0.3">
      <c r="A436" s="170" t="s">
        <v>24</v>
      </c>
      <c r="B436" s="185">
        <f>B435/B434</f>
        <v>500</v>
      </c>
      <c r="C436" s="185">
        <f>C435/C434</f>
        <v>500</v>
      </c>
      <c r="D436" s="185">
        <f>D435/D434</f>
        <v>500</v>
      </c>
      <c r="E436" s="185">
        <f>E435/E434</f>
        <v>500</v>
      </c>
    </row>
    <row r="437" spans="1:5" s="180" customFormat="1" ht="21.75" customHeight="1" thickBot="1" x14ac:dyDescent="0.3">
      <c r="A437" s="170" t="s">
        <v>16</v>
      </c>
      <c r="B437" s="186" t="s">
        <v>22</v>
      </c>
      <c r="C437" s="187">
        <f t="shared" ref="C437:E439" si="38">C434/B434-1</f>
        <v>0</v>
      </c>
      <c r="D437" s="187">
        <f t="shared" si="38"/>
        <v>0</v>
      </c>
      <c r="E437" s="187">
        <f t="shared" si="38"/>
        <v>0</v>
      </c>
    </row>
    <row r="438" spans="1:5" s="180" customFormat="1" ht="23.25" customHeight="1" thickBot="1" x14ac:dyDescent="0.3">
      <c r="A438" s="170" t="s">
        <v>17</v>
      </c>
      <c r="B438" s="186" t="s">
        <v>22</v>
      </c>
      <c r="C438" s="187">
        <f t="shared" si="38"/>
        <v>0</v>
      </c>
      <c r="D438" s="187">
        <f t="shared" si="38"/>
        <v>0</v>
      </c>
      <c r="E438" s="187">
        <f t="shared" si="38"/>
        <v>0</v>
      </c>
    </row>
    <row r="439" spans="1:5" s="180" customFormat="1" ht="24" customHeight="1" thickBot="1" x14ac:dyDescent="0.3">
      <c r="A439" s="170" t="s">
        <v>18</v>
      </c>
      <c r="B439" s="186" t="s">
        <v>22</v>
      </c>
      <c r="C439" s="187">
        <f t="shared" si="38"/>
        <v>0</v>
      </c>
      <c r="D439" s="187">
        <f t="shared" si="38"/>
        <v>0</v>
      </c>
      <c r="E439" s="187">
        <f t="shared" si="38"/>
        <v>0</v>
      </c>
    </row>
    <row r="440" spans="1:5" s="180" customFormat="1" ht="17.25" customHeight="1" thickBot="1" x14ac:dyDescent="0.3">
      <c r="A440" s="779" t="s">
        <v>311</v>
      </c>
      <c r="B440" s="780"/>
      <c r="C440" s="780"/>
      <c r="D440" s="780"/>
      <c r="E440" s="781"/>
    </row>
    <row r="441" spans="1:5" s="180" customFormat="1" ht="17.25" customHeight="1" x14ac:dyDescent="0.25">
      <c r="A441" s="777"/>
      <c r="B441" s="181">
        <v>2020</v>
      </c>
      <c r="C441" s="181">
        <v>2021</v>
      </c>
      <c r="D441" s="181">
        <v>2022</v>
      </c>
      <c r="E441" s="181">
        <v>2023</v>
      </c>
    </row>
    <row r="442" spans="1:5" s="180" customFormat="1" ht="15.75" customHeight="1" thickBot="1" x14ac:dyDescent="0.3">
      <c r="A442" s="778"/>
      <c r="B442" s="182" t="s">
        <v>5</v>
      </c>
      <c r="C442" s="182" t="s">
        <v>6</v>
      </c>
      <c r="D442" s="182" t="s">
        <v>6</v>
      </c>
      <c r="E442" s="182" t="s">
        <v>6</v>
      </c>
    </row>
    <row r="443" spans="1:5" s="180" customFormat="1" ht="17.25" customHeight="1" thickBot="1" x14ac:dyDescent="0.3">
      <c r="A443" s="188" t="s">
        <v>0</v>
      </c>
      <c r="B443" s="189">
        <v>0</v>
      </c>
      <c r="C443" s="189">
        <v>0</v>
      </c>
      <c r="D443" s="189">
        <v>0</v>
      </c>
      <c r="E443" s="189">
        <v>0</v>
      </c>
    </row>
    <row r="444" spans="1:5" s="180" customFormat="1" ht="14.25" customHeight="1" thickBot="1" x14ac:dyDescent="0.3">
      <c r="A444" s="267" t="s">
        <v>304</v>
      </c>
      <c r="B444" s="192"/>
      <c r="C444" s="192"/>
      <c r="D444" s="192"/>
      <c r="E444" s="192"/>
    </row>
    <row r="445" spans="1:5" s="180" customFormat="1" ht="15" customHeight="1" thickBot="1" x14ac:dyDescent="0.3">
      <c r="A445" s="267" t="s">
        <v>305</v>
      </c>
      <c r="B445" s="192"/>
      <c r="C445" s="193"/>
      <c r="D445" s="193"/>
      <c r="E445" s="193"/>
    </row>
    <row r="446" spans="1:5" s="180" customFormat="1" ht="39" customHeight="1" thickBot="1" x14ac:dyDescent="0.3">
      <c r="A446" s="188" t="s">
        <v>30</v>
      </c>
      <c r="B446" s="189">
        <v>0</v>
      </c>
      <c r="C446" s="189">
        <v>0</v>
      </c>
      <c r="D446" s="189">
        <v>0</v>
      </c>
      <c r="E446" s="189">
        <v>0</v>
      </c>
    </row>
    <row r="447" spans="1:5" s="180" customFormat="1" ht="15" customHeight="1" thickBot="1" x14ac:dyDescent="0.3">
      <c r="A447" s="267" t="s">
        <v>304</v>
      </c>
      <c r="B447" s="192"/>
      <c r="C447" s="192"/>
      <c r="D447" s="189"/>
      <c r="E447" s="189"/>
    </row>
    <row r="448" spans="1:5" s="180" customFormat="1" ht="12.75" customHeight="1" thickBot="1" x14ac:dyDescent="0.3">
      <c r="A448" s="267" t="s">
        <v>305</v>
      </c>
      <c r="B448" s="192"/>
      <c r="C448" s="189"/>
      <c r="D448" s="189"/>
      <c r="E448" s="189"/>
    </row>
    <row r="449" spans="1:5" s="180" customFormat="1" ht="27.75" customHeight="1" thickBot="1" x14ac:dyDescent="0.3">
      <c r="A449" s="188" t="s">
        <v>1</v>
      </c>
      <c r="B449" s="192">
        <v>2000</v>
      </c>
      <c r="C449" s="192">
        <v>2000</v>
      </c>
      <c r="D449" s="192">
        <v>2000</v>
      </c>
      <c r="E449" s="192">
        <v>2000</v>
      </c>
    </row>
    <row r="450" spans="1:5" s="180" customFormat="1" ht="14.25" customHeight="1" thickBot="1" x14ac:dyDescent="0.3">
      <c r="A450" s="267" t="s">
        <v>304</v>
      </c>
      <c r="B450" s="192">
        <v>2000</v>
      </c>
      <c r="C450" s="192">
        <v>2000</v>
      </c>
      <c r="D450" s="192">
        <v>2000</v>
      </c>
      <c r="E450" s="192">
        <v>2000</v>
      </c>
    </row>
    <row r="451" spans="1:5" s="180" customFormat="1" ht="14.25" customHeight="1" thickBot="1" x14ac:dyDescent="0.3">
      <c r="A451" s="267" t="s">
        <v>305</v>
      </c>
      <c r="B451" s="192"/>
      <c r="C451" s="189"/>
      <c r="D451" s="189"/>
      <c r="E451" s="189"/>
    </row>
    <row r="452" spans="1:5" s="180" customFormat="1" ht="17.25" customHeight="1" thickBot="1" x14ac:dyDescent="0.3">
      <c r="A452" s="188" t="s">
        <v>2</v>
      </c>
      <c r="B452" s="192">
        <v>0</v>
      </c>
      <c r="C452" s="189">
        <v>0</v>
      </c>
      <c r="D452" s="189">
        <v>0</v>
      </c>
      <c r="E452" s="189">
        <v>0</v>
      </c>
    </row>
    <row r="453" spans="1:5" s="180" customFormat="1" ht="14.25" customHeight="1" thickBot="1" x14ac:dyDescent="0.3">
      <c r="A453" s="267" t="s">
        <v>304</v>
      </c>
      <c r="B453" s="192"/>
      <c r="C453" s="189"/>
      <c r="D453" s="189"/>
      <c r="E453" s="189"/>
    </row>
    <row r="454" spans="1:5" s="180" customFormat="1" ht="13.5" customHeight="1" thickBot="1" x14ac:dyDescent="0.3">
      <c r="A454" s="267" t="s">
        <v>305</v>
      </c>
      <c r="B454" s="192"/>
      <c r="C454" s="189"/>
      <c r="D454" s="189"/>
      <c r="E454" s="189"/>
    </row>
    <row r="455" spans="1:5" s="180" customFormat="1" ht="21.75" customHeight="1" thickBot="1" x14ac:dyDescent="0.3">
      <c r="A455" s="188" t="s">
        <v>25</v>
      </c>
      <c r="B455" s="192">
        <v>0</v>
      </c>
      <c r="C455" s="189">
        <v>0</v>
      </c>
      <c r="D455" s="189">
        <v>0</v>
      </c>
      <c r="E455" s="189">
        <v>0</v>
      </c>
    </row>
    <row r="456" spans="1:5" s="180" customFormat="1" ht="14.25" customHeight="1" thickBot="1" x14ac:dyDescent="0.3">
      <c r="A456" s="267" t="s">
        <v>304</v>
      </c>
      <c r="B456" s="192"/>
      <c r="C456" s="189"/>
      <c r="D456" s="189"/>
      <c r="E456" s="189"/>
    </row>
    <row r="457" spans="1:5" s="180" customFormat="1" ht="14.25" customHeight="1" thickBot="1" x14ac:dyDescent="0.3">
      <c r="A457" s="267" t="s">
        <v>305</v>
      </c>
      <c r="B457" s="192"/>
      <c r="C457" s="189"/>
      <c r="D457" s="189"/>
      <c r="E457" s="189"/>
    </row>
    <row r="458" spans="1:5" s="180" customFormat="1" ht="21" customHeight="1" thickBot="1" x14ac:dyDescent="0.3">
      <c r="A458" s="267" t="s">
        <v>382</v>
      </c>
      <c r="B458" s="192">
        <v>0</v>
      </c>
      <c r="C458" s="189">
        <v>0</v>
      </c>
      <c r="D458" s="189">
        <v>0</v>
      </c>
      <c r="E458" s="189">
        <v>0</v>
      </c>
    </row>
    <row r="459" spans="1:5" s="180" customFormat="1" ht="13.5" customHeight="1" thickBot="1" x14ac:dyDescent="0.3">
      <c r="A459" s="267" t="s">
        <v>304</v>
      </c>
      <c r="B459" s="192"/>
      <c r="C459" s="189"/>
      <c r="D459" s="189"/>
      <c r="E459" s="189"/>
    </row>
    <row r="460" spans="1:5" s="180" customFormat="1" ht="13.5" customHeight="1" thickBot="1" x14ac:dyDescent="0.3">
      <c r="A460" s="267" t="s">
        <v>305</v>
      </c>
      <c r="B460" s="192"/>
      <c r="C460" s="189"/>
      <c r="D460" s="189"/>
      <c r="E460" s="189"/>
    </row>
    <row r="461" spans="1:5" s="180" customFormat="1" ht="23.25" customHeight="1" thickBot="1" x14ac:dyDescent="0.3">
      <c r="A461" s="188" t="s">
        <v>3</v>
      </c>
      <c r="B461" s="192">
        <v>0</v>
      </c>
      <c r="C461" s="189">
        <v>0</v>
      </c>
      <c r="D461" s="189">
        <f>C461*1.03*0.99</f>
        <v>0</v>
      </c>
      <c r="E461" s="189">
        <f>D461*1.03*0.99</f>
        <v>0</v>
      </c>
    </row>
    <row r="462" spans="1:5" s="180" customFormat="1" ht="12" customHeight="1" thickBot="1" x14ac:dyDescent="0.3">
      <c r="A462" s="267" t="s">
        <v>304</v>
      </c>
      <c r="B462" s="192"/>
      <c r="C462" s="195"/>
      <c r="D462" s="195"/>
      <c r="E462" s="195"/>
    </row>
    <row r="463" spans="1:5" s="180" customFormat="1" ht="12" customHeight="1" thickBot="1" x14ac:dyDescent="0.3">
      <c r="A463" s="267" t="s">
        <v>305</v>
      </c>
      <c r="B463" s="192"/>
      <c r="C463" s="194"/>
      <c r="D463" s="195"/>
      <c r="E463" s="195"/>
    </row>
    <row r="464" spans="1:5" s="180" customFormat="1" ht="24" customHeight="1" thickBot="1" x14ac:dyDescent="0.3">
      <c r="A464" s="196" t="s">
        <v>312</v>
      </c>
      <c r="B464" s="191">
        <f>B461+B458+B455+B452+B449+B446+B443</f>
        <v>2000</v>
      </c>
      <c r="C464" s="192">
        <f>C461+C458+C455+C452+C449+C446+C443</f>
        <v>2000</v>
      </c>
      <c r="D464" s="192">
        <f>D461+D458+D455+D452+D449+D446+D443</f>
        <v>2000</v>
      </c>
      <c r="E464" s="192">
        <f>E461+E458+E455+E452+E449+E446+E443</f>
        <v>2000</v>
      </c>
    </row>
    <row r="465" spans="1:5" s="180" customFormat="1" ht="12" customHeight="1" thickBot="1" x14ac:dyDescent="0.3">
      <c r="A465" s="197" t="s">
        <v>33</v>
      </c>
      <c r="B465" s="198">
        <f>IF(B464-B435=0,0,"Error")</f>
        <v>0</v>
      </c>
      <c r="C465" s="198">
        <f>IF(C464-C435=0,0,"Error")</f>
        <v>0</v>
      </c>
      <c r="D465" s="198">
        <f>IF(D464-D435=0,0,"Error")</f>
        <v>0</v>
      </c>
      <c r="E465" s="198">
        <f>IF(E464-E435=0,0,"Error")</f>
        <v>0</v>
      </c>
    </row>
    <row r="466" spans="1:5" s="180" customFormat="1" ht="17.25" customHeight="1" thickBot="1" x14ac:dyDescent="0.3">
      <c r="A466" s="150" t="s">
        <v>383</v>
      </c>
      <c r="B466" s="759" t="s">
        <v>378</v>
      </c>
      <c r="C466" s="782"/>
      <c r="D466" s="782"/>
      <c r="E466" s="783"/>
    </row>
    <row r="467" spans="1:5" s="180" customFormat="1" ht="17.25" customHeight="1" thickBot="1" x14ac:dyDescent="0.3">
      <c r="A467" s="170" t="s">
        <v>9</v>
      </c>
      <c r="B467" s="759" t="s">
        <v>384</v>
      </c>
      <c r="C467" s="760"/>
      <c r="D467" s="760"/>
      <c r="E467" s="761"/>
    </row>
    <row r="468" spans="1:5" s="180" customFormat="1" ht="17.25" customHeight="1" thickBot="1" x14ac:dyDescent="0.3">
      <c r="A468" s="170" t="s">
        <v>14</v>
      </c>
      <c r="B468" s="784" t="s">
        <v>380</v>
      </c>
      <c r="C468" s="782"/>
      <c r="D468" s="782"/>
      <c r="E468" s="783"/>
    </row>
    <row r="469" spans="1:5" s="180" customFormat="1" ht="17.25" customHeight="1" x14ac:dyDescent="0.25">
      <c r="A469" s="777"/>
      <c r="B469" s="181">
        <v>2020</v>
      </c>
      <c r="C469" s="181">
        <v>2021</v>
      </c>
      <c r="D469" s="181">
        <v>2022</v>
      </c>
      <c r="E469" s="181">
        <v>2023</v>
      </c>
    </row>
    <row r="470" spans="1:5" s="180" customFormat="1" ht="12" customHeight="1" thickBot="1" x14ac:dyDescent="0.3">
      <c r="A470" s="778"/>
      <c r="B470" s="182" t="s">
        <v>5</v>
      </c>
      <c r="C470" s="182" t="s">
        <v>6</v>
      </c>
      <c r="D470" s="182" t="s">
        <v>6</v>
      </c>
      <c r="E470" s="182" t="s">
        <v>6</v>
      </c>
    </row>
    <row r="471" spans="1:5" s="180" customFormat="1" ht="17.25" customHeight="1" thickBot="1" x14ac:dyDescent="0.3">
      <c r="A471" s="170" t="s">
        <v>329</v>
      </c>
      <c r="B471" s="185">
        <v>12</v>
      </c>
      <c r="C471" s="185">
        <v>12</v>
      </c>
      <c r="D471" s="185">
        <v>12</v>
      </c>
      <c r="E471" s="185">
        <v>12</v>
      </c>
    </row>
    <row r="472" spans="1:5" s="180" customFormat="1" ht="18.75" customHeight="1" thickBot="1" x14ac:dyDescent="0.3">
      <c r="A472" s="170" t="s">
        <v>15</v>
      </c>
      <c r="B472" s="185">
        <f>B501</f>
        <v>2000</v>
      </c>
      <c r="C472" s="185">
        <f t="shared" ref="C472:E472" si="39">C501</f>
        <v>2000</v>
      </c>
      <c r="D472" s="185">
        <f t="shared" si="39"/>
        <v>2000</v>
      </c>
      <c r="E472" s="185">
        <f t="shared" si="39"/>
        <v>2000</v>
      </c>
    </row>
    <row r="473" spans="1:5" s="180" customFormat="1" ht="18.75" customHeight="1" thickBot="1" x14ac:dyDescent="0.3">
      <c r="A473" s="170" t="s">
        <v>24</v>
      </c>
      <c r="B473" s="185">
        <f>B472/B471</f>
        <v>166.66666666666666</v>
      </c>
      <c r="C473" s="185">
        <f>C472/C471</f>
        <v>166.66666666666666</v>
      </c>
      <c r="D473" s="185">
        <f>D472/D471</f>
        <v>166.66666666666666</v>
      </c>
      <c r="E473" s="185">
        <f>E472/E471</f>
        <v>166.66666666666666</v>
      </c>
    </row>
    <row r="474" spans="1:5" s="180" customFormat="1" ht="18.75" customHeight="1" thickBot="1" x14ac:dyDescent="0.3">
      <c r="A474" s="170" t="s">
        <v>16</v>
      </c>
      <c r="B474" s="186" t="s">
        <v>22</v>
      </c>
      <c r="C474" s="187">
        <f>C471/B471-1</f>
        <v>0</v>
      </c>
      <c r="D474" s="187">
        <f>D471/C471-1</f>
        <v>0</v>
      </c>
      <c r="E474" s="187">
        <f>E471/D471-1</f>
        <v>0</v>
      </c>
    </row>
    <row r="475" spans="1:5" s="180" customFormat="1" ht="18.75" customHeight="1" thickBot="1" x14ac:dyDescent="0.3">
      <c r="A475" s="170" t="s">
        <v>17</v>
      </c>
      <c r="B475" s="186" t="s">
        <v>22</v>
      </c>
      <c r="C475" s="187">
        <f>C472/B472-1</f>
        <v>0</v>
      </c>
      <c r="D475" s="187">
        <f>D472/C472-1</f>
        <v>0</v>
      </c>
      <c r="E475" s="187">
        <f t="shared" ref="E475:E476" si="40">E472/D472-1</f>
        <v>0</v>
      </c>
    </row>
    <row r="476" spans="1:5" s="180" customFormat="1" ht="18.75" customHeight="1" thickBot="1" x14ac:dyDescent="0.3">
      <c r="A476" s="170" t="s">
        <v>18</v>
      </c>
      <c r="B476" s="186" t="s">
        <v>22</v>
      </c>
      <c r="C476" s="187">
        <f>C473/B473-1</f>
        <v>0</v>
      </c>
      <c r="D476" s="187">
        <f>D473/C473-1</f>
        <v>0</v>
      </c>
      <c r="E476" s="187">
        <f t="shared" si="40"/>
        <v>0</v>
      </c>
    </row>
    <row r="477" spans="1:5" s="180" customFormat="1" ht="21" customHeight="1" thickBot="1" x14ac:dyDescent="0.3">
      <c r="A477" s="774" t="s">
        <v>317</v>
      </c>
      <c r="B477" s="775"/>
      <c r="C477" s="775"/>
      <c r="D477" s="775"/>
      <c r="E477" s="776"/>
    </row>
    <row r="478" spans="1:5" s="180" customFormat="1" ht="17.25" customHeight="1" x14ac:dyDescent="0.25">
      <c r="A478" s="777"/>
      <c r="B478" s="181">
        <v>2020</v>
      </c>
      <c r="C478" s="181">
        <v>2021</v>
      </c>
      <c r="D478" s="181">
        <v>2022</v>
      </c>
      <c r="E478" s="181">
        <v>2023</v>
      </c>
    </row>
    <row r="479" spans="1:5" s="180" customFormat="1" ht="12" customHeight="1" thickBot="1" x14ac:dyDescent="0.3">
      <c r="A479" s="778"/>
      <c r="B479" s="182" t="s">
        <v>5</v>
      </c>
      <c r="C479" s="182" t="s">
        <v>6</v>
      </c>
      <c r="D479" s="182" t="s">
        <v>6</v>
      </c>
      <c r="E479" s="182" t="s">
        <v>6</v>
      </c>
    </row>
    <row r="480" spans="1:5" s="180" customFormat="1" ht="17.25" customHeight="1" thickBot="1" x14ac:dyDescent="0.3">
      <c r="A480" s="215" t="s">
        <v>0</v>
      </c>
      <c r="B480" s="189">
        <v>0</v>
      </c>
      <c r="C480" s="189">
        <v>0</v>
      </c>
      <c r="D480" s="189">
        <v>0</v>
      </c>
      <c r="E480" s="189">
        <v>0</v>
      </c>
    </row>
    <row r="481" spans="1:5" s="180" customFormat="1" ht="12.75" customHeight="1" thickBot="1" x14ac:dyDescent="0.3">
      <c r="A481" s="267" t="s">
        <v>304</v>
      </c>
      <c r="B481" s="192"/>
      <c r="C481" s="269"/>
      <c r="D481" s="207"/>
      <c r="E481" s="207"/>
    </row>
    <row r="482" spans="1:5" s="180" customFormat="1" ht="9.75" customHeight="1" thickBot="1" x14ac:dyDescent="0.3">
      <c r="A482" s="267" t="s">
        <v>305</v>
      </c>
      <c r="B482" s="192"/>
      <c r="C482" s="193"/>
      <c r="D482" s="193"/>
      <c r="E482" s="193"/>
    </row>
    <row r="483" spans="1:5" s="180" customFormat="1" ht="32.25" customHeight="1" thickBot="1" x14ac:dyDescent="0.3">
      <c r="A483" s="215" t="s">
        <v>30</v>
      </c>
      <c r="B483" s="189">
        <f>B480*16.7%</f>
        <v>0</v>
      </c>
      <c r="C483" s="189">
        <f t="shared" ref="C483:E483" si="41">C480*16.7%</f>
        <v>0</v>
      </c>
      <c r="D483" s="189">
        <f t="shared" si="41"/>
        <v>0</v>
      </c>
      <c r="E483" s="189">
        <f t="shared" si="41"/>
        <v>0</v>
      </c>
    </row>
    <row r="484" spans="1:5" s="180" customFormat="1" ht="14.25" customHeight="1" thickBot="1" x14ac:dyDescent="0.3">
      <c r="A484" s="267" t="s">
        <v>304</v>
      </c>
      <c r="B484" s="192"/>
      <c r="C484" s="189"/>
      <c r="D484" s="189"/>
      <c r="E484" s="189"/>
    </row>
    <row r="485" spans="1:5" s="180" customFormat="1" ht="15" customHeight="1" thickBot="1" x14ac:dyDescent="0.3">
      <c r="A485" s="267" t="s">
        <v>305</v>
      </c>
      <c r="B485" s="192"/>
      <c r="C485" s="189"/>
      <c r="D485" s="189"/>
      <c r="E485" s="189"/>
    </row>
    <row r="486" spans="1:5" s="180" customFormat="1" ht="22.5" customHeight="1" thickBot="1" x14ac:dyDescent="0.3">
      <c r="A486" s="215" t="s">
        <v>1</v>
      </c>
      <c r="B486" s="192">
        <f>B487</f>
        <v>2000</v>
      </c>
      <c r="C486" s="192">
        <f>C487</f>
        <v>2000</v>
      </c>
      <c r="D486" s="192">
        <f t="shared" ref="D486:E486" si="42">D487</f>
        <v>2000</v>
      </c>
      <c r="E486" s="192">
        <f t="shared" si="42"/>
        <v>2000</v>
      </c>
    </row>
    <row r="487" spans="1:5" s="180" customFormat="1" ht="16.5" customHeight="1" thickBot="1" x14ac:dyDescent="0.3">
      <c r="A487" s="267" t="s">
        <v>304</v>
      </c>
      <c r="B487" s="192">
        <v>2000</v>
      </c>
      <c r="C487" s="192">
        <v>2000</v>
      </c>
      <c r="D487" s="192">
        <v>2000</v>
      </c>
      <c r="E487" s="192">
        <v>2000</v>
      </c>
    </row>
    <row r="488" spans="1:5" s="180" customFormat="1" ht="18" customHeight="1" thickBot="1" x14ac:dyDescent="0.3">
      <c r="A488" s="267" t="s">
        <v>305</v>
      </c>
      <c r="B488" s="192"/>
      <c r="C488" s="189"/>
      <c r="D488" s="189"/>
      <c r="E488" s="189"/>
    </row>
    <row r="489" spans="1:5" s="180" customFormat="1" ht="17.25" hidden="1" customHeight="1" thickBot="1" x14ac:dyDescent="0.3">
      <c r="A489" s="215" t="s">
        <v>2</v>
      </c>
      <c r="B489" s="192">
        <v>0</v>
      </c>
      <c r="C489" s="189"/>
      <c r="D489" s="189"/>
      <c r="E489" s="189"/>
    </row>
    <row r="490" spans="1:5" s="180" customFormat="1" ht="17.25" hidden="1" customHeight="1" thickBot="1" x14ac:dyDescent="0.3">
      <c r="A490" s="267" t="s">
        <v>385</v>
      </c>
      <c r="B490" s="192"/>
      <c r="C490" s="189"/>
      <c r="D490" s="189"/>
      <c r="E490" s="189"/>
    </row>
    <row r="491" spans="1:5" s="180" customFormat="1" ht="17.25" hidden="1" customHeight="1" thickBot="1" x14ac:dyDescent="0.3">
      <c r="A491" s="267" t="s">
        <v>386</v>
      </c>
      <c r="B491" s="192"/>
      <c r="C491" s="189"/>
      <c r="D491" s="189"/>
      <c r="E491" s="189"/>
    </row>
    <row r="492" spans="1:5" s="180" customFormat="1" ht="23.25" customHeight="1" thickBot="1" x14ac:dyDescent="0.3">
      <c r="A492" s="215" t="s">
        <v>25</v>
      </c>
      <c r="B492" s="192">
        <v>0</v>
      </c>
      <c r="C492" s="192">
        <v>0</v>
      </c>
      <c r="D492" s="192">
        <v>0</v>
      </c>
      <c r="E492" s="192">
        <v>0</v>
      </c>
    </row>
    <row r="493" spans="1:5" s="180" customFormat="1" ht="15.75" customHeight="1" thickBot="1" x14ac:dyDescent="0.3">
      <c r="A493" s="267" t="s">
        <v>304</v>
      </c>
      <c r="B493" s="192"/>
      <c r="C493" s="189"/>
      <c r="D493" s="189"/>
      <c r="E493" s="189"/>
    </row>
    <row r="494" spans="1:5" s="180" customFormat="1" ht="12.75" customHeight="1" thickBot="1" x14ac:dyDescent="0.3">
      <c r="A494" s="267" t="s">
        <v>305</v>
      </c>
      <c r="B494" s="192"/>
      <c r="C494" s="189"/>
      <c r="D494" s="189"/>
      <c r="E494" s="189"/>
    </row>
    <row r="495" spans="1:5" s="180" customFormat="1" ht="24" customHeight="1" thickBot="1" x14ac:dyDescent="0.3">
      <c r="A495" s="215" t="s">
        <v>26</v>
      </c>
      <c r="B495" s="192">
        <v>0</v>
      </c>
      <c r="C495" s="189">
        <v>0</v>
      </c>
      <c r="D495" s="189">
        <v>0</v>
      </c>
      <c r="E495" s="189">
        <v>0</v>
      </c>
    </row>
    <row r="496" spans="1:5" s="180" customFormat="1" ht="13.5" customHeight="1" thickBot="1" x14ac:dyDescent="0.3">
      <c r="A496" s="267" t="s">
        <v>304</v>
      </c>
      <c r="B496" s="192"/>
      <c r="C496" s="189"/>
      <c r="D496" s="189"/>
      <c r="E496" s="189"/>
    </row>
    <row r="497" spans="1:5" s="180" customFormat="1" ht="13.5" customHeight="1" thickBot="1" x14ac:dyDescent="0.3">
      <c r="A497" s="267" t="s">
        <v>305</v>
      </c>
      <c r="B497" s="192"/>
      <c r="C497" s="189"/>
      <c r="D497" s="189"/>
      <c r="E497" s="189"/>
    </row>
    <row r="498" spans="1:5" s="180" customFormat="1" ht="23.25" customHeight="1" thickBot="1" x14ac:dyDescent="0.3">
      <c r="A498" s="215" t="s">
        <v>3</v>
      </c>
      <c r="B498" s="192">
        <v>0</v>
      </c>
      <c r="C498" s="192">
        <v>0</v>
      </c>
      <c r="D498" s="192">
        <v>0</v>
      </c>
      <c r="E498" s="192">
        <v>0</v>
      </c>
    </row>
    <row r="499" spans="1:5" s="180" customFormat="1" ht="13.5" customHeight="1" thickBot="1" x14ac:dyDescent="0.3">
      <c r="A499" s="267" t="s">
        <v>304</v>
      </c>
      <c r="B499" s="192"/>
      <c r="C499" s="189"/>
      <c r="D499" s="189"/>
      <c r="E499" s="189"/>
    </row>
    <row r="500" spans="1:5" s="180" customFormat="1" ht="12.75" customHeight="1" thickBot="1" x14ac:dyDescent="0.3">
      <c r="A500" s="267" t="s">
        <v>305</v>
      </c>
      <c r="B500" s="192"/>
      <c r="C500" s="189"/>
      <c r="D500" s="189"/>
      <c r="E500" s="189"/>
    </row>
    <row r="501" spans="1:5" s="180" customFormat="1" ht="21.75" customHeight="1" thickBot="1" x14ac:dyDescent="0.3">
      <c r="A501" s="270" t="s">
        <v>318</v>
      </c>
      <c r="B501" s="192">
        <f>B480+B483+B486+B492+B495+B498</f>
        <v>2000</v>
      </c>
      <c r="C501" s="192">
        <f t="shared" ref="C501:E501" si="43">C480+C483+C486+C492+C495+C498</f>
        <v>2000</v>
      </c>
      <c r="D501" s="192">
        <f t="shared" si="43"/>
        <v>2000</v>
      </c>
      <c r="E501" s="192">
        <f t="shared" si="43"/>
        <v>2000</v>
      </c>
    </row>
    <row r="502" spans="1:5" s="180" customFormat="1" ht="16.5" customHeight="1" thickBot="1" x14ac:dyDescent="0.3">
      <c r="A502" s="217" t="s">
        <v>33</v>
      </c>
      <c r="B502" s="198">
        <f>IF(B501-B472=0,0,"Error")</f>
        <v>0</v>
      </c>
      <c r="C502" s="198">
        <f>IF(C501-C472=0,0,"Error")</f>
        <v>0</v>
      </c>
      <c r="D502" s="198">
        <f>IF(D501-D472=0,0,"Error")</f>
        <v>0</v>
      </c>
      <c r="E502" s="198">
        <f>IF(E501-E472=0,0,"Error")</f>
        <v>0</v>
      </c>
    </row>
    <row r="503" spans="1:5" s="180" customFormat="1" ht="16.5" customHeight="1" thickBot="1" x14ac:dyDescent="0.3">
      <c r="A503" s="271"/>
      <c r="B503" s="272"/>
      <c r="C503" s="273"/>
      <c r="D503" s="274"/>
      <c r="E503" s="275"/>
    </row>
    <row r="504" spans="1:5" s="180" customFormat="1" ht="40.5" customHeight="1" thickBot="1" x14ac:dyDescent="0.3">
      <c r="A504" s="276" t="s">
        <v>46</v>
      </c>
      <c r="B504" s="277">
        <f>B68+B106+B144+B181+B218+B239+B257+B274+B313+B330+B347+B365+B382+B427+B464+B501+B291</f>
        <v>5689790</v>
      </c>
      <c r="C504" s="277">
        <f t="shared" ref="C504:E504" si="44">C68+C106+C144+C181+C218+C239+C257+C274+C313+C330+C347+C365+C382+C427+C464+C501+C291</f>
        <v>5770900</v>
      </c>
      <c r="D504" s="277">
        <f t="shared" si="44"/>
        <v>5990900</v>
      </c>
      <c r="E504" s="277">
        <f t="shared" si="44"/>
        <v>5887000</v>
      </c>
    </row>
    <row r="505" spans="1:5" s="180" customFormat="1" ht="40.5" customHeight="1" thickBot="1" x14ac:dyDescent="0.3">
      <c r="A505" s="278" t="s">
        <v>47</v>
      </c>
      <c r="B505" s="279">
        <f>B506+B509+B512+B515+B518+B521+B524+B527+B530</f>
        <v>5689790</v>
      </c>
      <c r="C505" s="279">
        <f t="shared" ref="C505:E505" si="45">C506+C509+C512+C515+C518+C521+C524+C527+C530</f>
        <v>5770900</v>
      </c>
      <c r="D505" s="279">
        <f t="shared" si="45"/>
        <v>5990900</v>
      </c>
      <c r="E505" s="279">
        <f t="shared" si="45"/>
        <v>5887000</v>
      </c>
    </row>
    <row r="506" spans="1:5" s="180" customFormat="1" ht="14.25" customHeight="1" thickBot="1" x14ac:dyDescent="0.3">
      <c r="A506" s="280" t="s">
        <v>0</v>
      </c>
      <c r="B506" s="281">
        <f t="shared" ref="B506:E507" si="46">B47</f>
        <v>3408385</v>
      </c>
      <c r="C506" s="281">
        <f t="shared" si="46"/>
        <v>3412168</v>
      </c>
      <c r="D506" s="281">
        <f t="shared" si="46"/>
        <v>3412168</v>
      </c>
      <c r="E506" s="281">
        <f t="shared" si="46"/>
        <v>3412168</v>
      </c>
    </row>
    <row r="507" spans="1:5" s="180" customFormat="1" ht="15.75" thickBot="1" x14ac:dyDescent="0.3">
      <c r="A507" s="282" t="s">
        <v>304</v>
      </c>
      <c r="B507" s="283">
        <f t="shared" si="46"/>
        <v>3408385</v>
      </c>
      <c r="C507" s="283">
        <f t="shared" si="46"/>
        <v>3412168</v>
      </c>
      <c r="D507" s="283">
        <f t="shared" si="46"/>
        <v>3412168</v>
      </c>
      <c r="E507" s="283">
        <f t="shared" si="46"/>
        <v>3412168</v>
      </c>
    </row>
    <row r="508" spans="1:5" s="180" customFormat="1" ht="12" customHeight="1" thickBot="1" x14ac:dyDescent="0.3">
      <c r="A508" s="284" t="s">
        <v>305</v>
      </c>
      <c r="B508" s="285"/>
      <c r="C508" s="285"/>
      <c r="D508" s="285"/>
      <c r="E508" s="285"/>
    </row>
    <row r="509" spans="1:5" s="180" customFormat="1" ht="37.5" customHeight="1" thickBot="1" x14ac:dyDescent="0.3">
      <c r="A509" s="286" t="s">
        <v>30</v>
      </c>
      <c r="B509" s="287">
        <f t="shared" ref="B509:E510" si="47">B50</f>
        <v>572760</v>
      </c>
      <c r="C509" s="287">
        <f t="shared" si="47"/>
        <v>569832</v>
      </c>
      <c r="D509" s="287">
        <f t="shared" si="47"/>
        <v>569832</v>
      </c>
      <c r="E509" s="287">
        <f t="shared" si="47"/>
        <v>569832</v>
      </c>
    </row>
    <row r="510" spans="1:5" s="180" customFormat="1" ht="19.5" customHeight="1" thickBot="1" x14ac:dyDescent="0.3">
      <c r="A510" s="286" t="s">
        <v>304</v>
      </c>
      <c r="B510" s="288">
        <f t="shared" si="47"/>
        <v>572760</v>
      </c>
      <c r="C510" s="288">
        <f t="shared" si="47"/>
        <v>569832</v>
      </c>
      <c r="D510" s="288">
        <f t="shared" si="47"/>
        <v>569832</v>
      </c>
      <c r="E510" s="288">
        <f t="shared" si="47"/>
        <v>569832</v>
      </c>
    </row>
    <row r="511" spans="1:5" s="180" customFormat="1" ht="17.25" customHeight="1" thickBot="1" x14ac:dyDescent="0.3">
      <c r="A511" s="284" t="s">
        <v>305</v>
      </c>
      <c r="B511" s="289"/>
      <c r="C511" s="290"/>
      <c r="D511" s="291"/>
      <c r="E511" s="292"/>
    </row>
    <row r="512" spans="1:5" s="180" customFormat="1" ht="21" customHeight="1" thickBot="1" x14ac:dyDescent="0.3">
      <c r="A512" s="286" t="s">
        <v>1</v>
      </c>
      <c r="B512" s="287">
        <f t="shared" ref="B512:E513" si="48">B91+B129+B166+B203+B412+B486+B449</f>
        <v>1313574</v>
      </c>
      <c r="C512" s="287">
        <f t="shared" si="48"/>
        <v>1325000</v>
      </c>
      <c r="D512" s="287">
        <f t="shared" si="48"/>
        <v>1455000</v>
      </c>
      <c r="E512" s="287">
        <f t="shared" si="48"/>
        <v>1625000</v>
      </c>
    </row>
    <row r="513" spans="1:5" s="180" customFormat="1" ht="19.5" customHeight="1" thickBot="1" x14ac:dyDescent="0.3">
      <c r="A513" s="286" t="s">
        <v>304</v>
      </c>
      <c r="B513" s="288">
        <f t="shared" si="48"/>
        <v>1313574</v>
      </c>
      <c r="C513" s="288">
        <f t="shared" si="48"/>
        <v>1325000</v>
      </c>
      <c r="D513" s="288">
        <f t="shared" si="48"/>
        <v>1455000</v>
      </c>
      <c r="E513" s="288">
        <f t="shared" si="48"/>
        <v>1625000</v>
      </c>
    </row>
    <row r="514" spans="1:5" s="180" customFormat="1" ht="14.25" customHeight="1" thickBot="1" x14ac:dyDescent="0.3">
      <c r="A514" s="284" t="s">
        <v>305</v>
      </c>
      <c r="B514" s="289"/>
      <c r="C514" s="290"/>
      <c r="D514" s="291"/>
      <c r="E514" s="292"/>
    </row>
    <row r="515" spans="1:5" s="180" customFormat="1" ht="15.75" thickBot="1" x14ac:dyDescent="0.3">
      <c r="A515" s="293" t="s">
        <v>2</v>
      </c>
      <c r="B515" s="294">
        <f>B415+B94</f>
        <v>0</v>
      </c>
      <c r="C515" s="295">
        <f>C415+C94</f>
        <v>0</v>
      </c>
      <c r="D515" s="296">
        <f>D415+D94</f>
        <v>0</v>
      </c>
      <c r="E515" s="297">
        <f>E415+E94</f>
        <v>0</v>
      </c>
    </row>
    <row r="516" spans="1:5" s="180" customFormat="1" ht="14.25" customHeight="1" thickBot="1" x14ac:dyDescent="0.3">
      <c r="A516" s="286" t="s">
        <v>304</v>
      </c>
      <c r="B516" s="294">
        <v>0</v>
      </c>
      <c r="C516" s="295">
        <v>0</v>
      </c>
      <c r="D516" s="296">
        <v>0</v>
      </c>
      <c r="E516" s="297">
        <v>0</v>
      </c>
    </row>
    <row r="517" spans="1:5" s="180" customFormat="1" ht="13.5" customHeight="1" thickBot="1" x14ac:dyDescent="0.3">
      <c r="A517" s="284" t="s">
        <v>305</v>
      </c>
      <c r="B517" s="289"/>
      <c r="C517" s="290"/>
      <c r="D517" s="291"/>
      <c r="E517" s="292"/>
    </row>
    <row r="518" spans="1:5" s="180" customFormat="1" ht="22.5" customHeight="1" thickBot="1" x14ac:dyDescent="0.3">
      <c r="A518" s="298" t="s">
        <v>25</v>
      </c>
      <c r="B518" s="299">
        <f t="shared" ref="B518:E519" si="49">B59</f>
        <v>5500</v>
      </c>
      <c r="C518" s="299">
        <f t="shared" si="49"/>
        <v>0</v>
      </c>
      <c r="D518" s="299">
        <f t="shared" si="49"/>
        <v>0</v>
      </c>
      <c r="E518" s="299">
        <f t="shared" si="49"/>
        <v>0</v>
      </c>
    </row>
    <row r="519" spans="1:5" s="180" customFormat="1" ht="15.75" customHeight="1" thickBot="1" x14ac:dyDescent="0.3">
      <c r="A519" s="286" t="s">
        <v>304</v>
      </c>
      <c r="B519" s="300">
        <f t="shared" si="49"/>
        <v>5500</v>
      </c>
      <c r="C519" s="300">
        <f t="shared" si="49"/>
        <v>0</v>
      </c>
      <c r="D519" s="300">
        <f t="shared" si="49"/>
        <v>0</v>
      </c>
      <c r="E519" s="300">
        <f t="shared" si="49"/>
        <v>0</v>
      </c>
    </row>
    <row r="520" spans="1:5" s="180" customFormat="1" ht="15" customHeight="1" thickBot="1" x14ac:dyDescent="0.3">
      <c r="A520" s="284" t="s">
        <v>305</v>
      </c>
      <c r="B520" s="289"/>
      <c r="C520" s="290"/>
      <c r="D520" s="291"/>
      <c r="E520" s="292"/>
    </row>
    <row r="521" spans="1:5" s="180" customFormat="1" ht="24" customHeight="1" thickBot="1" x14ac:dyDescent="0.3">
      <c r="A521" s="286" t="s">
        <v>26</v>
      </c>
      <c r="B521" s="287">
        <f t="shared" ref="B521:E522" si="50">B62</f>
        <v>500</v>
      </c>
      <c r="C521" s="287">
        <f t="shared" si="50"/>
        <v>0</v>
      </c>
      <c r="D521" s="287">
        <f t="shared" si="50"/>
        <v>0</v>
      </c>
      <c r="E521" s="287">
        <f t="shared" si="50"/>
        <v>0</v>
      </c>
    </row>
    <row r="522" spans="1:5" s="180" customFormat="1" ht="17.25" customHeight="1" thickBot="1" x14ac:dyDescent="0.3">
      <c r="A522" s="286" t="s">
        <v>304</v>
      </c>
      <c r="B522" s="288">
        <f t="shared" si="50"/>
        <v>500</v>
      </c>
      <c r="C522" s="288">
        <f t="shared" si="50"/>
        <v>0</v>
      </c>
      <c r="D522" s="288">
        <f t="shared" si="50"/>
        <v>0</v>
      </c>
      <c r="E522" s="288">
        <f t="shared" si="50"/>
        <v>0</v>
      </c>
    </row>
    <row r="523" spans="1:5" s="180" customFormat="1" ht="14.25" customHeight="1" thickBot="1" x14ac:dyDescent="0.3">
      <c r="A523" s="284" t="s">
        <v>305</v>
      </c>
      <c r="B523" s="289"/>
      <c r="C523" s="290"/>
      <c r="D523" s="291"/>
      <c r="E523" s="292"/>
    </row>
    <row r="524" spans="1:5" s="180" customFormat="1" ht="32.25" customHeight="1" thickBot="1" x14ac:dyDescent="0.3">
      <c r="A524" s="301" t="s">
        <v>3</v>
      </c>
      <c r="B524" s="302">
        <f t="shared" ref="B524:E525" si="51">B65</f>
        <v>68697</v>
      </c>
      <c r="C524" s="302">
        <f t="shared" si="51"/>
        <v>63000</v>
      </c>
      <c r="D524" s="302">
        <f t="shared" si="51"/>
        <v>63000</v>
      </c>
      <c r="E524" s="302">
        <f t="shared" si="51"/>
        <v>63000</v>
      </c>
    </row>
    <row r="525" spans="1:5" s="180" customFormat="1" ht="17.25" customHeight="1" thickBot="1" x14ac:dyDescent="0.3">
      <c r="A525" s="286" t="s">
        <v>304</v>
      </c>
      <c r="B525" s="303">
        <f t="shared" si="51"/>
        <v>68697</v>
      </c>
      <c r="C525" s="288">
        <f t="shared" si="51"/>
        <v>63000</v>
      </c>
      <c r="D525" s="288">
        <f t="shared" si="51"/>
        <v>63000</v>
      </c>
      <c r="E525" s="288">
        <f t="shared" si="51"/>
        <v>63000</v>
      </c>
    </row>
    <row r="526" spans="1:5" s="180" customFormat="1" ht="13.5" customHeight="1" thickBot="1" x14ac:dyDescent="0.3">
      <c r="A526" s="284" t="s">
        <v>305</v>
      </c>
      <c r="B526" s="289"/>
      <c r="C526" s="290"/>
      <c r="D526" s="291"/>
      <c r="E526" s="292"/>
    </row>
    <row r="527" spans="1:5" s="180" customFormat="1" ht="23.25" customHeight="1" thickBot="1" x14ac:dyDescent="0.3">
      <c r="A527" s="298" t="s">
        <v>19</v>
      </c>
      <c r="B527" s="304">
        <f>B237+B255+B272+B311+B328+B345+B363+B380+B289</f>
        <v>0</v>
      </c>
      <c r="C527" s="304">
        <f t="shared" ref="C527:E527" si="52">C237+C255+C272+C311+C328+C345+C363+C380+C289</f>
        <v>1000</v>
      </c>
      <c r="D527" s="304">
        <f t="shared" si="52"/>
        <v>0</v>
      </c>
      <c r="E527" s="304">
        <f t="shared" si="52"/>
        <v>0</v>
      </c>
    </row>
    <row r="528" spans="1:5" s="180" customFormat="1" ht="18.75" customHeight="1" thickBot="1" x14ac:dyDescent="0.3">
      <c r="A528" s="282" t="s">
        <v>304</v>
      </c>
      <c r="B528" s="305">
        <f>B527</f>
        <v>0</v>
      </c>
      <c r="C528" s="306">
        <f t="shared" ref="C528:E528" si="53">C527</f>
        <v>1000</v>
      </c>
      <c r="D528" s="307">
        <f t="shared" si="53"/>
        <v>0</v>
      </c>
      <c r="E528" s="304">
        <f t="shared" si="53"/>
        <v>0</v>
      </c>
    </row>
    <row r="529" spans="1:5" s="180" customFormat="1" ht="13.5" customHeight="1" thickBot="1" x14ac:dyDescent="0.3">
      <c r="A529" s="284" t="s">
        <v>305</v>
      </c>
      <c r="B529" s="285"/>
      <c r="C529" s="308"/>
      <c r="D529" s="309"/>
      <c r="E529" s="310"/>
    </row>
    <row r="530" spans="1:5" s="180" customFormat="1" ht="21.75" customHeight="1" thickBot="1" x14ac:dyDescent="0.3">
      <c r="A530" s="298" t="s">
        <v>20</v>
      </c>
      <c r="B530" s="304">
        <f>B238+B256+B273+B312+B329+B346+B364+B381</f>
        <v>320374</v>
      </c>
      <c r="C530" s="304">
        <f t="shared" ref="C530:E530" si="54">C238+C256+C273+C312+C329+C346+C364+C381</f>
        <v>399900</v>
      </c>
      <c r="D530" s="304">
        <f t="shared" si="54"/>
        <v>490900</v>
      </c>
      <c r="E530" s="304">
        <f t="shared" si="54"/>
        <v>217000</v>
      </c>
    </row>
    <row r="531" spans="1:5" s="180" customFormat="1" ht="19.5" customHeight="1" thickBot="1" x14ac:dyDescent="0.3">
      <c r="A531" s="311" t="s">
        <v>304</v>
      </c>
      <c r="B531" s="312">
        <f>B530</f>
        <v>320374</v>
      </c>
      <c r="C531" s="312">
        <f t="shared" ref="C531:E531" si="55">C530</f>
        <v>399900</v>
      </c>
      <c r="D531" s="312">
        <f t="shared" si="55"/>
        <v>490900</v>
      </c>
      <c r="E531" s="312">
        <f t="shared" si="55"/>
        <v>217000</v>
      </c>
    </row>
    <row r="532" spans="1:5" s="180" customFormat="1" ht="15" customHeight="1" thickBot="1" x14ac:dyDescent="0.3">
      <c r="A532" s="284" t="s">
        <v>305</v>
      </c>
      <c r="B532" s="313"/>
      <c r="C532" s="291"/>
      <c r="D532" s="291"/>
      <c r="E532" s="292"/>
    </row>
    <row r="533" spans="1:5" s="180" customFormat="1" ht="15.75" thickBot="1" x14ac:dyDescent="0.3">
      <c r="A533" s="217" t="s">
        <v>33</v>
      </c>
      <c r="B533" s="198">
        <f>IF(B505-B504=0,0,"Error")</f>
        <v>0</v>
      </c>
      <c r="C533" s="198">
        <f>IF(C505-C504=0,0,"Error")</f>
        <v>0</v>
      </c>
      <c r="D533" s="198">
        <f t="shared" ref="D533:E533" si="56">IF(D505-D504=0,0,"Error")</f>
        <v>0</v>
      </c>
      <c r="E533" s="198">
        <f t="shared" si="56"/>
        <v>0</v>
      </c>
    </row>
    <row r="534" spans="1:5" ht="68.25" customHeight="1" x14ac:dyDescent="0.25"/>
    <row r="535" spans="1:5" ht="68.25" customHeight="1" x14ac:dyDescent="0.25"/>
    <row r="536" spans="1:5" ht="68.25" customHeight="1" x14ac:dyDescent="0.25"/>
    <row r="537" spans="1:5" ht="30.75" customHeight="1" x14ac:dyDescent="0.25"/>
    <row r="538" spans="1:5" ht="30.75" customHeight="1" x14ac:dyDescent="0.25"/>
    <row r="539" spans="1:5" ht="30.75" customHeight="1" x14ac:dyDescent="0.25"/>
    <row r="552" ht="27.75" customHeight="1" x14ac:dyDescent="0.25"/>
    <row r="553" ht="27.75" customHeight="1" x14ac:dyDescent="0.25"/>
    <row r="554" ht="28.5" customHeight="1" x14ac:dyDescent="0.25"/>
    <row r="555" ht="52.5" customHeight="1" x14ac:dyDescent="0.25"/>
    <row r="556" ht="18" customHeight="1" x14ac:dyDescent="0.25"/>
    <row r="557" ht="36" customHeight="1" x14ac:dyDescent="0.25"/>
    <row r="558" ht="27" customHeight="1" x14ac:dyDescent="0.25"/>
    <row r="559" ht="47.25" customHeight="1" x14ac:dyDescent="0.25"/>
  </sheetData>
  <mergeCells count="129">
    <mergeCell ref="A1:E1"/>
    <mergeCell ref="A3:E3"/>
    <mergeCell ref="B5:E5"/>
    <mergeCell ref="B6:E6"/>
    <mergeCell ref="B7:E7"/>
    <mergeCell ref="B19:E19"/>
    <mergeCell ref="A2:E2"/>
    <mergeCell ref="A20:E20"/>
    <mergeCell ref="A31:E31"/>
    <mergeCell ref="A32:E32"/>
    <mergeCell ref="B33:E33"/>
    <mergeCell ref="B34:E34"/>
    <mergeCell ref="A8:E8"/>
    <mergeCell ref="A9:E9"/>
    <mergeCell ref="B10:E10"/>
    <mergeCell ref="A11:A12"/>
    <mergeCell ref="B73:E73"/>
    <mergeCell ref="A74:A75"/>
    <mergeCell ref="A82:E82"/>
    <mergeCell ref="A83:A84"/>
    <mergeCell ref="B107:E107"/>
    <mergeCell ref="B109:E109"/>
    <mergeCell ref="B35:E35"/>
    <mergeCell ref="A36:A37"/>
    <mergeCell ref="A44:E44"/>
    <mergeCell ref="A45:A46"/>
    <mergeCell ref="B71:E71"/>
    <mergeCell ref="B72:E72"/>
    <mergeCell ref="B147:E147"/>
    <mergeCell ref="B148:E148"/>
    <mergeCell ref="A149:A150"/>
    <mergeCell ref="A157:E157"/>
    <mergeCell ref="A158:A159"/>
    <mergeCell ref="B183:E183"/>
    <mergeCell ref="B110:E110"/>
    <mergeCell ref="B111:E111"/>
    <mergeCell ref="A112:A113"/>
    <mergeCell ref="A120:E120"/>
    <mergeCell ref="A121:A122"/>
    <mergeCell ref="B146:E146"/>
    <mergeCell ref="A221:E221"/>
    <mergeCell ref="B222:E222"/>
    <mergeCell ref="D223:E223"/>
    <mergeCell ref="B224:E224"/>
    <mergeCell ref="B225:E225"/>
    <mergeCell ref="A226:A227"/>
    <mergeCell ref="B184:E184"/>
    <mergeCell ref="B185:E185"/>
    <mergeCell ref="A186:A187"/>
    <mergeCell ref="A194:E194"/>
    <mergeCell ref="A195:A196"/>
    <mergeCell ref="A220:E220"/>
    <mergeCell ref="A252:E252"/>
    <mergeCell ref="A253:A254"/>
    <mergeCell ref="D258:E258"/>
    <mergeCell ref="B259:E259"/>
    <mergeCell ref="B260:E260"/>
    <mergeCell ref="A234:E234"/>
    <mergeCell ref="A235:A236"/>
    <mergeCell ref="D241:E241"/>
    <mergeCell ref="B242:E242"/>
    <mergeCell ref="B243:E243"/>
    <mergeCell ref="A244:A245"/>
    <mergeCell ref="A278:A279"/>
    <mergeCell ref="A286:E286"/>
    <mergeCell ref="A287:A288"/>
    <mergeCell ref="A293:E293"/>
    <mergeCell ref="A294:E294"/>
    <mergeCell ref="B295:E295"/>
    <mergeCell ref="A261:A262"/>
    <mergeCell ref="A269:E269"/>
    <mergeCell ref="A270:A271"/>
    <mergeCell ref="D275:E275"/>
    <mergeCell ref="B276:E276"/>
    <mergeCell ref="B277:E277"/>
    <mergeCell ref="A309:A310"/>
    <mergeCell ref="D314:E314"/>
    <mergeCell ref="B315:E315"/>
    <mergeCell ref="B316:E316"/>
    <mergeCell ref="A317:A318"/>
    <mergeCell ref="A325:E325"/>
    <mergeCell ref="D296:E296"/>
    <mergeCell ref="B297:E297"/>
    <mergeCell ref="B298:E298"/>
    <mergeCell ref="B299:E299"/>
    <mergeCell ref="A300:A301"/>
    <mergeCell ref="A308:E308"/>
    <mergeCell ref="A343:A344"/>
    <mergeCell ref="B348:E348"/>
    <mergeCell ref="D349:E349"/>
    <mergeCell ref="B350:E350"/>
    <mergeCell ref="B351:E351"/>
    <mergeCell ref="A352:A353"/>
    <mergeCell ref="A326:A327"/>
    <mergeCell ref="D331:E331"/>
    <mergeCell ref="B332:E332"/>
    <mergeCell ref="B333:E333"/>
    <mergeCell ref="A334:A335"/>
    <mergeCell ref="A342:E342"/>
    <mergeCell ref="A377:E377"/>
    <mergeCell ref="A378:A379"/>
    <mergeCell ref="B383:E383"/>
    <mergeCell ref="A384:E384"/>
    <mergeCell ref="A360:E360"/>
    <mergeCell ref="A361:A362"/>
    <mergeCell ref="D366:E366"/>
    <mergeCell ref="B367:E367"/>
    <mergeCell ref="B368:E368"/>
    <mergeCell ref="A369:A370"/>
    <mergeCell ref="A403:E403"/>
    <mergeCell ref="A404:A405"/>
    <mergeCell ref="B429:E429"/>
    <mergeCell ref="B430:E430"/>
    <mergeCell ref="B431:E431"/>
    <mergeCell ref="A432:A433"/>
    <mergeCell ref="A390:E390"/>
    <mergeCell ref="A391:E391"/>
    <mergeCell ref="B392:E392"/>
    <mergeCell ref="B393:E393"/>
    <mergeCell ref="B394:E394"/>
    <mergeCell ref="A395:A396"/>
    <mergeCell ref="A477:E477"/>
    <mergeCell ref="A478:A479"/>
    <mergeCell ref="A440:E440"/>
    <mergeCell ref="A441:A442"/>
    <mergeCell ref="B466:E466"/>
    <mergeCell ref="B467:E467"/>
    <mergeCell ref="B468:E468"/>
    <mergeCell ref="A469:A470"/>
  </mergeCells>
  <pageMargins left="0.70866141732283472" right="0.70866141732283472" top="0.74803149606299213" bottom="0.74803149606299213" header="0.31496062992125984" footer="0.31496062992125984"/>
  <pageSetup scale="9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zoomScale="136" zoomScaleNormal="136" workbookViewId="0">
      <selection sqref="A1:E1"/>
    </sheetView>
  </sheetViews>
  <sheetFormatPr defaultRowHeight="15" x14ac:dyDescent="0.25"/>
  <cols>
    <col min="1" max="1" width="28.5703125" customWidth="1"/>
    <col min="2" max="5" width="11.7109375" customWidth="1"/>
    <col min="7" max="7" width="9.140625" customWidth="1"/>
    <col min="8" max="8" width="11" customWidth="1"/>
    <col min="9" max="9" width="16" customWidth="1"/>
  </cols>
  <sheetData>
    <row r="1" spans="1:6" x14ac:dyDescent="0.25">
      <c r="A1" s="1156" t="s">
        <v>165</v>
      </c>
      <c r="B1" s="1156"/>
      <c r="C1" s="1156"/>
      <c r="D1" s="1156"/>
      <c r="E1" s="1156"/>
    </row>
    <row r="2" spans="1:6" ht="30.75" customHeight="1" x14ac:dyDescent="0.25">
      <c r="A2" s="1157" t="s">
        <v>194</v>
      </c>
      <c r="B2" s="1157"/>
      <c r="C2" s="1157"/>
      <c r="D2" s="1157"/>
      <c r="E2" s="1157"/>
      <c r="F2" s="518"/>
    </row>
    <row r="3" spans="1:6" ht="18" customHeight="1" x14ac:dyDescent="0.25">
      <c r="A3" s="741" t="s">
        <v>211</v>
      </c>
      <c r="B3" s="741"/>
      <c r="C3" s="741"/>
      <c r="D3" s="741"/>
      <c r="E3" s="741"/>
      <c r="F3" s="107"/>
    </row>
    <row r="4" spans="1:6" ht="15.75" thickBot="1" x14ac:dyDescent="0.3"/>
    <row r="5" spans="1:6" ht="15.75" thickBot="1" x14ac:dyDescent="0.3">
      <c r="A5" s="108" t="s">
        <v>21</v>
      </c>
      <c r="B5" s="742" t="s">
        <v>514</v>
      </c>
      <c r="C5" s="742"/>
      <c r="D5" s="742"/>
      <c r="E5" s="742"/>
    </row>
    <row r="6" spans="1:6" ht="15.75" thickBot="1" x14ac:dyDescent="0.3">
      <c r="A6" s="108" t="s">
        <v>4</v>
      </c>
      <c r="B6" s="743" t="s">
        <v>63</v>
      </c>
      <c r="C6" s="744"/>
      <c r="D6" s="744"/>
      <c r="E6" s="745"/>
    </row>
    <row r="7" spans="1:6" ht="15.75" thickBot="1" x14ac:dyDescent="0.3">
      <c r="A7" s="108" t="s">
        <v>27</v>
      </c>
      <c r="B7" s="746" t="s">
        <v>178</v>
      </c>
      <c r="C7" s="747"/>
      <c r="D7" s="747"/>
      <c r="E7" s="748"/>
    </row>
    <row r="8" spans="1:6" ht="15.75" thickBot="1" x14ac:dyDescent="0.3">
      <c r="A8" s="749" t="s">
        <v>7</v>
      </c>
      <c r="B8" s="750"/>
      <c r="C8" s="750"/>
      <c r="D8" s="750"/>
      <c r="E8" s="751"/>
    </row>
    <row r="9" spans="1:6" ht="15.75" thickBot="1" x14ac:dyDescent="0.3">
      <c r="A9" s="870" t="s">
        <v>515</v>
      </c>
      <c r="B9" s="871"/>
      <c r="C9" s="871"/>
      <c r="D9" s="871"/>
      <c r="E9" s="872"/>
    </row>
    <row r="10" spans="1:6" ht="39" customHeight="1" thickBot="1" x14ac:dyDescent="0.3">
      <c r="A10" s="870"/>
      <c r="B10" s="871"/>
      <c r="C10" s="871"/>
      <c r="D10" s="871"/>
      <c r="E10" s="872"/>
    </row>
    <row r="11" spans="1:6" ht="42" customHeight="1" thickBot="1" x14ac:dyDescent="0.3">
      <c r="A11" s="870"/>
      <c r="B11" s="871"/>
      <c r="C11" s="871"/>
      <c r="D11" s="871"/>
      <c r="E11" s="872"/>
    </row>
    <row r="12" spans="1:6" ht="82.5" customHeight="1" thickBot="1" x14ac:dyDescent="0.3">
      <c r="A12" s="109" t="s">
        <v>10</v>
      </c>
      <c r="B12" s="873" t="s">
        <v>516</v>
      </c>
      <c r="C12" s="874"/>
      <c r="D12" s="874"/>
      <c r="E12" s="875"/>
    </row>
    <row r="13" spans="1:6" ht="23.25" customHeight="1" x14ac:dyDescent="0.25">
      <c r="A13" s="685" t="s">
        <v>11</v>
      </c>
      <c r="B13" s="110">
        <v>2020</v>
      </c>
      <c r="C13" s="110">
        <v>2021</v>
      </c>
      <c r="D13" s="110">
        <v>2022</v>
      </c>
      <c r="E13" s="110">
        <v>2023</v>
      </c>
    </row>
    <row r="14" spans="1:6" ht="15.75" thickBot="1" x14ac:dyDescent="0.3">
      <c r="A14" s="686"/>
      <c r="B14" s="111" t="s">
        <v>5</v>
      </c>
      <c r="C14" s="111" t="s">
        <v>6</v>
      </c>
      <c r="D14" s="111" t="s">
        <v>6</v>
      </c>
      <c r="E14" s="111" t="s">
        <v>6</v>
      </c>
    </row>
    <row r="15" spans="1:6" ht="23.25" thickBot="1" x14ac:dyDescent="0.3">
      <c r="A15" s="112" t="s">
        <v>517</v>
      </c>
      <c r="B15" s="113">
        <v>1</v>
      </c>
      <c r="C15" s="113">
        <v>1</v>
      </c>
      <c r="D15" s="113">
        <v>1</v>
      </c>
      <c r="E15" s="113">
        <v>1</v>
      </c>
    </row>
    <row r="16" spans="1:6" ht="24.75" customHeight="1" thickBot="1" x14ac:dyDescent="0.3">
      <c r="A16" s="114" t="s">
        <v>12</v>
      </c>
      <c r="B16" s="739" t="s">
        <v>518</v>
      </c>
      <c r="C16" s="736"/>
      <c r="D16" s="736"/>
      <c r="E16" s="740"/>
    </row>
    <row r="17" spans="1:11" ht="23.25" customHeight="1" thickBot="1" x14ac:dyDescent="0.3">
      <c r="A17" s="699" t="s">
        <v>13</v>
      </c>
      <c r="B17" s="700"/>
      <c r="C17" s="700"/>
      <c r="D17" s="700"/>
      <c r="E17" s="701"/>
      <c r="G17" s="115"/>
      <c r="H17" s="116"/>
      <c r="I17" s="115"/>
      <c r="J17" s="117"/>
    </row>
    <row r="18" spans="1:11" ht="23.25" thickBot="1" x14ac:dyDescent="0.3">
      <c r="A18" s="118" t="s">
        <v>519</v>
      </c>
      <c r="B18" s="119">
        <v>0.65</v>
      </c>
      <c r="C18" s="120">
        <v>0.68</v>
      </c>
      <c r="D18" s="120">
        <v>0.7</v>
      </c>
      <c r="E18" s="120">
        <v>0.7</v>
      </c>
      <c r="G18" s="121"/>
      <c r="H18" s="115"/>
      <c r="I18" s="115"/>
    </row>
    <row r="19" spans="1:11" ht="34.5" thickBot="1" x14ac:dyDescent="0.3">
      <c r="A19" s="505" t="s">
        <v>520</v>
      </c>
      <c r="B19" s="506" t="s">
        <v>521</v>
      </c>
      <c r="C19" s="507" t="s">
        <v>521</v>
      </c>
      <c r="D19" s="508" t="s">
        <v>522</v>
      </c>
      <c r="E19" s="508" t="s">
        <v>522</v>
      </c>
      <c r="G19" s="121"/>
      <c r="H19" s="115"/>
      <c r="I19" s="115"/>
    </row>
    <row r="20" spans="1:11" ht="34.5" thickBot="1" x14ac:dyDescent="0.3">
      <c r="A20" s="509" t="s">
        <v>523</v>
      </c>
      <c r="B20" s="510">
        <v>4.5</v>
      </c>
      <c r="C20" s="511">
        <v>4.2</v>
      </c>
      <c r="D20" s="511">
        <v>4</v>
      </c>
      <c r="E20" s="511">
        <v>4</v>
      </c>
      <c r="G20" s="121"/>
      <c r="H20" s="512"/>
      <c r="I20" s="115"/>
    </row>
    <row r="21" spans="1:11" ht="23.25" thickBot="1" x14ac:dyDescent="0.3">
      <c r="A21" s="509" t="s">
        <v>524</v>
      </c>
      <c r="B21" s="513">
        <v>1</v>
      </c>
      <c r="C21" s="514">
        <v>1</v>
      </c>
      <c r="D21" s="514">
        <v>1</v>
      </c>
      <c r="E21" s="514">
        <v>1</v>
      </c>
      <c r="G21" s="121"/>
      <c r="H21" s="515"/>
      <c r="I21" s="115"/>
    </row>
    <row r="22" spans="1:11" ht="15.75" thickBot="1" x14ac:dyDescent="0.3">
      <c r="A22" s="730" t="s">
        <v>31</v>
      </c>
      <c r="B22" s="731"/>
      <c r="C22" s="731"/>
      <c r="D22" s="731"/>
      <c r="E22" s="732"/>
      <c r="G22" s="115"/>
      <c r="H22" s="115"/>
      <c r="I22" s="115"/>
    </row>
    <row r="23" spans="1:11" ht="15.75" thickBot="1" x14ac:dyDescent="0.3">
      <c r="A23" s="718" t="s">
        <v>43</v>
      </c>
      <c r="B23" s="719"/>
      <c r="C23" s="719"/>
      <c r="D23" s="719"/>
      <c r="E23" s="720"/>
      <c r="G23" s="122"/>
      <c r="H23" s="115"/>
      <c r="I23" s="115"/>
    </row>
    <row r="24" spans="1:11" ht="18.75" customHeight="1" thickBot="1" x14ac:dyDescent="0.3">
      <c r="A24" s="123" t="s">
        <v>28</v>
      </c>
      <c r="B24" s="758" t="s">
        <v>525</v>
      </c>
      <c r="C24" s="755"/>
      <c r="D24" s="755"/>
      <c r="E24" s="708"/>
      <c r="G24" s="115"/>
      <c r="H24" s="115"/>
      <c r="I24" s="115"/>
    </row>
    <row r="25" spans="1:11" ht="59.25" customHeight="1" thickBot="1" x14ac:dyDescent="0.3">
      <c r="A25" s="124" t="s">
        <v>9</v>
      </c>
      <c r="B25" s="759" t="s">
        <v>526</v>
      </c>
      <c r="C25" s="760"/>
      <c r="D25" s="760"/>
      <c r="E25" s="761"/>
      <c r="G25" s="125"/>
    </row>
    <row r="26" spans="1:11" ht="15" customHeight="1" thickBot="1" x14ac:dyDescent="0.3">
      <c r="A26" s="124" t="s">
        <v>14</v>
      </c>
      <c r="B26" s="690" t="s">
        <v>253</v>
      </c>
      <c r="C26" s="691"/>
      <c r="D26" s="691"/>
      <c r="E26" s="692"/>
    </row>
    <row r="27" spans="1:11" ht="12.75" customHeight="1" x14ac:dyDescent="0.25">
      <c r="A27" s="685"/>
      <c r="B27" s="126">
        <v>2020</v>
      </c>
      <c r="C27" s="126">
        <v>2021</v>
      </c>
      <c r="D27" s="126">
        <v>2022</v>
      </c>
      <c r="E27" s="126">
        <v>2023</v>
      </c>
    </row>
    <row r="28" spans="1:11" ht="15.75" customHeight="1" thickBot="1" x14ac:dyDescent="0.3">
      <c r="A28" s="686"/>
      <c r="B28" s="127" t="s">
        <v>5</v>
      </c>
      <c r="C28" s="127" t="s">
        <v>6</v>
      </c>
      <c r="D28" s="127" t="s">
        <v>6</v>
      </c>
      <c r="E28" s="127" t="s">
        <v>6</v>
      </c>
    </row>
    <row r="29" spans="1:11" ht="15.75" thickBot="1" x14ac:dyDescent="0.3">
      <c r="A29" s="124" t="s">
        <v>8</v>
      </c>
      <c r="B29" s="128">
        <v>35</v>
      </c>
      <c r="C29" s="128">
        <v>40</v>
      </c>
      <c r="D29" s="128">
        <v>42</v>
      </c>
      <c r="E29" s="128">
        <v>42</v>
      </c>
    </row>
    <row r="30" spans="1:11" ht="15.75" thickBot="1" x14ac:dyDescent="0.3">
      <c r="A30" s="124" t="s">
        <v>15</v>
      </c>
      <c r="B30" s="128">
        <v>13350</v>
      </c>
      <c r="C30" s="128">
        <v>15000</v>
      </c>
      <c r="D30" s="128">
        <v>15000</v>
      </c>
      <c r="E30" s="128">
        <v>15000</v>
      </c>
    </row>
    <row r="31" spans="1:11" ht="15.75" thickBot="1" x14ac:dyDescent="0.3">
      <c r="A31" s="124" t="s">
        <v>24</v>
      </c>
      <c r="B31" s="128">
        <f>B30/B29</f>
        <v>381.42857142857144</v>
      </c>
      <c r="C31" s="128">
        <f t="shared" ref="C31:E31" si="0">C30/C29</f>
        <v>375</v>
      </c>
      <c r="D31" s="128">
        <f t="shared" si="0"/>
        <v>357.14285714285717</v>
      </c>
      <c r="E31" s="128">
        <f t="shared" si="0"/>
        <v>357.14285714285717</v>
      </c>
    </row>
    <row r="32" spans="1:11" ht="15.75" thickBot="1" x14ac:dyDescent="0.3">
      <c r="A32" s="124" t="s">
        <v>16</v>
      </c>
      <c r="B32" s="129" t="s">
        <v>22</v>
      </c>
      <c r="C32" s="130">
        <f>C29/B29-1</f>
        <v>0.14285714285714279</v>
      </c>
      <c r="D32" s="130">
        <f t="shared" ref="D32:E34" si="1">D29/C29-1</f>
        <v>5.0000000000000044E-2</v>
      </c>
      <c r="E32" s="130">
        <f t="shared" si="1"/>
        <v>0</v>
      </c>
      <c r="G32" s="131"/>
      <c r="H32" s="117"/>
      <c r="I32" s="131"/>
      <c r="J32" s="131"/>
      <c r="K32" s="131"/>
    </row>
    <row r="33" spans="1:7" ht="15.75" thickBot="1" x14ac:dyDescent="0.3">
      <c r="A33" s="124" t="s">
        <v>17</v>
      </c>
      <c r="B33" s="129" t="s">
        <v>22</v>
      </c>
      <c r="C33" s="130">
        <f>C30/B30-1</f>
        <v>0.12359550561797761</v>
      </c>
      <c r="D33" s="130">
        <f t="shared" si="1"/>
        <v>0</v>
      </c>
      <c r="E33" s="130">
        <f t="shared" si="1"/>
        <v>0</v>
      </c>
    </row>
    <row r="34" spans="1:7" ht="15.75" thickBot="1" x14ac:dyDescent="0.3">
      <c r="A34" s="124" t="s">
        <v>18</v>
      </c>
      <c r="B34" s="129" t="s">
        <v>22</v>
      </c>
      <c r="C34" s="130">
        <f>C31/B31-1</f>
        <v>-1.6853932584269704E-2</v>
      </c>
      <c r="D34" s="130">
        <f t="shared" si="1"/>
        <v>-4.7619047619047561E-2</v>
      </c>
      <c r="E34" s="130">
        <f t="shared" si="1"/>
        <v>0</v>
      </c>
    </row>
    <row r="35" spans="1:7" ht="15.75" thickBot="1" x14ac:dyDescent="0.3">
      <c r="A35" s="693" t="s">
        <v>527</v>
      </c>
      <c r="B35" s="694"/>
      <c r="C35" s="694"/>
      <c r="D35" s="694"/>
      <c r="E35" s="695"/>
    </row>
    <row r="36" spans="1:7" ht="12.75" customHeight="1" x14ac:dyDescent="0.25">
      <c r="A36" s="685"/>
      <c r="B36" s="126">
        <v>2020</v>
      </c>
      <c r="C36" s="126">
        <v>2021</v>
      </c>
      <c r="D36" s="126">
        <v>2022</v>
      </c>
      <c r="E36" s="126">
        <v>2023</v>
      </c>
    </row>
    <row r="37" spans="1:7" ht="15.75" thickBot="1" x14ac:dyDescent="0.3">
      <c r="A37" s="686"/>
      <c r="B37" s="127" t="s">
        <v>5</v>
      </c>
      <c r="C37" s="127" t="s">
        <v>6</v>
      </c>
      <c r="D37" s="127" t="s">
        <v>6</v>
      </c>
      <c r="E37" s="127" t="s">
        <v>6</v>
      </c>
    </row>
    <row r="38" spans="1:7" ht="15.75" thickBot="1" x14ac:dyDescent="0.3">
      <c r="A38" s="132" t="s">
        <v>0</v>
      </c>
      <c r="B38" s="139">
        <v>8500</v>
      </c>
      <c r="C38" s="139">
        <v>8500</v>
      </c>
      <c r="D38" s="139">
        <v>8500</v>
      </c>
      <c r="E38" s="139">
        <v>8500</v>
      </c>
    </row>
    <row r="39" spans="1:7" ht="15.75" thickBot="1" x14ac:dyDescent="0.3">
      <c r="A39" s="134" t="s">
        <v>89</v>
      </c>
      <c r="B39" s="140">
        <v>8500</v>
      </c>
      <c r="C39" s="146">
        <v>8500</v>
      </c>
      <c r="D39" s="146">
        <v>8500</v>
      </c>
      <c r="E39" s="146">
        <v>8500</v>
      </c>
    </row>
    <row r="40" spans="1:7" ht="15.75" thickBot="1" x14ac:dyDescent="0.3">
      <c r="A40" s="134" t="s">
        <v>90</v>
      </c>
      <c r="B40" s="137"/>
      <c r="C40" s="137"/>
      <c r="D40" s="137"/>
      <c r="E40" s="137"/>
      <c r="G40" s="138"/>
    </row>
    <row r="41" spans="1:7" ht="24.75" thickBot="1" x14ac:dyDescent="0.3">
      <c r="A41" s="132" t="s">
        <v>30</v>
      </c>
      <c r="B41" s="139">
        <v>1500</v>
      </c>
      <c r="C41" s="139">
        <v>1500</v>
      </c>
      <c r="D41" s="139">
        <v>1500</v>
      </c>
      <c r="E41" s="139">
        <v>1500</v>
      </c>
    </row>
    <row r="42" spans="1:7" ht="15.75" thickBot="1" x14ac:dyDescent="0.3">
      <c r="A42" s="134" t="s">
        <v>89</v>
      </c>
      <c r="B42" s="140">
        <v>1500</v>
      </c>
      <c r="C42" s="140">
        <v>1500</v>
      </c>
      <c r="D42" s="140">
        <v>1500</v>
      </c>
      <c r="E42" s="140">
        <v>1500</v>
      </c>
      <c r="G42" s="131"/>
    </row>
    <row r="43" spans="1:7" ht="15.75" thickBot="1" x14ac:dyDescent="0.3">
      <c r="A43" s="134" t="s">
        <v>90</v>
      </c>
      <c r="B43" s="140"/>
      <c r="C43" s="140"/>
      <c r="D43" s="140"/>
      <c r="E43" s="140"/>
    </row>
    <row r="44" spans="1:7" ht="15.75" thickBot="1" x14ac:dyDescent="0.3">
      <c r="A44" s="132" t="s">
        <v>1</v>
      </c>
      <c r="B44" s="139">
        <v>3350</v>
      </c>
      <c r="C44" s="139">
        <v>5000</v>
      </c>
      <c r="D44" s="139">
        <v>5000</v>
      </c>
      <c r="E44" s="139">
        <v>5000</v>
      </c>
    </row>
    <row r="45" spans="1:7" ht="15.75" thickBot="1" x14ac:dyDescent="0.3">
      <c r="A45" s="134" t="s">
        <v>89</v>
      </c>
      <c r="B45" s="139">
        <v>3350</v>
      </c>
      <c r="C45" s="139">
        <v>5000</v>
      </c>
      <c r="D45" s="139">
        <v>5000</v>
      </c>
      <c r="E45" s="139">
        <v>5000</v>
      </c>
    </row>
    <row r="46" spans="1:7" ht="15.75" thickBot="1" x14ac:dyDescent="0.3">
      <c r="A46" s="134" t="s">
        <v>90</v>
      </c>
      <c r="B46" s="142"/>
      <c r="C46" s="139"/>
      <c r="D46" s="139"/>
      <c r="E46" s="139"/>
    </row>
    <row r="47" spans="1:7" ht="15.75" thickBot="1" x14ac:dyDescent="0.3">
      <c r="A47" s="132" t="s">
        <v>2</v>
      </c>
      <c r="B47" s="139">
        <v>0</v>
      </c>
      <c r="C47" s="139">
        <v>0</v>
      </c>
      <c r="D47" s="139">
        <v>0</v>
      </c>
      <c r="E47" s="139">
        <v>0</v>
      </c>
    </row>
    <row r="48" spans="1:7" ht="15.75" thickBot="1" x14ac:dyDescent="0.3">
      <c r="A48" s="134" t="s">
        <v>89</v>
      </c>
      <c r="B48" s="143"/>
      <c r="C48" s="139"/>
      <c r="D48" s="139"/>
      <c r="E48" s="139"/>
    </row>
    <row r="49" spans="1:12" ht="15.75" thickBot="1" x14ac:dyDescent="0.3">
      <c r="A49" s="134" t="s">
        <v>90</v>
      </c>
      <c r="B49" s="143"/>
      <c r="C49" s="139"/>
      <c r="D49" s="139"/>
      <c r="E49" s="139"/>
    </row>
    <row r="50" spans="1:12" ht="15.75" thickBot="1" x14ac:dyDescent="0.3">
      <c r="A50" s="132" t="s">
        <v>25</v>
      </c>
      <c r="B50" s="139">
        <v>0</v>
      </c>
      <c r="C50" s="139">
        <v>0</v>
      </c>
      <c r="D50" s="139">
        <v>0</v>
      </c>
      <c r="E50" s="139">
        <v>0</v>
      </c>
    </row>
    <row r="51" spans="1:12" ht="15.75" thickBot="1" x14ac:dyDescent="0.3">
      <c r="A51" s="134" t="s">
        <v>89</v>
      </c>
      <c r="B51" s="143"/>
      <c r="C51" s="139"/>
      <c r="D51" s="139"/>
      <c r="E51" s="139"/>
    </row>
    <row r="52" spans="1:12" ht="15.75" thickBot="1" x14ac:dyDescent="0.3">
      <c r="A52" s="134" t="s">
        <v>90</v>
      </c>
      <c r="B52" s="143"/>
      <c r="C52" s="139"/>
      <c r="D52" s="139"/>
      <c r="E52" s="139"/>
    </row>
    <row r="53" spans="1:12" ht="15.75" thickBot="1" x14ac:dyDescent="0.3">
      <c r="A53" s="132" t="s">
        <v>26</v>
      </c>
      <c r="B53" s="139">
        <v>0</v>
      </c>
      <c r="C53" s="139">
        <v>0</v>
      </c>
      <c r="D53" s="139">
        <v>0</v>
      </c>
      <c r="E53" s="139">
        <v>0</v>
      </c>
    </row>
    <row r="54" spans="1:12" ht="15.75" thickBot="1" x14ac:dyDescent="0.3">
      <c r="A54" s="134" t="s">
        <v>89</v>
      </c>
      <c r="B54" s="143"/>
      <c r="C54" s="139"/>
      <c r="D54" s="139"/>
      <c r="E54" s="139"/>
    </row>
    <row r="55" spans="1:12" ht="15.75" thickBot="1" x14ac:dyDescent="0.3">
      <c r="A55" s="134" t="s">
        <v>90</v>
      </c>
      <c r="B55" s="143"/>
      <c r="C55" s="139"/>
      <c r="D55" s="139"/>
      <c r="E55" s="139"/>
    </row>
    <row r="56" spans="1:12" ht="24.75" thickBot="1" x14ac:dyDescent="0.3">
      <c r="A56" s="132" t="s">
        <v>3</v>
      </c>
      <c r="B56" s="139">
        <v>0</v>
      </c>
      <c r="C56" s="139">
        <v>0</v>
      </c>
      <c r="D56" s="139">
        <f>C56*1.03*0.99</f>
        <v>0</v>
      </c>
      <c r="E56" s="139">
        <f>D56*1.03*0.99</f>
        <v>0</v>
      </c>
      <c r="H56" s="144"/>
    </row>
    <row r="57" spans="1:12" ht="15.75" thickBot="1" x14ac:dyDescent="0.3">
      <c r="A57" s="134" t="s">
        <v>89</v>
      </c>
      <c r="B57" s="143"/>
      <c r="C57" s="143"/>
      <c r="D57" s="143"/>
      <c r="E57" s="143"/>
      <c r="J57" s="318"/>
      <c r="K57" s="318"/>
      <c r="L57" s="318"/>
    </row>
    <row r="58" spans="1:12" ht="15.75" thickBot="1" x14ac:dyDescent="0.3">
      <c r="A58" s="134" t="s">
        <v>90</v>
      </c>
      <c r="B58" s="140"/>
      <c r="C58" s="146"/>
      <c r="D58" s="146"/>
      <c r="E58" s="146"/>
    </row>
    <row r="59" spans="1:12" ht="15.75" thickBot="1" x14ac:dyDescent="0.3">
      <c r="A59" s="147" t="s">
        <v>32</v>
      </c>
      <c r="B59" s="143">
        <f>B56+B53+B50+B47+B44+B41+B38</f>
        <v>13350</v>
      </c>
      <c r="C59" s="143">
        <f t="shared" ref="C59:D59" si="2">C56+C53+C50+C47+C44+C41+C38</f>
        <v>15000</v>
      </c>
      <c r="D59" s="143">
        <f t="shared" si="2"/>
        <v>15000</v>
      </c>
      <c r="E59" s="143">
        <f>E56+E53+E50+E47+E44+E41+E38</f>
        <v>15000</v>
      </c>
    </row>
    <row r="60" spans="1:12" ht="15.75" thickBot="1" x14ac:dyDescent="0.3">
      <c r="A60" s="148" t="s">
        <v>33</v>
      </c>
      <c r="B60" s="149">
        <f>IF(B59-B30=0,0,"Error")</f>
        <v>0</v>
      </c>
      <c r="C60" s="149">
        <f>IF(C59-C30=0,0,"Error")</f>
        <v>0</v>
      </c>
      <c r="D60" s="149">
        <f>IF(D59-D30=0,0,"Error")</f>
        <v>0</v>
      </c>
      <c r="E60" s="149">
        <f>IF(E59-E30=0,0,"Error")</f>
        <v>0</v>
      </c>
    </row>
    <row r="61" spans="1:12" ht="15.75" thickBot="1" x14ac:dyDescent="0.3">
      <c r="A61" s="718" t="s">
        <v>44</v>
      </c>
      <c r="B61" s="719"/>
      <c r="C61" s="719"/>
      <c r="D61" s="719"/>
      <c r="E61" s="720"/>
    </row>
    <row r="62" spans="1:12" ht="15.75" thickBot="1" x14ac:dyDescent="0.3">
      <c r="A62" s="718" t="s">
        <v>39</v>
      </c>
      <c r="B62" s="719"/>
      <c r="C62" s="719"/>
      <c r="D62" s="719"/>
      <c r="E62" s="720"/>
    </row>
    <row r="63" spans="1:12" ht="15.75" thickBot="1" x14ac:dyDescent="0.3">
      <c r="A63" s="123" t="s">
        <v>45</v>
      </c>
      <c r="B63" s="752" t="s">
        <v>257</v>
      </c>
      <c r="C63" s="757"/>
      <c r="D63" s="753"/>
      <c r="E63" s="754"/>
    </row>
    <row r="64" spans="1:12" ht="34.5" customHeight="1" thickBot="1" x14ac:dyDescent="0.3">
      <c r="A64" s="123" t="s">
        <v>93</v>
      </c>
      <c r="B64" s="150" t="s">
        <v>126</v>
      </c>
      <c r="C64" s="151" t="s">
        <v>228</v>
      </c>
      <c r="D64" s="753"/>
      <c r="E64" s="754"/>
      <c r="G64" s="152"/>
      <c r="H64" s="152"/>
      <c r="I64" s="152"/>
      <c r="J64" s="152"/>
      <c r="K64" s="152"/>
    </row>
    <row r="65" spans="1:11" ht="15.75" thickBot="1" x14ac:dyDescent="0.3">
      <c r="A65" s="153"/>
      <c r="B65" s="752"/>
      <c r="C65" s="756"/>
      <c r="D65" s="753"/>
      <c r="E65" s="754"/>
      <c r="G65" s="152"/>
      <c r="H65" s="152"/>
      <c r="I65" s="152"/>
      <c r="J65" s="152"/>
      <c r="K65" s="152"/>
    </row>
    <row r="66" spans="1:11" ht="24" customHeight="1" thickBot="1" x14ac:dyDescent="0.3">
      <c r="A66" s="124" t="s">
        <v>9</v>
      </c>
      <c r="B66" s="699" t="s">
        <v>528</v>
      </c>
      <c r="C66" s="700"/>
      <c r="D66" s="700"/>
      <c r="E66" s="701"/>
      <c r="G66" s="152"/>
      <c r="H66" s="152"/>
      <c r="I66" s="152"/>
      <c r="J66" s="152"/>
      <c r="K66" s="152"/>
    </row>
    <row r="67" spans="1:11" ht="15.75" thickBot="1" x14ac:dyDescent="0.3">
      <c r="A67" s="124" t="s">
        <v>14</v>
      </c>
      <c r="B67" s="690" t="s">
        <v>253</v>
      </c>
      <c r="C67" s="691"/>
      <c r="D67" s="691"/>
      <c r="E67" s="692"/>
    </row>
    <row r="68" spans="1:11" x14ac:dyDescent="0.25">
      <c r="A68" s="685"/>
      <c r="B68" s="126">
        <v>2020</v>
      </c>
      <c r="C68" s="126">
        <v>2021</v>
      </c>
      <c r="D68" s="126">
        <v>2022</v>
      </c>
      <c r="E68" s="126">
        <v>2023</v>
      </c>
    </row>
    <row r="69" spans="1:11" ht="15.75" thickBot="1" x14ac:dyDescent="0.3">
      <c r="A69" s="686"/>
      <c r="B69" s="127" t="s">
        <v>5</v>
      </c>
      <c r="C69" s="127" t="s">
        <v>6</v>
      </c>
      <c r="D69" s="127" t="s">
        <v>6</v>
      </c>
      <c r="E69" s="127" t="s">
        <v>6</v>
      </c>
    </row>
    <row r="70" spans="1:11" ht="15.75" thickBot="1" x14ac:dyDescent="0.3">
      <c r="A70" s="124" t="s">
        <v>8</v>
      </c>
      <c r="B70" s="128">
        <v>10</v>
      </c>
      <c r="C70" s="128">
        <v>2</v>
      </c>
      <c r="D70" s="128">
        <v>2</v>
      </c>
      <c r="E70" s="128">
        <v>2</v>
      </c>
    </row>
    <row r="71" spans="1:11" ht="15.75" thickBot="1" x14ac:dyDescent="0.3">
      <c r="A71" s="124" t="s">
        <v>15</v>
      </c>
      <c r="B71" s="128">
        <v>1200</v>
      </c>
      <c r="C71" s="128">
        <v>80</v>
      </c>
      <c r="D71" s="128">
        <v>80</v>
      </c>
      <c r="E71" s="128">
        <v>80</v>
      </c>
    </row>
    <row r="72" spans="1:11" ht="15.75" thickBot="1" x14ac:dyDescent="0.3">
      <c r="A72" s="124" t="s">
        <v>24</v>
      </c>
      <c r="B72" s="128">
        <f>B71/B70</f>
        <v>120</v>
      </c>
      <c r="C72" s="128">
        <f t="shared" ref="C72:E72" si="3">C71/C70</f>
        <v>40</v>
      </c>
      <c r="D72" s="128">
        <f t="shared" si="3"/>
        <v>40</v>
      </c>
      <c r="E72" s="128">
        <f t="shared" si="3"/>
        <v>40</v>
      </c>
    </row>
    <row r="73" spans="1:11" ht="15.75" thickBot="1" x14ac:dyDescent="0.3">
      <c r="A73" s="124" t="s">
        <v>16</v>
      </c>
      <c r="B73" s="129" t="s">
        <v>22</v>
      </c>
      <c r="C73" s="130">
        <f>C70/B70-1</f>
        <v>-0.8</v>
      </c>
      <c r="D73" s="130">
        <f t="shared" ref="D73:E75" si="4">D70/C70-1</f>
        <v>0</v>
      </c>
      <c r="E73" s="130">
        <f t="shared" si="4"/>
        <v>0</v>
      </c>
      <c r="G73" s="131"/>
      <c r="H73" s="131"/>
      <c r="I73" s="131"/>
      <c r="J73" s="131"/>
      <c r="K73" s="131"/>
    </row>
    <row r="74" spans="1:11" ht="15.75" thickBot="1" x14ac:dyDescent="0.3">
      <c r="A74" s="124" t="s">
        <v>17</v>
      </c>
      <c r="B74" s="129" t="s">
        <v>22</v>
      </c>
      <c r="C74" s="130">
        <f>C71/B71-1</f>
        <v>-0.93333333333333335</v>
      </c>
      <c r="D74" s="130">
        <f t="shared" si="4"/>
        <v>0</v>
      </c>
      <c r="E74" s="130">
        <f t="shared" si="4"/>
        <v>0</v>
      </c>
    </row>
    <row r="75" spans="1:11" ht="15.75" thickBot="1" x14ac:dyDescent="0.3">
      <c r="A75" s="124" t="s">
        <v>18</v>
      </c>
      <c r="B75" s="129" t="s">
        <v>22</v>
      </c>
      <c r="C75" s="130">
        <f>C72/B72-1</f>
        <v>-0.66666666666666674</v>
      </c>
      <c r="D75" s="130">
        <f t="shared" si="4"/>
        <v>0</v>
      </c>
      <c r="E75" s="130">
        <f t="shared" si="4"/>
        <v>0</v>
      </c>
    </row>
    <row r="76" spans="1:11" ht="15.75" thickBot="1" x14ac:dyDescent="0.3">
      <c r="A76" s="693" t="s">
        <v>527</v>
      </c>
      <c r="B76" s="694"/>
      <c r="C76" s="694"/>
      <c r="D76" s="694"/>
      <c r="E76" s="695"/>
    </row>
    <row r="77" spans="1:11" x14ac:dyDescent="0.25">
      <c r="A77" s="685"/>
      <c r="B77" s="126">
        <v>2018</v>
      </c>
      <c r="C77" s="126">
        <v>2019</v>
      </c>
      <c r="D77" s="126">
        <v>2020</v>
      </c>
      <c r="E77" s="126">
        <v>2021</v>
      </c>
    </row>
    <row r="78" spans="1:11" ht="15.75" thickBot="1" x14ac:dyDescent="0.3">
      <c r="A78" s="686"/>
      <c r="B78" s="127" t="s">
        <v>5</v>
      </c>
      <c r="C78" s="127" t="s">
        <v>6</v>
      </c>
      <c r="D78" s="127" t="s">
        <v>6</v>
      </c>
      <c r="E78" s="127" t="s">
        <v>6</v>
      </c>
    </row>
    <row r="79" spans="1:11" ht="15.75" thickBot="1" x14ac:dyDescent="0.3">
      <c r="A79" s="132" t="s">
        <v>40</v>
      </c>
      <c r="B79" s="139">
        <v>0</v>
      </c>
      <c r="C79" s="139">
        <v>0</v>
      </c>
      <c r="D79" s="139">
        <v>0</v>
      </c>
      <c r="E79" s="139">
        <v>0</v>
      </c>
    </row>
    <row r="80" spans="1:11" ht="15.75" thickBot="1" x14ac:dyDescent="0.3">
      <c r="A80" s="132" t="s">
        <v>41</v>
      </c>
      <c r="B80" s="139">
        <v>1200</v>
      </c>
      <c r="C80" s="139">
        <v>80</v>
      </c>
      <c r="D80" s="139">
        <v>80</v>
      </c>
      <c r="E80" s="139">
        <v>80</v>
      </c>
    </row>
    <row r="81" spans="1:11" ht="15.75" thickBot="1" x14ac:dyDescent="0.3">
      <c r="A81" s="154" t="s">
        <v>32</v>
      </c>
      <c r="B81" s="143">
        <f>B80+B79</f>
        <v>1200</v>
      </c>
      <c r="C81" s="143">
        <f t="shared" ref="C81:E81" si="5">C80+C79</f>
        <v>80</v>
      </c>
      <c r="D81" s="143">
        <f t="shared" si="5"/>
        <v>80</v>
      </c>
      <c r="E81" s="143">
        <f t="shared" si="5"/>
        <v>80</v>
      </c>
    </row>
    <row r="82" spans="1:11" ht="34.5" thickBot="1" x14ac:dyDescent="0.3">
      <c r="A82" s="123" t="s">
        <v>75</v>
      </c>
      <c r="B82" s="155" t="s">
        <v>123</v>
      </c>
      <c r="C82" s="156" t="s">
        <v>228</v>
      </c>
      <c r="D82" s="340"/>
      <c r="E82" s="158"/>
    </row>
    <row r="83" spans="1:11" ht="24.75" customHeight="1" thickBot="1" x14ac:dyDescent="0.3">
      <c r="A83" s="124" t="s">
        <v>9</v>
      </c>
      <c r="B83" s="699" t="s">
        <v>529</v>
      </c>
      <c r="C83" s="700"/>
      <c r="D83" s="700"/>
      <c r="E83" s="701"/>
    </row>
    <row r="84" spans="1:11" ht="15.75" thickBot="1" x14ac:dyDescent="0.3">
      <c r="A84" s="124" t="s">
        <v>14</v>
      </c>
      <c r="B84" s="690" t="s">
        <v>253</v>
      </c>
      <c r="C84" s="691"/>
      <c r="D84" s="691"/>
      <c r="E84" s="692"/>
    </row>
    <row r="85" spans="1:11" ht="12.75" customHeight="1" x14ac:dyDescent="0.25">
      <c r="A85" s="685"/>
      <c r="B85" s="126">
        <v>2020</v>
      </c>
      <c r="C85" s="126">
        <v>2021</v>
      </c>
      <c r="D85" s="126">
        <v>2022</v>
      </c>
      <c r="E85" s="126">
        <v>2023</v>
      </c>
    </row>
    <row r="86" spans="1:11" ht="15.75" thickBot="1" x14ac:dyDescent="0.3">
      <c r="A86" s="686"/>
      <c r="B86" s="127" t="s">
        <v>5</v>
      </c>
      <c r="C86" s="127" t="s">
        <v>6</v>
      </c>
      <c r="D86" s="127" t="s">
        <v>6</v>
      </c>
      <c r="E86" s="127" t="s">
        <v>6</v>
      </c>
    </row>
    <row r="87" spans="1:11" ht="15.75" thickBot="1" x14ac:dyDescent="0.3">
      <c r="A87" s="124" t="s">
        <v>8</v>
      </c>
      <c r="B87" s="129">
        <v>6</v>
      </c>
      <c r="C87" s="129">
        <v>2</v>
      </c>
      <c r="D87" s="129">
        <v>2</v>
      </c>
      <c r="E87" s="129">
        <v>2</v>
      </c>
    </row>
    <row r="88" spans="1:11" ht="15.75" thickBot="1" x14ac:dyDescent="0.3">
      <c r="A88" s="124" t="s">
        <v>15</v>
      </c>
      <c r="B88" s="128">
        <v>800</v>
      </c>
      <c r="C88" s="128">
        <v>120</v>
      </c>
      <c r="D88" s="128">
        <v>120</v>
      </c>
      <c r="E88" s="128">
        <v>120</v>
      </c>
    </row>
    <row r="89" spans="1:11" ht="15.75" thickBot="1" x14ac:dyDescent="0.3">
      <c r="A89" s="124" t="s">
        <v>24</v>
      </c>
      <c r="B89" s="128">
        <f>B88/B87</f>
        <v>133.33333333333334</v>
      </c>
      <c r="C89" s="128">
        <f t="shared" ref="C89:E89" si="6">C88/C87</f>
        <v>60</v>
      </c>
      <c r="D89" s="128">
        <f t="shared" si="6"/>
        <v>60</v>
      </c>
      <c r="E89" s="128">
        <f t="shared" si="6"/>
        <v>60</v>
      </c>
    </row>
    <row r="90" spans="1:11" ht="15.75" thickBot="1" x14ac:dyDescent="0.3">
      <c r="A90" s="124" t="s">
        <v>16</v>
      </c>
      <c r="B90" s="129"/>
      <c r="C90" s="130">
        <f>C87/B87-1</f>
        <v>-0.66666666666666674</v>
      </c>
      <c r="D90" s="130">
        <f t="shared" ref="D90:E92" si="7">D87/C87-1</f>
        <v>0</v>
      </c>
      <c r="E90" s="130">
        <f t="shared" si="7"/>
        <v>0</v>
      </c>
      <c r="G90" s="131"/>
      <c r="H90" s="131"/>
      <c r="I90" s="131"/>
      <c r="J90" s="131"/>
      <c r="K90" s="131"/>
    </row>
    <row r="91" spans="1:11" ht="15.75" thickBot="1" x14ac:dyDescent="0.3">
      <c r="A91" s="124" t="s">
        <v>17</v>
      </c>
      <c r="B91" s="129"/>
      <c r="C91" s="130">
        <f t="shared" ref="C91:C92" si="8">C88/B88-1</f>
        <v>-0.85</v>
      </c>
      <c r="D91" s="130">
        <f t="shared" si="7"/>
        <v>0</v>
      </c>
      <c r="E91" s="130">
        <f t="shared" si="7"/>
        <v>0</v>
      </c>
    </row>
    <row r="92" spans="1:11" ht="15.75" thickBot="1" x14ac:dyDescent="0.3">
      <c r="A92" s="124" t="s">
        <v>18</v>
      </c>
      <c r="B92" s="129"/>
      <c r="C92" s="130">
        <f t="shared" si="8"/>
        <v>-0.55000000000000004</v>
      </c>
      <c r="D92" s="130">
        <f t="shared" si="7"/>
        <v>0</v>
      </c>
      <c r="E92" s="130">
        <f t="shared" si="7"/>
        <v>0</v>
      </c>
    </row>
    <row r="93" spans="1:11" ht="15.75" thickBot="1" x14ac:dyDescent="0.3">
      <c r="A93" s="693" t="s">
        <v>530</v>
      </c>
      <c r="B93" s="694"/>
      <c r="C93" s="694"/>
      <c r="D93" s="694"/>
      <c r="E93" s="695"/>
    </row>
    <row r="94" spans="1:11" ht="12.75" customHeight="1" x14ac:dyDescent="0.25">
      <c r="A94" s="685"/>
      <c r="B94" s="126">
        <v>2019</v>
      </c>
      <c r="C94" s="126">
        <v>2020</v>
      </c>
      <c r="D94" s="126">
        <v>2021</v>
      </c>
      <c r="E94" s="126">
        <v>2022</v>
      </c>
    </row>
    <row r="95" spans="1:11" ht="15.75" thickBot="1" x14ac:dyDescent="0.3">
      <c r="A95" s="686"/>
      <c r="B95" s="127" t="s">
        <v>5</v>
      </c>
      <c r="C95" s="127" t="s">
        <v>6</v>
      </c>
      <c r="D95" s="127" t="s">
        <v>6</v>
      </c>
      <c r="E95" s="127" t="s">
        <v>6</v>
      </c>
    </row>
    <row r="96" spans="1:11" ht="15.75" thickBot="1" x14ac:dyDescent="0.3">
      <c r="A96" s="132" t="s">
        <v>40</v>
      </c>
      <c r="B96" s="139">
        <v>0</v>
      </c>
      <c r="C96" s="139">
        <v>0</v>
      </c>
      <c r="D96" s="139">
        <v>0</v>
      </c>
      <c r="E96" s="139">
        <v>0</v>
      </c>
    </row>
    <row r="97" spans="1:7" ht="15.75" thickBot="1" x14ac:dyDescent="0.3">
      <c r="A97" s="132" t="s">
        <v>41</v>
      </c>
      <c r="B97" s="139">
        <v>800</v>
      </c>
      <c r="C97" s="139">
        <v>120</v>
      </c>
      <c r="D97" s="139">
        <v>120</v>
      </c>
      <c r="E97" s="139">
        <v>120</v>
      </c>
    </row>
    <row r="98" spans="1:7" ht="15.75" thickBot="1" x14ac:dyDescent="0.3">
      <c r="A98" s="147" t="s">
        <v>74</v>
      </c>
      <c r="B98" s="143">
        <f>B97+B96</f>
        <v>800</v>
      </c>
      <c r="C98" s="143">
        <f t="shared" ref="C98:E98" si="9">C97+C96</f>
        <v>120</v>
      </c>
      <c r="D98" s="143">
        <f t="shared" si="9"/>
        <v>120</v>
      </c>
      <c r="E98" s="143">
        <f t="shared" si="9"/>
        <v>120</v>
      </c>
    </row>
    <row r="99" spans="1:7" ht="15.75" thickBot="1" x14ac:dyDescent="0.3">
      <c r="A99" s="160"/>
      <c r="B99" s="161"/>
      <c r="C99" s="161"/>
      <c r="D99" s="161"/>
      <c r="E99" s="161"/>
    </row>
    <row r="100" spans="1:7" ht="27" customHeight="1" thickBot="1" x14ac:dyDescent="0.3">
      <c r="A100" s="114" t="s">
        <v>46</v>
      </c>
      <c r="B100" s="162">
        <f>B88+B71+B30</f>
        <v>15350</v>
      </c>
      <c r="C100" s="162">
        <f t="shared" ref="C100:E100" si="10">C88+C71+C30</f>
        <v>15200</v>
      </c>
      <c r="D100" s="162">
        <f t="shared" si="10"/>
        <v>15200</v>
      </c>
      <c r="E100" s="162">
        <f t="shared" si="10"/>
        <v>15200</v>
      </c>
      <c r="F100" s="131"/>
    </row>
    <row r="101" spans="1:7" ht="24.75" thickBot="1" x14ac:dyDescent="0.3">
      <c r="A101" s="114" t="s">
        <v>47</v>
      </c>
      <c r="B101" s="162">
        <f>B98+B81+B59</f>
        <v>15350</v>
      </c>
      <c r="C101" s="162">
        <f t="shared" ref="C101:E101" si="11">C98+C81+C59</f>
        <v>15200</v>
      </c>
      <c r="D101" s="162">
        <f t="shared" si="11"/>
        <v>15200</v>
      </c>
      <c r="E101" s="162">
        <f t="shared" si="11"/>
        <v>15200</v>
      </c>
      <c r="F101" s="516"/>
      <c r="G101" s="517"/>
    </row>
    <row r="102" spans="1:7" ht="15.75" thickBot="1" x14ac:dyDescent="0.3">
      <c r="A102" s="132" t="s">
        <v>0</v>
      </c>
      <c r="B102" s="163">
        <f>B103+B104</f>
        <v>8500</v>
      </c>
      <c r="C102" s="163">
        <f t="shared" ref="C102:E102" si="12">C103+C104</f>
        <v>8500</v>
      </c>
      <c r="D102" s="163">
        <f t="shared" si="12"/>
        <v>8500</v>
      </c>
      <c r="E102" s="163">
        <f t="shared" si="12"/>
        <v>8500</v>
      </c>
    </row>
    <row r="103" spans="1:7" ht="15.75" thickBot="1" x14ac:dyDescent="0.3">
      <c r="A103" s="134" t="s">
        <v>89</v>
      </c>
      <c r="B103" s="143">
        <f t="shared" ref="B103:E104" si="13">B39</f>
        <v>8500</v>
      </c>
      <c r="C103" s="143">
        <f t="shared" si="13"/>
        <v>8500</v>
      </c>
      <c r="D103" s="143">
        <f t="shared" si="13"/>
        <v>8500</v>
      </c>
      <c r="E103" s="143">
        <f t="shared" si="13"/>
        <v>8500</v>
      </c>
    </row>
    <row r="104" spans="1:7" ht="15.75" thickBot="1" x14ac:dyDescent="0.3">
      <c r="A104" s="134" t="s">
        <v>107</v>
      </c>
      <c r="B104" s="143">
        <f t="shared" si="13"/>
        <v>0</v>
      </c>
      <c r="C104" s="143">
        <f t="shared" si="13"/>
        <v>0</v>
      </c>
      <c r="D104" s="143">
        <f t="shared" si="13"/>
        <v>0</v>
      </c>
      <c r="E104" s="143">
        <f t="shared" si="13"/>
        <v>0</v>
      </c>
    </row>
    <row r="105" spans="1:7" ht="24.75" thickBot="1" x14ac:dyDescent="0.3">
      <c r="A105" s="132" t="s">
        <v>30</v>
      </c>
      <c r="B105" s="163">
        <f>B106+B107</f>
        <v>1500</v>
      </c>
      <c r="C105" s="163">
        <f t="shared" ref="C105:E105" si="14">C106+C107</f>
        <v>1500</v>
      </c>
      <c r="D105" s="163">
        <f t="shared" si="14"/>
        <v>1500</v>
      </c>
      <c r="E105" s="163">
        <f t="shared" si="14"/>
        <v>1500</v>
      </c>
    </row>
    <row r="106" spans="1:7" ht="15.75" thickBot="1" x14ac:dyDescent="0.3">
      <c r="A106" s="134" t="s">
        <v>89</v>
      </c>
      <c r="B106" s="139">
        <f>B42</f>
        <v>1500</v>
      </c>
      <c r="C106" s="139">
        <f t="shared" ref="C106:E107" si="15">C42</f>
        <v>1500</v>
      </c>
      <c r="D106" s="139">
        <f t="shared" si="15"/>
        <v>1500</v>
      </c>
      <c r="E106" s="139">
        <f t="shared" si="15"/>
        <v>1500</v>
      </c>
    </row>
    <row r="107" spans="1:7" ht="15.75" thickBot="1" x14ac:dyDescent="0.3">
      <c r="A107" s="134" t="s">
        <v>107</v>
      </c>
      <c r="B107" s="143">
        <f>B43</f>
        <v>0</v>
      </c>
      <c r="C107" s="143">
        <f t="shared" si="15"/>
        <v>0</v>
      </c>
      <c r="D107" s="143">
        <f t="shared" si="15"/>
        <v>0</v>
      </c>
      <c r="E107" s="143">
        <f t="shared" si="15"/>
        <v>0</v>
      </c>
    </row>
    <row r="108" spans="1:7" ht="15.75" thickBot="1" x14ac:dyDescent="0.3">
      <c r="A108" s="132" t="s">
        <v>1</v>
      </c>
      <c r="B108" s="163">
        <f>B109+B110</f>
        <v>3350</v>
      </c>
      <c r="C108" s="163">
        <f t="shared" ref="C108:E108" si="16">C109+C110</f>
        <v>5000</v>
      </c>
      <c r="D108" s="163">
        <f t="shared" si="16"/>
        <v>5000</v>
      </c>
      <c r="E108" s="163">
        <f t="shared" si="16"/>
        <v>5000</v>
      </c>
    </row>
    <row r="109" spans="1:7" ht="15.75" thickBot="1" x14ac:dyDescent="0.3">
      <c r="A109" s="134" t="s">
        <v>89</v>
      </c>
      <c r="B109" s="143">
        <f>B45</f>
        <v>3350</v>
      </c>
      <c r="C109" s="143">
        <f t="shared" ref="C109:E110" si="17">C45</f>
        <v>5000</v>
      </c>
      <c r="D109" s="143">
        <f t="shared" si="17"/>
        <v>5000</v>
      </c>
      <c r="E109" s="143">
        <f t="shared" si="17"/>
        <v>5000</v>
      </c>
    </row>
    <row r="110" spans="1:7" ht="15.75" thickBot="1" x14ac:dyDescent="0.3">
      <c r="A110" s="134" t="s">
        <v>107</v>
      </c>
      <c r="B110" s="143">
        <f>B46</f>
        <v>0</v>
      </c>
      <c r="C110" s="143">
        <f t="shared" si="17"/>
        <v>0</v>
      </c>
      <c r="D110" s="143">
        <f t="shared" si="17"/>
        <v>0</v>
      </c>
      <c r="E110" s="143">
        <f t="shared" si="17"/>
        <v>0</v>
      </c>
    </row>
    <row r="111" spans="1:7" ht="15.75" thickBot="1" x14ac:dyDescent="0.3">
      <c r="A111" s="132" t="s">
        <v>2</v>
      </c>
      <c r="B111" s="163">
        <f>B112+B113</f>
        <v>0</v>
      </c>
      <c r="C111" s="163">
        <f t="shared" ref="C111:E111" si="18">C112+C113</f>
        <v>0</v>
      </c>
      <c r="D111" s="163">
        <f t="shared" si="18"/>
        <v>0</v>
      </c>
      <c r="E111" s="163">
        <f t="shared" si="18"/>
        <v>0</v>
      </c>
    </row>
    <row r="112" spans="1:7" ht="15.75" thickBot="1" x14ac:dyDescent="0.3">
      <c r="A112" s="134" t="s">
        <v>89</v>
      </c>
      <c r="B112" s="139">
        <f>B48</f>
        <v>0</v>
      </c>
      <c r="C112" s="139">
        <f t="shared" ref="C112:E113" si="19">C48</f>
        <v>0</v>
      </c>
      <c r="D112" s="139">
        <f t="shared" si="19"/>
        <v>0</v>
      </c>
      <c r="E112" s="139">
        <f t="shared" si="19"/>
        <v>0</v>
      </c>
    </row>
    <row r="113" spans="1:5" ht="15.75" thickBot="1" x14ac:dyDescent="0.3">
      <c r="A113" s="134" t="s">
        <v>107</v>
      </c>
      <c r="B113" s="143">
        <f>B49</f>
        <v>0</v>
      </c>
      <c r="C113" s="143">
        <f t="shared" si="19"/>
        <v>0</v>
      </c>
      <c r="D113" s="143">
        <f t="shared" si="19"/>
        <v>0</v>
      </c>
      <c r="E113" s="143">
        <f t="shared" si="19"/>
        <v>0</v>
      </c>
    </row>
    <row r="114" spans="1:5" ht="15.75" thickBot="1" x14ac:dyDescent="0.3">
      <c r="A114" s="132" t="s">
        <v>25</v>
      </c>
      <c r="B114" s="163">
        <f>B115+B116</f>
        <v>0</v>
      </c>
      <c r="C114" s="163">
        <f t="shared" ref="C114:E114" si="20">C115+C116</f>
        <v>0</v>
      </c>
      <c r="D114" s="163">
        <f t="shared" si="20"/>
        <v>0</v>
      </c>
      <c r="E114" s="163">
        <f t="shared" si="20"/>
        <v>0</v>
      </c>
    </row>
    <row r="115" spans="1:5" ht="15.75" thickBot="1" x14ac:dyDescent="0.3">
      <c r="A115" s="134" t="s">
        <v>89</v>
      </c>
      <c r="B115" s="139">
        <f>B51</f>
        <v>0</v>
      </c>
      <c r="C115" s="139">
        <f t="shared" ref="C115:E116" si="21">C51</f>
        <v>0</v>
      </c>
      <c r="D115" s="139">
        <f t="shared" si="21"/>
        <v>0</v>
      </c>
      <c r="E115" s="139">
        <f t="shared" si="21"/>
        <v>0</v>
      </c>
    </row>
    <row r="116" spans="1:5" ht="15.75" thickBot="1" x14ac:dyDescent="0.3">
      <c r="A116" s="134" t="s">
        <v>107</v>
      </c>
      <c r="B116" s="143">
        <f>B52</f>
        <v>0</v>
      </c>
      <c r="C116" s="143">
        <f t="shared" si="21"/>
        <v>0</v>
      </c>
      <c r="D116" s="143">
        <f t="shared" si="21"/>
        <v>0</v>
      </c>
      <c r="E116" s="143">
        <f t="shared" si="21"/>
        <v>0</v>
      </c>
    </row>
    <row r="117" spans="1:5" ht="15.75" thickBot="1" x14ac:dyDescent="0.3">
      <c r="A117" s="132" t="s">
        <v>26</v>
      </c>
      <c r="B117" s="163">
        <f>B118+B119</f>
        <v>0</v>
      </c>
      <c r="C117" s="163">
        <f>C118+C119</f>
        <v>0</v>
      </c>
      <c r="D117" s="163">
        <f t="shared" ref="D117:E117" si="22">D118+D119</f>
        <v>0</v>
      </c>
      <c r="E117" s="163">
        <f t="shared" si="22"/>
        <v>0</v>
      </c>
    </row>
    <row r="118" spans="1:5" ht="15.75" thickBot="1" x14ac:dyDescent="0.3">
      <c r="A118" s="134" t="s">
        <v>89</v>
      </c>
      <c r="B118" s="139">
        <f>B54</f>
        <v>0</v>
      </c>
      <c r="C118" s="139">
        <f t="shared" ref="C118:E122" si="23">C54</f>
        <v>0</v>
      </c>
      <c r="D118" s="139">
        <f t="shared" si="23"/>
        <v>0</v>
      </c>
      <c r="E118" s="139">
        <f t="shared" si="23"/>
        <v>0</v>
      </c>
    </row>
    <row r="119" spans="1:5" ht="15.75" thickBot="1" x14ac:dyDescent="0.3">
      <c r="A119" s="134" t="s">
        <v>107</v>
      </c>
      <c r="B119" s="143">
        <f>B55</f>
        <v>0</v>
      </c>
      <c r="C119" s="143">
        <f t="shared" si="23"/>
        <v>0</v>
      </c>
      <c r="D119" s="143">
        <f t="shared" si="23"/>
        <v>0</v>
      </c>
      <c r="E119" s="143">
        <f t="shared" si="23"/>
        <v>0</v>
      </c>
    </row>
    <row r="120" spans="1:5" ht="24.75" thickBot="1" x14ac:dyDescent="0.3">
      <c r="A120" s="132" t="s">
        <v>3</v>
      </c>
      <c r="B120" s="163">
        <f>B56</f>
        <v>0</v>
      </c>
      <c r="C120" s="163">
        <f t="shared" si="23"/>
        <v>0</v>
      </c>
      <c r="D120" s="163">
        <f t="shared" si="23"/>
        <v>0</v>
      </c>
      <c r="E120" s="163">
        <f t="shared" si="23"/>
        <v>0</v>
      </c>
    </row>
    <row r="121" spans="1:5" ht="15.75" thickBot="1" x14ac:dyDescent="0.3">
      <c r="A121" s="134" t="s">
        <v>89</v>
      </c>
      <c r="B121" s="139">
        <f>B57</f>
        <v>0</v>
      </c>
      <c r="C121" s="139">
        <f t="shared" si="23"/>
        <v>0</v>
      </c>
      <c r="D121" s="139">
        <f t="shared" si="23"/>
        <v>0</v>
      </c>
      <c r="E121" s="139">
        <f t="shared" si="23"/>
        <v>0</v>
      </c>
    </row>
    <row r="122" spans="1:5" ht="15.75" thickBot="1" x14ac:dyDescent="0.3">
      <c r="A122" s="134" t="s">
        <v>107</v>
      </c>
      <c r="B122" s="143">
        <f>B58</f>
        <v>0</v>
      </c>
      <c r="C122" s="143">
        <f t="shared" si="23"/>
        <v>0</v>
      </c>
      <c r="D122" s="143">
        <f t="shared" si="23"/>
        <v>0</v>
      </c>
      <c r="E122" s="143">
        <f t="shared" si="23"/>
        <v>0</v>
      </c>
    </row>
    <row r="123" spans="1:5" ht="15.75" thickBot="1" x14ac:dyDescent="0.3">
      <c r="A123" s="132" t="s">
        <v>19</v>
      </c>
      <c r="B123" s="139">
        <f>B79+B96</f>
        <v>0</v>
      </c>
      <c r="C123" s="139">
        <f t="shared" ref="C123:E124" si="24">C79+C96</f>
        <v>0</v>
      </c>
      <c r="D123" s="139">
        <f t="shared" si="24"/>
        <v>0</v>
      </c>
      <c r="E123" s="139">
        <f t="shared" si="24"/>
        <v>0</v>
      </c>
    </row>
    <row r="124" spans="1:5" ht="15.75" thickBot="1" x14ac:dyDescent="0.3">
      <c r="A124" s="132" t="s">
        <v>20</v>
      </c>
      <c r="B124" s="139">
        <f>B80+B97</f>
        <v>2000</v>
      </c>
      <c r="C124" s="139">
        <f t="shared" si="24"/>
        <v>200</v>
      </c>
      <c r="D124" s="139">
        <f t="shared" si="24"/>
        <v>200</v>
      </c>
      <c r="E124" s="139">
        <f t="shared" si="24"/>
        <v>200</v>
      </c>
    </row>
    <row r="125" spans="1:5" ht="15.75" thickBot="1" x14ac:dyDescent="0.3">
      <c r="A125" s="148" t="s">
        <v>33</v>
      </c>
      <c r="B125" s="149">
        <f>IF(B101-B100=0,0,"Error")</f>
        <v>0</v>
      </c>
      <c r="C125" s="149">
        <f>IF(C101-C100=0,0,"Error")</f>
        <v>0</v>
      </c>
      <c r="D125" s="149">
        <f>IF(D101-D100=0,0,"Error")</f>
        <v>0</v>
      </c>
      <c r="E125" s="149">
        <f>IF(E101-E100=0,0,"Error")</f>
        <v>0</v>
      </c>
    </row>
  </sheetData>
  <mergeCells count="35">
    <mergeCell ref="A2:E2"/>
    <mergeCell ref="A1:E1"/>
    <mergeCell ref="A22:E22"/>
    <mergeCell ref="A3:E3"/>
    <mergeCell ref="B5:E5"/>
    <mergeCell ref="B6:E6"/>
    <mergeCell ref="B7:E7"/>
    <mergeCell ref="A8:E8"/>
    <mergeCell ref="A9:E11"/>
    <mergeCell ref="B12:E12"/>
    <mergeCell ref="A13:A14"/>
    <mergeCell ref="B16:E16"/>
    <mergeCell ref="A17:E17"/>
    <mergeCell ref="B65:E65"/>
    <mergeCell ref="A23:E23"/>
    <mergeCell ref="B24:E24"/>
    <mergeCell ref="B25:E25"/>
    <mergeCell ref="B26:E26"/>
    <mergeCell ref="A27:A28"/>
    <mergeCell ref="A35:E35"/>
    <mergeCell ref="A36:A37"/>
    <mergeCell ref="A61:E61"/>
    <mergeCell ref="A62:E62"/>
    <mergeCell ref="B63:E63"/>
    <mergeCell ref="D64:E64"/>
    <mergeCell ref="B66:E66"/>
    <mergeCell ref="B67:E67"/>
    <mergeCell ref="A68:A69"/>
    <mergeCell ref="A76:E76"/>
    <mergeCell ref="A77:A78"/>
    <mergeCell ref="B83:E83"/>
    <mergeCell ref="B84:E84"/>
    <mergeCell ref="A85:A86"/>
    <mergeCell ref="A93:E93"/>
    <mergeCell ref="A94:A95"/>
  </mergeCells>
  <pageMargins left="0" right="0" top="0.94488188976377963" bottom="0.55118110236220474" header="0.31496062992125984" footer="0.31496062992125984"/>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
  <sheetViews>
    <sheetView zoomScale="136" zoomScaleNormal="136" workbookViewId="0">
      <selection sqref="A1:E1"/>
    </sheetView>
  </sheetViews>
  <sheetFormatPr defaultRowHeight="15" x14ac:dyDescent="0.25"/>
  <cols>
    <col min="1" max="2" width="17.7109375" customWidth="1"/>
    <col min="3" max="3" width="15.28515625" customWidth="1"/>
    <col min="4" max="4" width="11.7109375" customWidth="1"/>
    <col min="5" max="5" width="29.28515625" customWidth="1"/>
    <col min="6" max="6" width="28" customWidth="1"/>
    <col min="7" max="7" width="8.42578125" customWidth="1"/>
    <col min="8" max="8" width="14.85546875" customWidth="1"/>
    <col min="9" max="9" width="8.7109375" customWidth="1"/>
    <col min="10" max="10" width="13.42578125" customWidth="1"/>
    <col min="255" max="255" width="0" hidden="1" customWidth="1"/>
    <col min="256" max="256" width="0.42578125" customWidth="1"/>
    <col min="257" max="257" width="28.5703125" customWidth="1"/>
    <col min="258" max="258" width="11.85546875" customWidth="1"/>
    <col min="259" max="259" width="15.28515625" customWidth="1"/>
    <col min="260" max="260" width="11.7109375" customWidth="1"/>
    <col min="261" max="261" width="29.28515625" customWidth="1"/>
    <col min="262" max="262" width="28" customWidth="1"/>
    <col min="263" max="263" width="8.42578125" customWidth="1"/>
    <col min="264" max="264" width="14.85546875" customWidth="1"/>
    <col min="265" max="265" width="8.7109375" customWidth="1"/>
    <col min="266" max="266" width="13.42578125" customWidth="1"/>
    <col min="511" max="511" width="0" hidden="1" customWidth="1"/>
    <col min="512" max="512" width="0.42578125" customWidth="1"/>
    <col min="513" max="513" width="28.5703125" customWidth="1"/>
    <col min="514" max="514" width="11.85546875" customWidth="1"/>
    <col min="515" max="515" width="15.28515625" customWidth="1"/>
    <col min="516" max="516" width="11.7109375" customWidth="1"/>
    <col min="517" max="517" width="29.28515625" customWidth="1"/>
    <col min="518" max="518" width="28" customWidth="1"/>
    <col min="519" max="519" width="8.42578125" customWidth="1"/>
    <col min="520" max="520" width="14.85546875" customWidth="1"/>
    <col min="521" max="521" width="8.7109375" customWidth="1"/>
    <col min="522" max="522" width="13.42578125" customWidth="1"/>
    <col min="767" max="767" width="0" hidden="1" customWidth="1"/>
    <col min="768" max="768" width="0.42578125" customWidth="1"/>
    <col min="769" max="769" width="28.5703125" customWidth="1"/>
    <col min="770" max="770" width="11.85546875" customWidth="1"/>
    <col min="771" max="771" width="15.28515625" customWidth="1"/>
    <col min="772" max="772" width="11.7109375" customWidth="1"/>
    <col min="773" max="773" width="29.28515625" customWidth="1"/>
    <col min="774" max="774" width="28" customWidth="1"/>
    <col min="775" max="775" width="8.42578125" customWidth="1"/>
    <col min="776" max="776" width="14.85546875" customWidth="1"/>
    <col min="777" max="777" width="8.7109375" customWidth="1"/>
    <col min="778" max="778" width="13.42578125" customWidth="1"/>
    <col min="1023" max="1023" width="0" hidden="1" customWidth="1"/>
    <col min="1024" max="1024" width="0.42578125" customWidth="1"/>
    <col min="1025" max="1025" width="28.5703125" customWidth="1"/>
    <col min="1026" max="1026" width="11.85546875" customWidth="1"/>
    <col min="1027" max="1027" width="15.28515625" customWidth="1"/>
    <col min="1028" max="1028" width="11.7109375" customWidth="1"/>
    <col min="1029" max="1029" width="29.28515625" customWidth="1"/>
    <col min="1030" max="1030" width="28" customWidth="1"/>
    <col min="1031" max="1031" width="8.42578125" customWidth="1"/>
    <col min="1032" max="1032" width="14.85546875" customWidth="1"/>
    <col min="1033" max="1033" width="8.7109375" customWidth="1"/>
    <col min="1034" max="1034" width="13.42578125" customWidth="1"/>
    <col min="1279" max="1279" width="0" hidden="1" customWidth="1"/>
    <col min="1280" max="1280" width="0.42578125" customWidth="1"/>
    <col min="1281" max="1281" width="28.5703125" customWidth="1"/>
    <col min="1282" max="1282" width="11.85546875" customWidth="1"/>
    <col min="1283" max="1283" width="15.28515625" customWidth="1"/>
    <col min="1284" max="1284" width="11.7109375" customWidth="1"/>
    <col min="1285" max="1285" width="29.28515625" customWidth="1"/>
    <col min="1286" max="1286" width="28" customWidth="1"/>
    <col min="1287" max="1287" width="8.42578125" customWidth="1"/>
    <col min="1288" max="1288" width="14.85546875" customWidth="1"/>
    <col min="1289" max="1289" width="8.7109375" customWidth="1"/>
    <col min="1290" max="1290" width="13.42578125" customWidth="1"/>
    <col min="1535" max="1535" width="0" hidden="1" customWidth="1"/>
    <col min="1536" max="1536" width="0.42578125" customWidth="1"/>
    <col min="1537" max="1537" width="28.5703125" customWidth="1"/>
    <col min="1538" max="1538" width="11.85546875" customWidth="1"/>
    <col min="1539" max="1539" width="15.28515625" customWidth="1"/>
    <col min="1540" max="1540" width="11.7109375" customWidth="1"/>
    <col min="1541" max="1541" width="29.28515625" customWidth="1"/>
    <col min="1542" max="1542" width="28" customWidth="1"/>
    <col min="1543" max="1543" width="8.42578125" customWidth="1"/>
    <col min="1544" max="1544" width="14.85546875" customWidth="1"/>
    <col min="1545" max="1545" width="8.7109375" customWidth="1"/>
    <col min="1546" max="1546" width="13.42578125" customWidth="1"/>
    <col min="1791" max="1791" width="0" hidden="1" customWidth="1"/>
    <col min="1792" max="1792" width="0.42578125" customWidth="1"/>
    <col min="1793" max="1793" width="28.5703125" customWidth="1"/>
    <col min="1794" max="1794" width="11.85546875" customWidth="1"/>
    <col min="1795" max="1795" width="15.28515625" customWidth="1"/>
    <col min="1796" max="1796" width="11.7109375" customWidth="1"/>
    <col min="1797" max="1797" width="29.28515625" customWidth="1"/>
    <col min="1798" max="1798" width="28" customWidth="1"/>
    <col min="1799" max="1799" width="8.42578125" customWidth="1"/>
    <col min="1800" max="1800" width="14.85546875" customWidth="1"/>
    <col min="1801" max="1801" width="8.7109375" customWidth="1"/>
    <col min="1802" max="1802" width="13.42578125" customWidth="1"/>
    <col min="2047" max="2047" width="0" hidden="1" customWidth="1"/>
    <col min="2048" max="2048" width="0.42578125" customWidth="1"/>
    <col min="2049" max="2049" width="28.5703125" customWidth="1"/>
    <col min="2050" max="2050" width="11.85546875" customWidth="1"/>
    <col min="2051" max="2051" width="15.28515625" customWidth="1"/>
    <col min="2052" max="2052" width="11.7109375" customWidth="1"/>
    <col min="2053" max="2053" width="29.28515625" customWidth="1"/>
    <col min="2054" max="2054" width="28" customWidth="1"/>
    <col min="2055" max="2055" width="8.42578125" customWidth="1"/>
    <col min="2056" max="2056" width="14.85546875" customWidth="1"/>
    <col min="2057" max="2057" width="8.7109375" customWidth="1"/>
    <col min="2058" max="2058" width="13.42578125" customWidth="1"/>
    <col min="2303" max="2303" width="0" hidden="1" customWidth="1"/>
    <col min="2304" max="2304" width="0.42578125" customWidth="1"/>
    <col min="2305" max="2305" width="28.5703125" customWidth="1"/>
    <col min="2306" max="2306" width="11.85546875" customWidth="1"/>
    <col min="2307" max="2307" width="15.28515625" customWidth="1"/>
    <col min="2308" max="2308" width="11.7109375" customWidth="1"/>
    <col min="2309" max="2309" width="29.28515625" customWidth="1"/>
    <col min="2310" max="2310" width="28" customWidth="1"/>
    <col min="2311" max="2311" width="8.42578125" customWidth="1"/>
    <col min="2312" max="2312" width="14.85546875" customWidth="1"/>
    <col min="2313" max="2313" width="8.7109375" customWidth="1"/>
    <col min="2314" max="2314" width="13.42578125" customWidth="1"/>
    <col min="2559" max="2559" width="0" hidden="1" customWidth="1"/>
    <col min="2560" max="2560" width="0.42578125" customWidth="1"/>
    <col min="2561" max="2561" width="28.5703125" customWidth="1"/>
    <col min="2562" max="2562" width="11.85546875" customWidth="1"/>
    <col min="2563" max="2563" width="15.28515625" customWidth="1"/>
    <col min="2564" max="2564" width="11.7109375" customWidth="1"/>
    <col min="2565" max="2565" width="29.28515625" customWidth="1"/>
    <col min="2566" max="2566" width="28" customWidth="1"/>
    <col min="2567" max="2567" width="8.42578125" customWidth="1"/>
    <col min="2568" max="2568" width="14.85546875" customWidth="1"/>
    <col min="2569" max="2569" width="8.7109375" customWidth="1"/>
    <col min="2570" max="2570" width="13.42578125" customWidth="1"/>
    <col min="2815" max="2815" width="0" hidden="1" customWidth="1"/>
    <col min="2816" max="2816" width="0.42578125" customWidth="1"/>
    <col min="2817" max="2817" width="28.5703125" customWidth="1"/>
    <col min="2818" max="2818" width="11.85546875" customWidth="1"/>
    <col min="2819" max="2819" width="15.28515625" customWidth="1"/>
    <col min="2820" max="2820" width="11.7109375" customWidth="1"/>
    <col min="2821" max="2821" width="29.28515625" customWidth="1"/>
    <col min="2822" max="2822" width="28" customWidth="1"/>
    <col min="2823" max="2823" width="8.42578125" customWidth="1"/>
    <col min="2824" max="2824" width="14.85546875" customWidth="1"/>
    <col min="2825" max="2825" width="8.7109375" customWidth="1"/>
    <col min="2826" max="2826" width="13.42578125" customWidth="1"/>
    <col min="3071" max="3071" width="0" hidden="1" customWidth="1"/>
    <col min="3072" max="3072" width="0.42578125" customWidth="1"/>
    <col min="3073" max="3073" width="28.5703125" customWidth="1"/>
    <col min="3074" max="3074" width="11.85546875" customWidth="1"/>
    <col min="3075" max="3075" width="15.28515625" customWidth="1"/>
    <col min="3076" max="3076" width="11.7109375" customWidth="1"/>
    <col min="3077" max="3077" width="29.28515625" customWidth="1"/>
    <col min="3078" max="3078" width="28" customWidth="1"/>
    <col min="3079" max="3079" width="8.42578125" customWidth="1"/>
    <col min="3080" max="3080" width="14.85546875" customWidth="1"/>
    <col min="3081" max="3081" width="8.7109375" customWidth="1"/>
    <col min="3082" max="3082" width="13.42578125" customWidth="1"/>
    <col min="3327" max="3327" width="0" hidden="1" customWidth="1"/>
    <col min="3328" max="3328" width="0.42578125" customWidth="1"/>
    <col min="3329" max="3329" width="28.5703125" customWidth="1"/>
    <col min="3330" max="3330" width="11.85546875" customWidth="1"/>
    <col min="3331" max="3331" width="15.28515625" customWidth="1"/>
    <col min="3332" max="3332" width="11.7109375" customWidth="1"/>
    <col min="3333" max="3333" width="29.28515625" customWidth="1"/>
    <col min="3334" max="3334" width="28" customWidth="1"/>
    <col min="3335" max="3335" width="8.42578125" customWidth="1"/>
    <col min="3336" max="3336" width="14.85546875" customWidth="1"/>
    <col min="3337" max="3337" width="8.7109375" customWidth="1"/>
    <col min="3338" max="3338" width="13.42578125" customWidth="1"/>
    <col min="3583" max="3583" width="0" hidden="1" customWidth="1"/>
    <col min="3584" max="3584" width="0.42578125" customWidth="1"/>
    <col min="3585" max="3585" width="28.5703125" customWidth="1"/>
    <col min="3586" max="3586" width="11.85546875" customWidth="1"/>
    <col min="3587" max="3587" width="15.28515625" customWidth="1"/>
    <col min="3588" max="3588" width="11.7109375" customWidth="1"/>
    <col min="3589" max="3589" width="29.28515625" customWidth="1"/>
    <col min="3590" max="3590" width="28" customWidth="1"/>
    <col min="3591" max="3591" width="8.42578125" customWidth="1"/>
    <col min="3592" max="3592" width="14.85546875" customWidth="1"/>
    <col min="3593" max="3593" width="8.7109375" customWidth="1"/>
    <col min="3594" max="3594" width="13.42578125" customWidth="1"/>
    <col min="3839" max="3839" width="0" hidden="1" customWidth="1"/>
    <col min="3840" max="3840" width="0.42578125" customWidth="1"/>
    <col min="3841" max="3841" width="28.5703125" customWidth="1"/>
    <col min="3842" max="3842" width="11.85546875" customWidth="1"/>
    <col min="3843" max="3843" width="15.28515625" customWidth="1"/>
    <col min="3844" max="3844" width="11.7109375" customWidth="1"/>
    <col min="3845" max="3845" width="29.28515625" customWidth="1"/>
    <col min="3846" max="3846" width="28" customWidth="1"/>
    <col min="3847" max="3847" width="8.42578125" customWidth="1"/>
    <col min="3848" max="3848" width="14.85546875" customWidth="1"/>
    <col min="3849" max="3849" width="8.7109375" customWidth="1"/>
    <col min="3850" max="3850" width="13.42578125" customWidth="1"/>
    <col min="4095" max="4095" width="0" hidden="1" customWidth="1"/>
    <col min="4096" max="4096" width="0.42578125" customWidth="1"/>
    <col min="4097" max="4097" width="28.5703125" customWidth="1"/>
    <col min="4098" max="4098" width="11.85546875" customWidth="1"/>
    <col min="4099" max="4099" width="15.28515625" customWidth="1"/>
    <col min="4100" max="4100" width="11.7109375" customWidth="1"/>
    <col min="4101" max="4101" width="29.28515625" customWidth="1"/>
    <col min="4102" max="4102" width="28" customWidth="1"/>
    <col min="4103" max="4103" width="8.42578125" customWidth="1"/>
    <col min="4104" max="4104" width="14.85546875" customWidth="1"/>
    <col min="4105" max="4105" width="8.7109375" customWidth="1"/>
    <col min="4106" max="4106" width="13.42578125" customWidth="1"/>
    <col min="4351" max="4351" width="0" hidden="1" customWidth="1"/>
    <col min="4352" max="4352" width="0.42578125" customWidth="1"/>
    <col min="4353" max="4353" width="28.5703125" customWidth="1"/>
    <col min="4354" max="4354" width="11.85546875" customWidth="1"/>
    <col min="4355" max="4355" width="15.28515625" customWidth="1"/>
    <col min="4356" max="4356" width="11.7109375" customWidth="1"/>
    <col min="4357" max="4357" width="29.28515625" customWidth="1"/>
    <col min="4358" max="4358" width="28" customWidth="1"/>
    <col min="4359" max="4359" width="8.42578125" customWidth="1"/>
    <col min="4360" max="4360" width="14.85546875" customWidth="1"/>
    <col min="4361" max="4361" width="8.7109375" customWidth="1"/>
    <col min="4362" max="4362" width="13.42578125" customWidth="1"/>
    <col min="4607" max="4607" width="0" hidden="1" customWidth="1"/>
    <col min="4608" max="4608" width="0.42578125" customWidth="1"/>
    <col min="4609" max="4609" width="28.5703125" customWidth="1"/>
    <col min="4610" max="4610" width="11.85546875" customWidth="1"/>
    <col min="4611" max="4611" width="15.28515625" customWidth="1"/>
    <col min="4612" max="4612" width="11.7109375" customWidth="1"/>
    <col min="4613" max="4613" width="29.28515625" customWidth="1"/>
    <col min="4614" max="4614" width="28" customWidth="1"/>
    <col min="4615" max="4615" width="8.42578125" customWidth="1"/>
    <col min="4616" max="4616" width="14.85546875" customWidth="1"/>
    <col min="4617" max="4617" width="8.7109375" customWidth="1"/>
    <col min="4618" max="4618" width="13.42578125" customWidth="1"/>
    <col min="4863" max="4863" width="0" hidden="1" customWidth="1"/>
    <col min="4864" max="4864" width="0.42578125" customWidth="1"/>
    <col min="4865" max="4865" width="28.5703125" customWidth="1"/>
    <col min="4866" max="4866" width="11.85546875" customWidth="1"/>
    <col min="4867" max="4867" width="15.28515625" customWidth="1"/>
    <col min="4868" max="4868" width="11.7109375" customWidth="1"/>
    <col min="4869" max="4869" width="29.28515625" customWidth="1"/>
    <col min="4870" max="4870" width="28" customWidth="1"/>
    <col min="4871" max="4871" width="8.42578125" customWidth="1"/>
    <col min="4872" max="4872" width="14.85546875" customWidth="1"/>
    <col min="4873" max="4873" width="8.7109375" customWidth="1"/>
    <col min="4874" max="4874" width="13.42578125" customWidth="1"/>
    <col min="5119" max="5119" width="0" hidden="1" customWidth="1"/>
    <col min="5120" max="5120" width="0.42578125" customWidth="1"/>
    <col min="5121" max="5121" width="28.5703125" customWidth="1"/>
    <col min="5122" max="5122" width="11.85546875" customWidth="1"/>
    <col min="5123" max="5123" width="15.28515625" customWidth="1"/>
    <col min="5124" max="5124" width="11.7109375" customWidth="1"/>
    <col min="5125" max="5125" width="29.28515625" customWidth="1"/>
    <col min="5126" max="5126" width="28" customWidth="1"/>
    <col min="5127" max="5127" width="8.42578125" customWidth="1"/>
    <col min="5128" max="5128" width="14.85546875" customWidth="1"/>
    <col min="5129" max="5129" width="8.7109375" customWidth="1"/>
    <col min="5130" max="5130" width="13.42578125" customWidth="1"/>
    <col min="5375" max="5375" width="0" hidden="1" customWidth="1"/>
    <col min="5376" max="5376" width="0.42578125" customWidth="1"/>
    <col min="5377" max="5377" width="28.5703125" customWidth="1"/>
    <col min="5378" max="5378" width="11.85546875" customWidth="1"/>
    <col min="5379" max="5379" width="15.28515625" customWidth="1"/>
    <col min="5380" max="5380" width="11.7109375" customWidth="1"/>
    <col min="5381" max="5381" width="29.28515625" customWidth="1"/>
    <col min="5382" max="5382" width="28" customWidth="1"/>
    <col min="5383" max="5383" width="8.42578125" customWidth="1"/>
    <col min="5384" max="5384" width="14.85546875" customWidth="1"/>
    <col min="5385" max="5385" width="8.7109375" customWidth="1"/>
    <col min="5386" max="5386" width="13.42578125" customWidth="1"/>
    <col min="5631" max="5631" width="0" hidden="1" customWidth="1"/>
    <col min="5632" max="5632" width="0.42578125" customWidth="1"/>
    <col min="5633" max="5633" width="28.5703125" customWidth="1"/>
    <col min="5634" max="5634" width="11.85546875" customWidth="1"/>
    <col min="5635" max="5635" width="15.28515625" customWidth="1"/>
    <col min="5636" max="5636" width="11.7109375" customWidth="1"/>
    <col min="5637" max="5637" width="29.28515625" customWidth="1"/>
    <col min="5638" max="5638" width="28" customWidth="1"/>
    <col min="5639" max="5639" width="8.42578125" customWidth="1"/>
    <col min="5640" max="5640" width="14.85546875" customWidth="1"/>
    <col min="5641" max="5641" width="8.7109375" customWidth="1"/>
    <col min="5642" max="5642" width="13.42578125" customWidth="1"/>
    <col min="5887" max="5887" width="0" hidden="1" customWidth="1"/>
    <col min="5888" max="5888" width="0.42578125" customWidth="1"/>
    <col min="5889" max="5889" width="28.5703125" customWidth="1"/>
    <col min="5890" max="5890" width="11.85546875" customWidth="1"/>
    <col min="5891" max="5891" width="15.28515625" customWidth="1"/>
    <col min="5892" max="5892" width="11.7109375" customWidth="1"/>
    <col min="5893" max="5893" width="29.28515625" customWidth="1"/>
    <col min="5894" max="5894" width="28" customWidth="1"/>
    <col min="5895" max="5895" width="8.42578125" customWidth="1"/>
    <col min="5896" max="5896" width="14.85546875" customWidth="1"/>
    <col min="5897" max="5897" width="8.7109375" customWidth="1"/>
    <col min="5898" max="5898" width="13.42578125" customWidth="1"/>
    <col min="6143" max="6143" width="0" hidden="1" customWidth="1"/>
    <col min="6144" max="6144" width="0.42578125" customWidth="1"/>
    <col min="6145" max="6145" width="28.5703125" customWidth="1"/>
    <col min="6146" max="6146" width="11.85546875" customWidth="1"/>
    <col min="6147" max="6147" width="15.28515625" customWidth="1"/>
    <col min="6148" max="6148" width="11.7109375" customWidth="1"/>
    <col min="6149" max="6149" width="29.28515625" customWidth="1"/>
    <col min="6150" max="6150" width="28" customWidth="1"/>
    <col min="6151" max="6151" width="8.42578125" customWidth="1"/>
    <col min="6152" max="6152" width="14.85546875" customWidth="1"/>
    <col min="6153" max="6153" width="8.7109375" customWidth="1"/>
    <col min="6154" max="6154" width="13.42578125" customWidth="1"/>
    <col min="6399" max="6399" width="0" hidden="1" customWidth="1"/>
    <col min="6400" max="6400" width="0.42578125" customWidth="1"/>
    <col min="6401" max="6401" width="28.5703125" customWidth="1"/>
    <col min="6402" max="6402" width="11.85546875" customWidth="1"/>
    <col min="6403" max="6403" width="15.28515625" customWidth="1"/>
    <col min="6404" max="6404" width="11.7109375" customWidth="1"/>
    <col min="6405" max="6405" width="29.28515625" customWidth="1"/>
    <col min="6406" max="6406" width="28" customWidth="1"/>
    <col min="6407" max="6407" width="8.42578125" customWidth="1"/>
    <col min="6408" max="6408" width="14.85546875" customWidth="1"/>
    <col min="6409" max="6409" width="8.7109375" customWidth="1"/>
    <col min="6410" max="6410" width="13.42578125" customWidth="1"/>
    <col min="6655" max="6655" width="0" hidden="1" customWidth="1"/>
    <col min="6656" max="6656" width="0.42578125" customWidth="1"/>
    <col min="6657" max="6657" width="28.5703125" customWidth="1"/>
    <col min="6658" max="6658" width="11.85546875" customWidth="1"/>
    <col min="6659" max="6659" width="15.28515625" customWidth="1"/>
    <col min="6660" max="6660" width="11.7109375" customWidth="1"/>
    <col min="6661" max="6661" width="29.28515625" customWidth="1"/>
    <col min="6662" max="6662" width="28" customWidth="1"/>
    <col min="6663" max="6663" width="8.42578125" customWidth="1"/>
    <col min="6664" max="6664" width="14.85546875" customWidth="1"/>
    <col min="6665" max="6665" width="8.7109375" customWidth="1"/>
    <col min="6666" max="6666" width="13.42578125" customWidth="1"/>
    <col min="6911" max="6911" width="0" hidden="1" customWidth="1"/>
    <col min="6912" max="6912" width="0.42578125" customWidth="1"/>
    <col min="6913" max="6913" width="28.5703125" customWidth="1"/>
    <col min="6914" max="6914" width="11.85546875" customWidth="1"/>
    <col min="6915" max="6915" width="15.28515625" customWidth="1"/>
    <col min="6916" max="6916" width="11.7109375" customWidth="1"/>
    <col min="6917" max="6917" width="29.28515625" customWidth="1"/>
    <col min="6918" max="6918" width="28" customWidth="1"/>
    <col min="6919" max="6919" width="8.42578125" customWidth="1"/>
    <col min="6920" max="6920" width="14.85546875" customWidth="1"/>
    <col min="6921" max="6921" width="8.7109375" customWidth="1"/>
    <col min="6922" max="6922" width="13.42578125" customWidth="1"/>
    <col min="7167" max="7167" width="0" hidden="1" customWidth="1"/>
    <col min="7168" max="7168" width="0.42578125" customWidth="1"/>
    <col min="7169" max="7169" width="28.5703125" customWidth="1"/>
    <col min="7170" max="7170" width="11.85546875" customWidth="1"/>
    <col min="7171" max="7171" width="15.28515625" customWidth="1"/>
    <col min="7172" max="7172" width="11.7109375" customWidth="1"/>
    <col min="7173" max="7173" width="29.28515625" customWidth="1"/>
    <col min="7174" max="7174" width="28" customWidth="1"/>
    <col min="7175" max="7175" width="8.42578125" customWidth="1"/>
    <col min="7176" max="7176" width="14.85546875" customWidth="1"/>
    <col min="7177" max="7177" width="8.7109375" customWidth="1"/>
    <col min="7178" max="7178" width="13.42578125" customWidth="1"/>
    <col min="7423" max="7423" width="0" hidden="1" customWidth="1"/>
    <col min="7424" max="7424" width="0.42578125" customWidth="1"/>
    <col min="7425" max="7425" width="28.5703125" customWidth="1"/>
    <col min="7426" max="7426" width="11.85546875" customWidth="1"/>
    <col min="7427" max="7427" width="15.28515625" customWidth="1"/>
    <col min="7428" max="7428" width="11.7109375" customWidth="1"/>
    <col min="7429" max="7429" width="29.28515625" customWidth="1"/>
    <col min="7430" max="7430" width="28" customWidth="1"/>
    <col min="7431" max="7431" width="8.42578125" customWidth="1"/>
    <col min="7432" max="7432" width="14.85546875" customWidth="1"/>
    <col min="7433" max="7433" width="8.7109375" customWidth="1"/>
    <col min="7434" max="7434" width="13.42578125" customWidth="1"/>
    <col min="7679" max="7679" width="0" hidden="1" customWidth="1"/>
    <col min="7680" max="7680" width="0.42578125" customWidth="1"/>
    <col min="7681" max="7681" width="28.5703125" customWidth="1"/>
    <col min="7682" max="7682" width="11.85546875" customWidth="1"/>
    <col min="7683" max="7683" width="15.28515625" customWidth="1"/>
    <col min="7684" max="7684" width="11.7109375" customWidth="1"/>
    <col min="7685" max="7685" width="29.28515625" customWidth="1"/>
    <col min="7686" max="7686" width="28" customWidth="1"/>
    <col min="7687" max="7687" width="8.42578125" customWidth="1"/>
    <col min="7688" max="7688" width="14.85546875" customWidth="1"/>
    <col min="7689" max="7689" width="8.7109375" customWidth="1"/>
    <col min="7690" max="7690" width="13.42578125" customWidth="1"/>
    <col min="7935" max="7935" width="0" hidden="1" customWidth="1"/>
    <col min="7936" max="7936" width="0.42578125" customWidth="1"/>
    <col min="7937" max="7937" width="28.5703125" customWidth="1"/>
    <col min="7938" max="7938" width="11.85546875" customWidth="1"/>
    <col min="7939" max="7939" width="15.28515625" customWidth="1"/>
    <col min="7940" max="7940" width="11.7109375" customWidth="1"/>
    <col min="7941" max="7941" width="29.28515625" customWidth="1"/>
    <col min="7942" max="7942" width="28" customWidth="1"/>
    <col min="7943" max="7943" width="8.42578125" customWidth="1"/>
    <col min="7944" max="7944" width="14.85546875" customWidth="1"/>
    <col min="7945" max="7945" width="8.7109375" customWidth="1"/>
    <col min="7946" max="7946" width="13.42578125" customWidth="1"/>
    <col min="8191" max="8191" width="0" hidden="1" customWidth="1"/>
    <col min="8192" max="8192" width="0.42578125" customWidth="1"/>
    <col min="8193" max="8193" width="28.5703125" customWidth="1"/>
    <col min="8194" max="8194" width="11.85546875" customWidth="1"/>
    <col min="8195" max="8195" width="15.28515625" customWidth="1"/>
    <col min="8196" max="8196" width="11.7109375" customWidth="1"/>
    <col min="8197" max="8197" width="29.28515625" customWidth="1"/>
    <col min="8198" max="8198" width="28" customWidth="1"/>
    <col min="8199" max="8199" width="8.42578125" customWidth="1"/>
    <col min="8200" max="8200" width="14.85546875" customWidth="1"/>
    <col min="8201" max="8201" width="8.7109375" customWidth="1"/>
    <col min="8202" max="8202" width="13.42578125" customWidth="1"/>
    <col min="8447" max="8447" width="0" hidden="1" customWidth="1"/>
    <col min="8448" max="8448" width="0.42578125" customWidth="1"/>
    <col min="8449" max="8449" width="28.5703125" customWidth="1"/>
    <col min="8450" max="8450" width="11.85546875" customWidth="1"/>
    <col min="8451" max="8451" width="15.28515625" customWidth="1"/>
    <col min="8452" max="8452" width="11.7109375" customWidth="1"/>
    <col min="8453" max="8453" width="29.28515625" customWidth="1"/>
    <col min="8454" max="8454" width="28" customWidth="1"/>
    <col min="8455" max="8455" width="8.42578125" customWidth="1"/>
    <col min="8456" max="8456" width="14.85546875" customWidth="1"/>
    <col min="8457" max="8457" width="8.7109375" customWidth="1"/>
    <col min="8458" max="8458" width="13.42578125" customWidth="1"/>
    <col min="8703" max="8703" width="0" hidden="1" customWidth="1"/>
    <col min="8704" max="8704" width="0.42578125" customWidth="1"/>
    <col min="8705" max="8705" width="28.5703125" customWidth="1"/>
    <col min="8706" max="8706" width="11.85546875" customWidth="1"/>
    <col min="8707" max="8707" width="15.28515625" customWidth="1"/>
    <col min="8708" max="8708" width="11.7109375" customWidth="1"/>
    <col min="8709" max="8709" width="29.28515625" customWidth="1"/>
    <col min="8710" max="8710" width="28" customWidth="1"/>
    <col min="8711" max="8711" width="8.42578125" customWidth="1"/>
    <col min="8712" max="8712" width="14.85546875" customWidth="1"/>
    <col min="8713" max="8713" width="8.7109375" customWidth="1"/>
    <col min="8714" max="8714" width="13.42578125" customWidth="1"/>
    <col min="8959" max="8959" width="0" hidden="1" customWidth="1"/>
    <col min="8960" max="8960" width="0.42578125" customWidth="1"/>
    <col min="8961" max="8961" width="28.5703125" customWidth="1"/>
    <col min="8962" max="8962" width="11.85546875" customWidth="1"/>
    <col min="8963" max="8963" width="15.28515625" customWidth="1"/>
    <col min="8964" max="8964" width="11.7109375" customWidth="1"/>
    <col min="8965" max="8965" width="29.28515625" customWidth="1"/>
    <col min="8966" max="8966" width="28" customWidth="1"/>
    <col min="8967" max="8967" width="8.42578125" customWidth="1"/>
    <col min="8968" max="8968" width="14.85546875" customWidth="1"/>
    <col min="8969" max="8969" width="8.7109375" customWidth="1"/>
    <col min="8970" max="8970" width="13.42578125" customWidth="1"/>
    <col min="9215" max="9215" width="0" hidden="1" customWidth="1"/>
    <col min="9216" max="9216" width="0.42578125" customWidth="1"/>
    <col min="9217" max="9217" width="28.5703125" customWidth="1"/>
    <col min="9218" max="9218" width="11.85546875" customWidth="1"/>
    <col min="9219" max="9219" width="15.28515625" customWidth="1"/>
    <col min="9220" max="9220" width="11.7109375" customWidth="1"/>
    <col min="9221" max="9221" width="29.28515625" customWidth="1"/>
    <col min="9222" max="9222" width="28" customWidth="1"/>
    <col min="9223" max="9223" width="8.42578125" customWidth="1"/>
    <col min="9224" max="9224" width="14.85546875" customWidth="1"/>
    <col min="9225" max="9225" width="8.7109375" customWidth="1"/>
    <col min="9226" max="9226" width="13.42578125" customWidth="1"/>
    <col min="9471" max="9471" width="0" hidden="1" customWidth="1"/>
    <col min="9472" max="9472" width="0.42578125" customWidth="1"/>
    <col min="9473" max="9473" width="28.5703125" customWidth="1"/>
    <col min="9474" max="9474" width="11.85546875" customWidth="1"/>
    <col min="9475" max="9475" width="15.28515625" customWidth="1"/>
    <col min="9476" max="9476" width="11.7109375" customWidth="1"/>
    <col min="9477" max="9477" width="29.28515625" customWidth="1"/>
    <col min="9478" max="9478" width="28" customWidth="1"/>
    <col min="9479" max="9479" width="8.42578125" customWidth="1"/>
    <col min="9480" max="9480" width="14.85546875" customWidth="1"/>
    <col min="9481" max="9481" width="8.7109375" customWidth="1"/>
    <col min="9482" max="9482" width="13.42578125" customWidth="1"/>
    <col min="9727" max="9727" width="0" hidden="1" customWidth="1"/>
    <col min="9728" max="9728" width="0.42578125" customWidth="1"/>
    <col min="9729" max="9729" width="28.5703125" customWidth="1"/>
    <col min="9730" max="9730" width="11.85546875" customWidth="1"/>
    <col min="9731" max="9731" width="15.28515625" customWidth="1"/>
    <col min="9732" max="9732" width="11.7109375" customWidth="1"/>
    <col min="9733" max="9733" width="29.28515625" customWidth="1"/>
    <col min="9734" max="9734" width="28" customWidth="1"/>
    <col min="9735" max="9735" width="8.42578125" customWidth="1"/>
    <col min="9736" max="9736" width="14.85546875" customWidth="1"/>
    <col min="9737" max="9737" width="8.7109375" customWidth="1"/>
    <col min="9738" max="9738" width="13.42578125" customWidth="1"/>
    <col min="9983" max="9983" width="0" hidden="1" customWidth="1"/>
    <col min="9984" max="9984" width="0.42578125" customWidth="1"/>
    <col min="9985" max="9985" width="28.5703125" customWidth="1"/>
    <col min="9986" max="9986" width="11.85546875" customWidth="1"/>
    <col min="9987" max="9987" width="15.28515625" customWidth="1"/>
    <col min="9988" max="9988" width="11.7109375" customWidth="1"/>
    <col min="9989" max="9989" width="29.28515625" customWidth="1"/>
    <col min="9990" max="9990" width="28" customWidth="1"/>
    <col min="9991" max="9991" width="8.42578125" customWidth="1"/>
    <col min="9992" max="9992" width="14.85546875" customWidth="1"/>
    <col min="9993" max="9993" width="8.7109375" customWidth="1"/>
    <col min="9994" max="9994" width="13.42578125" customWidth="1"/>
    <col min="10239" max="10239" width="0" hidden="1" customWidth="1"/>
    <col min="10240" max="10240" width="0.42578125" customWidth="1"/>
    <col min="10241" max="10241" width="28.5703125" customWidth="1"/>
    <col min="10242" max="10242" width="11.85546875" customWidth="1"/>
    <col min="10243" max="10243" width="15.28515625" customWidth="1"/>
    <col min="10244" max="10244" width="11.7109375" customWidth="1"/>
    <col min="10245" max="10245" width="29.28515625" customWidth="1"/>
    <col min="10246" max="10246" width="28" customWidth="1"/>
    <col min="10247" max="10247" width="8.42578125" customWidth="1"/>
    <col min="10248" max="10248" width="14.85546875" customWidth="1"/>
    <col min="10249" max="10249" width="8.7109375" customWidth="1"/>
    <col min="10250" max="10250" width="13.42578125" customWidth="1"/>
    <col min="10495" max="10495" width="0" hidden="1" customWidth="1"/>
    <col min="10496" max="10496" width="0.42578125" customWidth="1"/>
    <col min="10497" max="10497" width="28.5703125" customWidth="1"/>
    <col min="10498" max="10498" width="11.85546875" customWidth="1"/>
    <col min="10499" max="10499" width="15.28515625" customWidth="1"/>
    <col min="10500" max="10500" width="11.7109375" customWidth="1"/>
    <col min="10501" max="10501" width="29.28515625" customWidth="1"/>
    <col min="10502" max="10502" width="28" customWidth="1"/>
    <col min="10503" max="10503" width="8.42578125" customWidth="1"/>
    <col min="10504" max="10504" width="14.85546875" customWidth="1"/>
    <col min="10505" max="10505" width="8.7109375" customWidth="1"/>
    <col min="10506" max="10506" width="13.42578125" customWidth="1"/>
    <col min="10751" max="10751" width="0" hidden="1" customWidth="1"/>
    <col min="10752" max="10752" width="0.42578125" customWidth="1"/>
    <col min="10753" max="10753" width="28.5703125" customWidth="1"/>
    <col min="10754" max="10754" width="11.85546875" customWidth="1"/>
    <col min="10755" max="10755" width="15.28515625" customWidth="1"/>
    <col min="10756" max="10756" width="11.7109375" customWidth="1"/>
    <col min="10757" max="10757" width="29.28515625" customWidth="1"/>
    <col min="10758" max="10758" width="28" customWidth="1"/>
    <col min="10759" max="10759" width="8.42578125" customWidth="1"/>
    <col min="10760" max="10760" width="14.85546875" customWidth="1"/>
    <col min="10761" max="10761" width="8.7109375" customWidth="1"/>
    <col min="10762" max="10762" width="13.42578125" customWidth="1"/>
    <col min="11007" max="11007" width="0" hidden="1" customWidth="1"/>
    <col min="11008" max="11008" width="0.42578125" customWidth="1"/>
    <col min="11009" max="11009" width="28.5703125" customWidth="1"/>
    <col min="11010" max="11010" width="11.85546875" customWidth="1"/>
    <col min="11011" max="11011" width="15.28515625" customWidth="1"/>
    <col min="11012" max="11012" width="11.7109375" customWidth="1"/>
    <col min="11013" max="11013" width="29.28515625" customWidth="1"/>
    <col min="11014" max="11014" width="28" customWidth="1"/>
    <col min="11015" max="11015" width="8.42578125" customWidth="1"/>
    <col min="11016" max="11016" width="14.85546875" customWidth="1"/>
    <col min="11017" max="11017" width="8.7109375" customWidth="1"/>
    <col min="11018" max="11018" width="13.42578125" customWidth="1"/>
    <col min="11263" max="11263" width="0" hidden="1" customWidth="1"/>
    <col min="11264" max="11264" width="0.42578125" customWidth="1"/>
    <col min="11265" max="11265" width="28.5703125" customWidth="1"/>
    <col min="11266" max="11266" width="11.85546875" customWidth="1"/>
    <col min="11267" max="11267" width="15.28515625" customWidth="1"/>
    <col min="11268" max="11268" width="11.7109375" customWidth="1"/>
    <col min="11269" max="11269" width="29.28515625" customWidth="1"/>
    <col min="11270" max="11270" width="28" customWidth="1"/>
    <col min="11271" max="11271" width="8.42578125" customWidth="1"/>
    <col min="11272" max="11272" width="14.85546875" customWidth="1"/>
    <col min="11273" max="11273" width="8.7109375" customWidth="1"/>
    <col min="11274" max="11274" width="13.42578125" customWidth="1"/>
    <col min="11519" max="11519" width="0" hidden="1" customWidth="1"/>
    <col min="11520" max="11520" width="0.42578125" customWidth="1"/>
    <col min="11521" max="11521" width="28.5703125" customWidth="1"/>
    <col min="11522" max="11522" width="11.85546875" customWidth="1"/>
    <col min="11523" max="11523" width="15.28515625" customWidth="1"/>
    <col min="11524" max="11524" width="11.7109375" customWidth="1"/>
    <col min="11525" max="11525" width="29.28515625" customWidth="1"/>
    <col min="11526" max="11526" width="28" customWidth="1"/>
    <col min="11527" max="11527" width="8.42578125" customWidth="1"/>
    <col min="11528" max="11528" width="14.85546875" customWidth="1"/>
    <col min="11529" max="11529" width="8.7109375" customWidth="1"/>
    <col min="11530" max="11530" width="13.42578125" customWidth="1"/>
    <col min="11775" max="11775" width="0" hidden="1" customWidth="1"/>
    <col min="11776" max="11776" width="0.42578125" customWidth="1"/>
    <col min="11777" max="11777" width="28.5703125" customWidth="1"/>
    <col min="11778" max="11778" width="11.85546875" customWidth="1"/>
    <col min="11779" max="11779" width="15.28515625" customWidth="1"/>
    <col min="11780" max="11780" width="11.7109375" customWidth="1"/>
    <col min="11781" max="11781" width="29.28515625" customWidth="1"/>
    <col min="11782" max="11782" width="28" customWidth="1"/>
    <col min="11783" max="11783" width="8.42578125" customWidth="1"/>
    <col min="11784" max="11784" width="14.85546875" customWidth="1"/>
    <col min="11785" max="11785" width="8.7109375" customWidth="1"/>
    <col min="11786" max="11786" width="13.42578125" customWidth="1"/>
    <col min="12031" max="12031" width="0" hidden="1" customWidth="1"/>
    <col min="12032" max="12032" width="0.42578125" customWidth="1"/>
    <col min="12033" max="12033" width="28.5703125" customWidth="1"/>
    <col min="12034" max="12034" width="11.85546875" customWidth="1"/>
    <col min="12035" max="12035" width="15.28515625" customWidth="1"/>
    <col min="12036" max="12036" width="11.7109375" customWidth="1"/>
    <col min="12037" max="12037" width="29.28515625" customWidth="1"/>
    <col min="12038" max="12038" width="28" customWidth="1"/>
    <col min="12039" max="12039" width="8.42578125" customWidth="1"/>
    <col min="12040" max="12040" width="14.85546875" customWidth="1"/>
    <col min="12041" max="12041" width="8.7109375" customWidth="1"/>
    <col min="12042" max="12042" width="13.42578125" customWidth="1"/>
    <col min="12287" max="12287" width="0" hidden="1" customWidth="1"/>
    <col min="12288" max="12288" width="0.42578125" customWidth="1"/>
    <col min="12289" max="12289" width="28.5703125" customWidth="1"/>
    <col min="12290" max="12290" width="11.85546875" customWidth="1"/>
    <col min="12291" max="12291" width="15.28515625" customWidth="1"/>
    <col min="12292" max="12292" width="11.7109375" customWidth="1"/>
    <col min="12293" max="12293" width="29.28515625" customWidth="1"/>
    <col min="12294" max="12294" width="28" customWidth="1"/>
    <col min="12295" max="12295" width="8.42578125" customWidth="1"/>
    <col min="12296" max="12296" width="14.85546875" customWidth="1"/>
    <col min="12297" max="12297" width="8.7109375" customWidth="1"/>
    <col min="12298" max="12298" width="13.42578125" customWidth="1"/>
    <col min="12543" max="12543" width="0" hidden="1" customWidth="1"/>
    <col min="12544" max="12544" width="0.42578125" customWidth="1"/>
    <col min="12545" max="12545" width="28.5703125" customWidth="1"/>
    <col min="12546" max="12546" width="11.85546875" customWidth="1"/>
    <col min="12547" max="12547" width="15.28515625" customWidth="1"/>
    <col min="12548" max="12548" width="11.7109375" customWidth="1"/>
    <col min="12549" max="12549" width="29.28515625" customWidth="1"/>
    <col min="12550" max="12550" width="28" customWidth="1"/>
    <col min="12551" max="12551" width="8.42578125" customWidth="1"/>
    <col min="12552" max="12552" width="14.85546875" customWidth="1"/>
    <col min="12553" max="12553" width="8.7109375" customWidth="1"/>
    <col min="12554" max="12554" width="13.42578125" customWidth="1"/>
    <col min="12799" max="12799" width="0" hidden="1" customWidth="1"/>
    <col min="12800" max="12800" width="0.42578125" customWidth="1"/>
    <col min="12801" max="12801" width="28.5703125" customWidth="1"/>
    <col min="12802" max="12802" width="11.85546875" customWidth="1"/>
    <col min="12803" max="12803" width="15.28515625" customWidth="1"/>
    <col min="12804" max="12804" width="11.7109375" customWidth="1"/>
    <col min="12805" max="12805" width="29.28515625" customWidth="1"/>
    <col min="12806" max="12806" width="28" customWidth="1"/>
    <col min="12807" max="12807" width="8.42578125" customWidth="1"/>
    <col min="12808" max="12808" width="14.85546875" customWidth="1"/>
    <col min="12809" max="12809" width="8.7109375" customWidth="1"/>
    <col min="12810" max="12810" width="13.42578125" customWidth="1"/>
    <col min="13055" max="13055" width="0" hidden="1" customWidth="1"/>
    <col min="13056" max="13056" width="0.42578125" customWidth="1"/>
    <col min="13057" max="13057" width="28.5703125" customWidth="1"/>
    <col min="13058" max="13058" width="11.85546875" customWidth="1"/>
    <col min="13059" max="13059" width="15.28515625" customWidth="1"/>
    <col min="13060" max="13060" width="11.7109375" customWidth="1"/>
    <col min="13061" max="13061" width="29.28515625" customWidth="1"/>
    <col min="13062" max="13062" width="28" customWidth="1"/>
    <col min="13063" max="13063" width="8.42578125" customWidth="1"/>
    <col min="13064" max="13064" width="14.85546875" customWidth="1"/>
    <col min="13065" max="13065" width="8.7109375" customWidth="1"/>
    <col min="13066" max="13066" width="13.42578125" customWidth="1"/>
    <col min="13311" max="13311" width="0" hidden="1" customWidth="1"/>
    <col min="13312" max="13312" width="0.42578125" customWidth="1"/>
    <col min="13313" max="13313" width="28.5703125" customWidth="1"/>
    <col min="13314" max="13314" width="11.85546875" customWidth="1"/>
    <col min="13315" max="13315" width="15.28515625" customWidth="1"/>
    <col min="13316" max="13316" width="11.7109375" customWidth="1"/>
    <col min="13317" max="13317" width="29.28515625" customWidth="1"/>
    <col min="13318" max="13318" width="28" customWidth="1"/>
    <col min="13319" max="13319" width="8.42578125" customWidth="1"/>
    <col min="13320" max="13320" width="14.85546875" customWidth="1"/>
    <col min="13321" max="13321" width="8.7109375" customWidth="1"/>
    <col min="13322" max="13322" width="13.42578125" customWidth="1"/>
    <col min="13567" max="13567" width="0" hidden="1" customWidth="1"/>
    <col min="13568" max="13568" width="0.42578125" customWidth="1"/>
    <col min="13569" max="13569" width="28.5703125" customWidth="1"/>
    <col min="13570" max="13570" width="11.85546875" customWidth="1"/>
    <col min="13571" max="13571" width="15.28515625" customWidth="1"/>
    <col min="13572" max="13572" width="11.7109375" customWidth="1"/>
    <col min="13573" max="13573" width="29.28515625" customWidth="1"/>
    <col min="13574" max="13574" width="28" customWidth="1"/>
    <col min="13575" max="13575" width="8.42578125" customWidth="1"/>
    <col min="13576" max="13576" width="14.85546875" customWidth="1"/>
    <col min="13577" max="13577" width="8.7109375" customWidth="1"/>
    <col min="13578" max="13578" width="13.42578125" customWidth="1"/>
    <col min="13823" max="13823" width="0" hidden="1" customWidth="1"/>
    <col min="13824" max="13824" width="0.42578125" customWidth="1"/>
    <col min="13825" max="13825" width="28.5703125" customWidth="1"/>
    <col min="13826" max="13826" width="11.85546875" customWidth="1"/>
    <col min="13827" max="13827" width="15.28515625" customWidth="1"/>
    <col min="13828" max="13828" width="11.7109375" customWidth="1"/>
    <col min="13829" max="13829" width="29.28515625" customWidth="1"/>
    <col min="13830" max="13830" width="28" customWidth="1"/>
    <col min="13831" max="13831" width="8.42578125" customWidth="1"/>
    <col min="13832" max="13832" width="14.85546875" customWidth="1"/>
    <col min="13833" max="13833" width="8.7109375" customWidth="1"/>
    <col min="13834" max="13834" width="13.42578125" customWidth="1"/>
    <col min="14079" max="14079" width="0" hidden="1" customWidth="1"/>
    <col min="14080" max="14080" width="0.42578125" customWidth="1"/>
    <col min="14081" max="14081" width="28.5703125" customWidth="1"/>
    <col min="14082" max="14082" width="11.85546875" customWidth="1"/>
    <col min="14083" max="14083" width="15.28515625" customWidth="1"/>
    <col min="14084" max="14084" width="11.7109375" customWidth="1"/>
    <col min="14085" max="14085" width="29.28515625" customWidth="1"/>
    <col min="14086" max="14086" width="28" customWidth="1"/>
    <col min="14087" max="14087" width="8.42578125" customWidth="1"/>
    <col min="14088" max="14088" width="14.85546875" customWidth="1"/>
    <col min="14089" max="14089" width="8.7109375" customWidth="1"/>
    <col min="14090" max="14090" width="13.42578125" customWidth="1"/>
    <col min="14335" max="14335" width="0" hidden="1" customWidth="1"/>
    <col min="14336" max="14336" width="0.42578125" customWidth="1"/>
    <col min="14337" max="14337" width="28.5703125" customWidth="1"/>
    <col min="14338" max="14338" width="11.85546875" customWidth="1"/>
    <col min="14339" max="14339" width="15.28515625" customWidth="1"/>
    <col min="14340" max="14340" width="11.7109375" customWidth="1"/>
    <col min="14341" max="14341" width="29.28515625" customWidth="1"/>
    <col min="14342" max="14342" width="28" customWidth="1"/>
    <col min="14343" max="14343" width="8.42578125" customWidth="1"/>
    <col min="14344" max="14344" width="14.85546875" customWidth="1"/>
    <col min="14345" max="14345" width="8.7109375" customWidth="1"/>
    <col min="14346" max="14346" width="13.42578125" customWidth="1"/>
    <col min="14591" max="14591" width="0" hidden="1" customWidth="1"/>
    <col min="14592" max="14592" width="0.42578125" customWidth="1"/>
    <col min="14593" max="14593" width="28.5703125" customWidth="1"/>
    <col min="14594" max="14594" width="11.85546875" customWidth="1"/>
    <col min="14595" max="14595" width="15.28515625" customWidth="1"/>
    <col min="14596" max="14596" width="11.7109375" customWidth="1"/>
    <col min="14597" max="14597" width="29.28515625" customWidth="1"/>
    <col min="14598" max="14598" width="28" customWidth="1"/>
    <col min="14599" max="14599" width="8.42578125" customWidth="1"/>
    <col min="14600" max="14600" width="14.85546875" customWidth="1"/>
    <col min="14601" max="14601" width="8.7109375" customWidth="1"/>
    <col min="14602" max="14602" width="13.42578125" customWidth="1"/>
    <col min="14847" max="14847" width="0" hidden="1" customWidth="1"/>
    <col min="14848" max="14848" width="0.42578125" customWidth="1"/>
    <col min="14849" max="14849" width="28.5703125" customWidth="1"/>
    <col min="14850" max="14850" width="11.85546875" customWidth="1"/>
    <col min="14851" max="14851" width="15.28515625" customWidth="1"/>
    <col min="14852" max="14852" width="11.7109375" customWidth="1"/>
    <col min="14853" max="14853" width="29.28515625" customWidth="1"/>
    <col min="14854" max="14854" width="28" customWidth="1"/>
    <col min="14855" max="14855" width="8.42578125" customWidth="1"/>
    <col min="14856" max="14856" width="14.85546875" customWidth="1"/>
    <col min="14857" max="14857" width="8.7109375" customWidth="1"/>
    <col min="14858" max="14858" width="13.42578125" customWidth="1"/>
    <col min="15103" max="15103" width="0" hidden="1" customWidth="1"/>
    <col min="15104" max="15104" width="0.42578125" customWidth="1"/>
    <col min="15105" max="15105" width="28.5703125" customWidth="1"/>
    <col min="15106" max="15106" width="11.85546875" customWidth="1"/>
    <col min="15107" max="15107" width="15.28515625" customWidth="1"/>
    <col min="15108" max="15108" width="11.7109375" customWidth="1"/>
    <col min="15109" max="15109" width="29.28515625" customWidth="1"/>
    <col min="15110" max="15110" width="28" customWidth="1"/>
    <col min="15111" max="15111" width="8.42578125" customWidth="1"/>
    <col min="15112" max="15112" width="14.85546875" customWidth="1"/>
    <col min="15113" max="15113" width="8.7109375" customWidth="1"/>
    <col min="15114" max="15114" width="13.42578125" customWidth="1"/>
    <col min="15359" max="15359" width="0" hidden="1" customWidth="1"/>
    <col min="15360" max="15360" width="0.42578125" customWidth="1"/>
    <col min="15361" max="15361" width="28.5703125" customWidth="1"/>
    <col min="15362" max="15362" width="11.85546875" customWidth="1"/>
    <col min="15363" max="15363" width="15.28515625" customWidth="1"/>
    <col min="15364" max="15364" width="11.7109375" customWidth="1"/>
    <col min="15365" max="15365" width="29.28515625" customWidth="1"/>
    <col min="15366" max="15366" width="28" customWidth="1"/>
    <col min="15367" max="15367" width="8.42578125" customWidth="1"/>
    <col min="15368" max="15368" width="14.85546875" customWidth="1"/>
    <col min="15369" max="15369" width="8.7109375" customWidth="1"/>
    <col min="15370" max="15370" width="13.42578125" customWidth="1"/>
    <col min="15615" max="15615" width="0" hidden="1" customWidth="1"/>
    <col min="15616" max="15616" width="0.42578125" customWidth="1"/>
    <col min="15617" max="15617" width="28.5703125" customWidth="1"/>
    <col min="15618" max="15618" width="11.85546875" customWidth="1"/>
    <col min="15619" max="15619" width="15.28515625" customWidth="1"/>
    <col min="15620" max="15620" width="11.7109375" customWidth="1"/>
    <col min="15621" max="15621" width="29.28515625" customWidth="1"/>
    <col min="15622" max="15622" width="28" customWidth="1"/>
    <col min="15623" max="15623" width="8.42578125" customWidth="1"/>
    <col min="15624" max="15624" width="14.85546875" customWidth="1"/>
    <col min="15625" max="15625" width="8.7109375" customWidth="1"/>
    <col min="15626" max="15626" width="13.42578125" customWidth="1"/>
    <col min="15871" max="15871" width="0" hidden="1" customWidth="1"/>
    <col min="15872" max="15872" width="0.42578125" customWidth="1"/>
    <col min="15873" max="15873" width="28.5703125" customWidth="1"/>
    <col min="15874" max="15874" width="11.85546875" customWidth="1"/>
    <col min="15875" max="15875" width="15.28515625" customWidth="1"/>
    <col min="15876" max="15876" width="11.7109375" customWidth="1"/>
    <col min="15877" max="15877" width="29.28515625" customWidth="1"/>
    <col min="15878" max="15878" width="28" customWidth="1"/>
    <col min="15879" max="15879" width="8.42578125" customWidth="1"/>
    <col min="15880" max="15880" width="14.85546875" customWidth="1"/>
    <col min="15881" max="15881" width="8.7109375" customWidth="1"/>
    <col min="15882" max="15882" width="13.42578125" customWidth="1"/>
    <col min="16127" max="16127" width="0" hidden="1" customWidth="1"/>
    <col min="16128" max="16128" width="0.42578125" customWidth="1"/>
    <col min="16129" max="16129" width="28.5703125" customWidth="1"/>
    <col min="16130" max="16130" width="11.85546875" customWidth="1"/>
    <col min="16131" max="16131" width="15.28515625" customWidth="1"/>
    <col min="16132" max="16132" width="11.7109375" customWidth="1"/>
    <col min="16133" max="16133" width="29.28515625" customWidth="1"/>
    <col min="16134" max="16134" width="28" customWidth="1"/>
    <col min="16135" max="16135" width="8.42578125" customWidth="1"/>
    <col min="16136" max="16136" width="14.85546875" customWidth="1"/>
    <col min="16137" max="16137" width="8.7109375" customWidth="1"/>
    <col min="16138" max="16138" width="13.42578125" customWidth="1"/>
  </cols>
  <sheetData>
    <row r="1" spans="1:10" x14ac:dyDescent="0.25">
      <c r="A1" s="1156" t="s">
        <v>165</v>
      </c>
      <c r="B1" s="1156"/>
      <c r="C1" s="1156"/>
      <c r="D1" s="1156"/>
      <c r="E1" s="1156"/>
    </row>
    <row r="2" spans="1:10" x14ac:dyDescent="0.25">
      <c r="A2" s="1157" t="s">
        <v>194</v>
      </c>
      <c r="B2" s="1157"/>
      <c r="C2" s="1157"/>
      <c r="D2" s="1157"/>
      <c r="E2" s="1157"/>
      <c r="F2" s="518"/>
    </row>
    <row r="3" spans="1:10" ht="18" customHeight="1" x14ac:dyDescent="0.25">
      <c r="A3" s="741" t="s">
        <v>531</v>
      </c>
      <c r="B3" s="741"/>
      <c r="C3" s="741"/>
      <c r="D3" s="741"/>
      <c r="E3" s="741"/>
      <c r="F3" s="107"/>
    </row>
    <row r="4" spans="1:10" ht="15.75" thickBot="1" x14ac:dyDescent="0.3"/>
    <row r="5" spans="1:10" ht="26.25" thickBot="1" x14ac:dyDescent="0.3">
      <c r="A5" s="108" t="s">
        <v>21</v>
      </c>
      <c r="B5" s="742" t="s">
        <v>532</v>
      </c>
      <c r="C5" s="742"/>
      <c r="D5" s="742"/>
      <c r="E5" s="742"/>
    </row>
    <row r="6" spans="1:10" ht="15.75" thickBot="1" x14ac:dyDescent="0.3">
      <c r="A6" s="108" t="s">
        <v>4</v>
      </c>
      <c r="B6" s="743" t="s">
        <v>68</v>
      </c>
      <c r="C6" s="744"/>
      <c r="D6" s="744"/>
      <c r="E6" s="745"/>
    </row>
    <row r="7" spans="1:10" ht="26.25" thickBot="1" x14ac:dyDescent="0.3">
      <c r="A7" s="108" t="s">
        <v>27</v>
      </c>
      <c r="B7" s="746" t="s">
        <v>178</v>
      </c>
      <c r="C7" s="747"/>
      <c r="D7" s="747"/>
      <c r="E7" s="748"/>
    </row>
    <row r="8" spans="1:10" ht="15.75" thickBot="1" x14ac:dyDescent="0.3">
      <c r="A8" s="749" t="s">
        <v>7</v>
      </c>
      <c r="B8" s="750"/>
      <c r="C8" s="750"/>
      <c r="D8" s="750"/>
      <c r="E8" s="751"/>
    </row>
    <row r="9" spans="1:10" x14ac:dyDescent="0.25">
      <c r="A9" s="946" t="s">
        <v>533</v>
      </c>
      <c r="B9" s="947"/>
      <c r="C9" s="947"/>
      <c r="D9" s="947"/>
      <c r="E9" s="948"/>
      <c r="J9" t="s">
        <v>202</v>
      </c>
    </row>
    <row r="10" spans="1:10" x14ac:dyDescent="0.25">
      <c r="A10" s="949"/>
      <c r="B10" s="950"/>
      <c r="C10" s="950"/>
      <c r="D10" s="950"/>
      <c r="E10" s="951"/>
    </row>
    <row r="11" spans="1:10" ht="15.75" thickBot="1" x14ac:dyDescent="0.3">
      <c r="A11" s="952"/>
      <c r="B11" s="953"/>
      <c r="C11" s="953"/>
      <c r="D11" s="953"/>
      <c r="E11" s="954"/>
    </row>
    <row r="12" spans="1:10" ht="66.75" customHeight="1" thickBot="1" x14ac:dyDescent="0.3">
      <c r="A12" s="109" t="s">
        <v>10</v>
      </c>
      <c r="B12" s="939" t="s">
        <v>534</v>
      </c>
      <c r="C12" s="873"/>
      <c r="D12" s="873"/>
      <c r="E12" s="940"/>
    </row>
    <row r="13" spans="1:10" ht="23.25" customHeight="1" x14ac:dyDescent="0.25">
      <c r="A13" s="941" t="s">
        <v>11</v>
      </c>
      <c r="B13" s="519">
        <v>2020</v>
      </c>
      <c r="C13" s="519">
        <v>2021</v>
      </c>
      <c r="D13" s="519">
        <v>2022</v>
      </c>
      <c r="E13" s="519">
        <v>2023</v>
      </c>
    </row>
    <row r="14" spans="1:10" ht="15.75" thickBot="1" x14ac:dyDescent="0.3">
      <c r="A14" s="942"/>
      <c r="B14" s="520" t="s">
        <v>5</v>
      </c>
      <c r="C14" s="520" t="s">
        <v>6</v>
      </c>
      <c r="D14" s="520" t="s">
        <v>6</v>
      </c>
      <c r="E14" s="520" t="s">
        <v>6</v>
      </c>
    </row>
    <row r="15" spans="1:10" s="115" customFormat="1" ht="128.25" thickBot="1" x14ac:dyDescent="0.3">
      <c r="A15" s="521" t="s">
        <v>535</v>
      </c>
      <c r="B15" s="522">
        <v>40000</v>
      </c>
      <c r="C15" s="522">
        <v>44000</v>
      </c>
      <c r="D15" s="522">
        <v>48000</v>
      </c>
      <c r="E15" s="522">
        <v>50000</v>
      </c>
    </row>
    <row r="16" spans="1:10" ht="63.75" customHeight="1" thickBot="1" x14ac:dyDescent="0.3">
      <c r="A16" s="523" t="s">
        <v>12</v>
      </c>
      <c r="B16" s="771" t="s">
        <v>536</v>
      </c>
      <c r="C16" s="772"/>
      <c r="D16" s="772"/>
      <c r="E16" s="773"/>
    </row>
    <row r="17" spans="1:11" ht="23.25" customHeight="1" thickBot="1" x14ac:dyDescent="0.3">
      <c r="A17" s="746" t="s">
        <v>13</v>
      </c>
      <c r="B17" s="747"/>
      <c r="C17" s="747"/>
      <c r="D17" s="747"/>
      <c r="E17" s="748"/>
      <c r="H17" s="117"/>
      <c r="J17" s="117"/>
    </row>
    <row r="18" spans="1:11" s="115" customFormat="1" ht="77.25" thickBot="1" x14ac:dyDescent="0.3">
      <c r="A18" s="521" t="s">
        <v>537</v>
      </c>
      <c r="B18" s="522">
        <f>B19+B20+B21</f>
        <v>12705</v>
      </c>
      <c r="C18" s="522">
        <f>C19+C20+C21</f>
        <v>13141.75</v>
      </c>
      <c r="D18" s="522">
        <f>D19+D20+D21</f>
        <v>13621.3375</v>
      </c>
      <c r="E18" s="522">
        <f>E19+E20+E21</f>
        <v>14124.904375</v>
      </c>
      <c r="F18" s="141"/>
      <c r="G18" s="141"/>
      <c r="I18" s="344"/>
    </row>
    <row r="19" spans="1:11" s="115" customFormat="1" ht="141" thickBot="1" x14ac:dyDescent="0.3">
      <c r="A19" s="521" t="s">
        <v>538</v>
      </c>
      <c r="B19" s="522">
        <v>3300</v>
      </c>
      <c r="C19" s="522">
        <v>3300</v>
      </c>
      <c r="D19" s="522">
        <v>3300</v>
      </c>
      <c r="E19" s="522">
        <v>3300</v>
      </c>
      <c r="F19" s="344"/>
      <c r="G19" s="344"/>
      <c r="I19" s="344"/>
    </row>
    <row r="20" spans="1:11" s="115" customFormat="1" ht="90" thickBot="1" x14ac:dyDescent="0.3">
      <c r="A20" s="524" t="s">
        <v>539</v>
      </c>
      <c r="B20" s="522">
        <v>9135</v>
      </c>
      <c r="C20" s="522">
        <f>B20*1.05</f>
        <v>9591.75</v>
      </c>
      <c r="D20" s="522">
        <f>C20*1.05</f>
        <v>10071.3375</v>
      </c>
      <c r="E20" s="522">
        <f>D20*1.05</f>
        <v>10574.904375</v>
      </c>
      <c r="F20" s="344"/>
      <c r="G20" s="344"/>
      <c r="H20" s="344"/>
    </row>
    <row r="21" spans="1:11" s="115" customFormat="1" ht="77.25" thickBot="1" x14ac:dyDescent="0.3">
      <c r="A21" s="524" t="s">
        <v>540</v>
      </c>
      <c r="B21" s="522">
        <v>270</v>
      </c>
      <c r="C21" s="522">
        <v>250</v>
      </c>
      <c r="D21" s="522">
        <v>250</v>
      </c>
      <c r="E21" s="522">
        <v>250</v>
      </c>
      <c r="F21" s="344"/>
    </row>
    <row r="22" spans="1:11" ht="15.75" thickBot="1" x14ac:dyDescent="0.3">
      <c r="A22" s="718" t="s">
        <v>31</v>
      </c>
      <c r="B22" s="719"/>
      <c r="C22" s="719"/>
      <c r="D22" s="719"/>
      <c r="E22" s="720"/>
      <c r="G22" s="131"/>
    </row>
    <row r="23" spans="1:11" ht="15.75" thickBot="1" x14ac:dyDescent="0.3">
      <c r="A23" s="718" t="s">
        <v>43</v>
      </c>
      <c r="B23" s="719"/>
      <c r="C23" s="719"/>
      <c r="D23" s="719"/>
      <c r="E23" s="720"/>
      <c r="H23" s="131"/>
    </row>
    <row r="24" spans="1:11" s="115" customFormat="1" ht="26.25" thickBot="1" x14ac:dyDescent="0.3">
      <c r="A24" s="525" t="s">
        <v>28</v>
      </c>
      <c r="B24" s="892" t="s">
        <v>541</v>
      </c>
      <c r="C24" s="893"/>
      <c r="D24" s="893"/>
      <c r="E24" s="894"/>
    </row>
    <row r="25" spans="1:11" s="115" customFormat="1" ht="32.25" customHeight="1" thickBot="1" x14ac:dyDescent="0.3">
      <c r="A25" s="524" t="s">
        <v>9</v>
      </c>
      <c r="B25" s="943" t="s">
        <v>542</v>
      </c>
      <c r="C25" s="944"/>
      <c r="D25" s="944"/>
      <c r="E25" s="945"/>
      <c r="H25" s="344"/>
    </row>
    <row r="26" spans="1:11" s="115" customFormat="1" ht="26.25" thickBot="1" x14ac:dyDescent="0.3">
      <c r="A26" s="524" t="s">
        <v>14</v>
      </c>
      <c r="B26" s="892" t="s">
        <v>543</v>
      </c>
      <c r="C26" s="893"/>
      <c r="D26" s="893"/>
      <c r="E26" s="894"/>
    </row>
    <row r="27" spans="1:11" ht="12.75" customHeight="1" x14ac:dyDescent="0.25">
      <c r="A27" s="912"/>
      <c r="B27" s="526">
        <v>2020</v>
      </c>
      <c r="C27" s="526">
        <v>2021</v>
      </c>
      <c r="D27" s="526">
        <v>2022</v>
      </c>
      <c r="E27" s="526">
        <v>2023</v>
      </c>
    </row>
    <row r="28" spans="1:11" ht="12.75" customHeight="1" thickBot="1" x14ac:dyDescent="0.3">
      <c r="A28" s="913"/>
      <c r="B28" s="527" t="s">
        <v>5</v>
      </c>
      <c r="C28" s="527" t="s">
        <v>6</v>
      </c>
      <c r="D28" s="527" t="s">
        <v>6</v>
      </c>
      <c r="E28" s="527" t="s">
        <v>6</v>
      </c>
    </row>
    <row r="29" spans="1:11" ht="15.75" thickBot="1" x14ac:dyDescent="0.3">
      <c r="A29" s="476" t="s">
        <v>8</v>
      </c>
      <c r="B29" s="528">
        <f>B18</f>
        <v>12705</v>
      </c>
      <c r="C29" s="528">
        <f>C18</f>
        <v>13141.75</v>
      </c>
      <c r="D29" s="528">
        <f>D18</f>
        <v>13621.3375</v>
      </c>
      <c r="E29" s="528">
        <f>E18</f>
        <v>14124.904375</v>
      </c>
      <c r="G29" s="529"/>
    </row>
    <row r="30" spans="1:11" ht="39" thickBot="1" x14ac:dyDescent="0.3">
      <c r="A30" s="476" t="s">
        <v>15</v>
      </c>
      <c r="B30" s="528">
        <f>B38+B41+B44</f>
        <v>104420</v>
      </c>
      <c r="C30" s="528">
        <f>C38+C41+C44</f>
        <v>105000</v>
      </c>
      <c r="D30" s="528">
        <f>D38+D41+D44</f>
        <v>105000</v>
      </c>
      <c r="E30" s="528">
        <f>E38+E41+E44</f>
        <v>105000</v>
      </c>
      <c r="G30" s="141"/>
      <c r="H30" s="141"/>
      <c r="I30" s="141"/>
      <c r="J30" s="141"/>
    </row>
    <row r="31" spans="1:11" ht="51.75" thickBot="1" x14ac:dyDescent="0.3">
      <c r="A31" s="476" t="s">
        <v>24</v>
      </c>
      <c r="B31" s="530">
        <f>B30/B29</f>
        <v>8.218811491538764</v>
      </c>
      <c r="C31" s="530">
        <f>C30/C29</f>
        <v>7.9898034888808569</v>
      </c>
      <c r="D31" s="530">
        <f>D30/D29</f>
        <v>7.708494118143685</v>
      </c>
      <c r="E31" s="530">
        <f>E30/E29</f>
        <v>7.4336786439306426</v>
      </c>
      <c r="G31" s="531"/>
      <c r="H31" s="531"/>
      <c r="I31" s="531"/>
      <c r="J31" s="531"/>
    </row>
    <row r="32" spans="1:11" ht="39" thickBot="1" x14ac:dyDescent="0.3">
      <c r="A32" s="476" t="s">
        <v>16</v>
      </c>
      <c r="B32" s="532" t="s">
        <v>22</v>
      </c>
      <c r="C32" s="533">
        <f>C29/B29-1</f>
        <v>3.4376229830775262E-2</v>
      </c>
      <c r="D32" s="533">
        <f t="shared" ref="D32:E34" si="0">D29/C29-1</f>
        <v>3.6493427435463355E-2</v>
      </c>
      <c r="E32" s="533">
        <f t="shared" si="0"/>
        <v>3.6968974228852369E-2</v>
      </c>
      <c r="G32" s="131"/>
      <c r="H32" s="131"/>
      <c r="I32" s="131"/>
      <c r="J32" s="131"/>
      <c r="K32" s="131"/>
    </row>
    <row r="33" spans="1:10" ht="51.75" thickBot="1" x14ac:dyDescent="0.3">
      <c r="A33" s="476" t="s">
        <v>17</v>
      </c>
      <c r="B33" s="532" t="s">
        <v>22</v>
      </c>
      <c r="C33" s="533">
        <f>C30/B30-1</f>
        <v>5.5544914767287068E-3</v>
      </c>
      <c r="D33" s="533">
        <f t="shared" si="0"/>
        <v>0</v>
      </c>
      <c r="E33" s="533">
        <f t="shared" si="0"/>
        <v>0</v>
      </c>
      <c r="G33" s="131"/>
      <c r="H33" s="131"/>
      <c r="I33" s="131"/>
      <c r="J33" s="131"/>
    </row>
    <row r="34" spans="1:10" ht="51.75" thickBot="1" x14ac:dyDescent="0.3">
      <c r="A34" s="476" t="s">
        <v>18</v>
      </c>
      <c r="B34" s="532" t="s">
        <v>22</v>
      </c>
      <c r="C34" s="533">
        <f>C31/B31-1</f>
        <v>-2.7863883104469522E-2</v>
      </c>
      <c r="D34" s="533">
        <f t="shared" si="0"/>
        <v>-3.5208546884621272E-2</v>
      </c>
      <c r="E34" s="533">
        <f t="shared" si="0"/>
        <v>-3.5650993566460953E-2</v>
      </c>
      <c r="G34" s="131"/>
      <c r="H34" s="131"/>
      <c r="I34" s="131"/>
      <c r="J34" s="131"/>
    </row>
    <row r="35" spans="1:10" ht="15.75" thickBot="1" x14ac:dyDescent="0.3">
      <c r="A35" s="914" t="s">
        <v>544</v>
      </c>
      <c r="B35" s="915"/>
      <c r="C35" s="915"/>
      <c r="D35" s="915"/>
      <c r="E35" s="916"/>
    </row>
    <row r="36" spans="1:10" ht="12.75" customHeight="1" x14ac:dyDescent="0.25">
      <c r="A36" s="912"/>
      <c r="B36" s="526">
        <v>2020</v>
      </c>
      <c r="C36" s="526">
        <v>2021</v>
      </c>
      <c r="D36" s="526">
        <v>2022</v>
      </c>
      <c r="E36" s="526">
        <v>2023</v>
      </c>
    </row>
    <row r="37" spans="1:10" ht="13.5" customHeight="1" thickBot="1" x14ac:dyDescent="0.3">
      <c r="A37" s="913"/>
      <c r="B37" s="527" t="s">
        <v>5</v>
      </c>
      <c r="C37" s="527" t="s">
        <v>6</v>
      </c>
      <c r="D37" s="527" t="s">
        <v>6</v>
      </c>
      <c r="E37" s="527" t="s">
        <v>6</v>
      </c>
    </row>
    <row r="38" spans="1:10" ht="20.25" customHeight="1" thickBot="1" x14ac:dyDescent="0.3">
      <c r="A38" s="534" t="s">
        <v>0</v>
      </c>
      <c r="B38" s="522">
        <v>69760</v>
      </c>
      <c r="C38" s="522">
        <v>70340</v>
      </c>
      <c r="D38" s="522">
        <v>70340</v>
      </c>
      <c r="E38" s="522">
        <v>70340</v>
      </c>
      <c r="F38" s="535"/>
      <c r="G38" s="536"/>
      <c r="H38" s="536"/>
      <c r="I38" s="536"/>
      <c r="J38" s="536"/>
    </row>
    <row r="39" spans="1:10" ht="141" thickBot="1" x14ac:dyDescent="0.3">
      <c r="A39" s="487" t="s">
        <v>545</v>
      </c>
      <c r="B39" s="537"/>
      <c r="C39" s="538"/>
      <c r="D39" s="538"/>
      <c r="E39" s="538"/>
      <c r="F39" s="539"/>
      <c r="G39" s="536"/>
      <c r="H39" s="536"/>
      <c r="I39" s="536"/>
      <c r="J39" s="536"/>
    </row>
    <row r="40" spans="1:10" ht="128.25" thickBot="1" x14ac:dyDescent="0.3">
      <c r="A40" s="487" t="s">
        <v>546</v>
      </c>
      <c r="B40" s="528"/>
      <c r="C40" s="540"/>
      <c r="D40" s="540"/>
      <c r="E40" s="540"/>
      <c r="F40" s="539"/>
      <c r="G40" s="536"/>
      <c r="H40" s="536"/>
      <c r="I40" s="536"/>
      <c r="J40" s="536"/>
    </row>
    <row r="41" spans="1:10" ht="90" thickBot="1" x14ac:dyDescent="0.3">
      <c r="A41" s="534" t="s">
        <v>30</v>
      </c>
      <c r="B41" s="522">
        <v>15360</v>
      </c>
      <c r="C41" s="522">
        <v>15360</v>
      </c>
      <c r="D41" s="522">
        <v>15360</v>
      </c>
      <c r="E41" s="522">
        <v>15360</v>
      </c>
      <c r="F41" s="535"/>
      <c r="G41" s="536"/>
      <c r="H41" s="536"/>
      <c r="I41" s="536"/>
      <c r="J41" s="536"/>
    </row>
    <row r="42" spans="1:10" ht="204.75" thickBot="1" x14ac:dyDescent="0.3">
      <c r="A42" s="487" t="s">
        <v>547</v>
      </c>
      <c r="B42" s="537"/>
      <c r="C42" s="541"/>
      <c r="D42" s="541"/>
      <c r="E42" s="541"/>
      <c r="F42" s="539"/>
      <c r="G42" s="536"/>
      <c r="H42" s="542"/>
    </row>
    <row r="43" spans="1:10" ht="192" thickBot="1" x14ac:dyDescent="0.3">
      <c r="A43" s="487" t="s">
        <v>548</v>
      </c>
      <c r="B43" s="528"/>
      <c r="C43" s="541"/>
      <c r="D43" s="541"/>
      <c r="E43" s="541"/>
      <c r="F43" s="539"/>
      <c r="G43" s="542"/>
      <c r="H43" s="542"/>
    </row>
    <row r="44" spans="1:10" ht="64.5" thickBot="1" x14ac:dyDescent="0.3">
      <c r="A44" s="534" t="s">
        <v>1</v>
      </c>
      <c r="B44" s="543">
        <v>19300</v>
      </c>
      <c r="C44" s="543">
        <v>19300</v>
      </c>
      <c r="D44" s="543">
        <v>19300</v>
      </c>
      <c r="E44" s="543">
        <v>19300</v>
      </c>
      <c r="F44" s="535"/>
      <c r="G44" s="542"/>
      <c r="H44" s="542"/>
    </row>
    <row r="45" spans="1:10" ht="179.25" thickBot="1" x14ac:dyDescent="0.3">
      <c r="A45" s="487" t="s">
        <v>549</v>
      </c>
      <c r="B45" s="528"/>
      <c r="C45" s="544"/>
      <c r="D45" s="544"/>
      <c r="E45" s="544"/>
      <c r="F45" s="539"/>
      <c r="G45" s="539"/>
      <c r="H45" s="542"/>
    </row>
    <row r="46" spans="1:10" ht="166.5" thickBot="1" x14ac:dyDescent="0.3">
      <c r="A46" s="487" t="s">
        <v>550</v>
      </c>
      <c r="B46" s="528"/>
      <c r="C46" s="541"/>
      <c r="D46" s="541"/>
      <c r="E46" s="541"/>
      <c r="F46" s="545"/>
      <c r="G46" s="131"/>
      <c r="H46" s="131"/>
    </row>
    <row r="47" spans="1:10" ht="39" thickBot="1" x14ac:dyDescent="0.3">
      <c r="A47" s="534" t="s">
        <v>2</v>
      </c>
      <c r="B47" s="528"/>
      <c r="C47" s="541"/>
      <c r="D47" s="541"/>
      <c r="E47" s="541"/>
    </row>
    <row r="48" spans="1:10" ht="153.75" thickBot="1" x14ac:dyDescent="0.3">
      <c r="A48" s="487" t="s">
        <v>385</v>
      </c>
      <c r="B48" s="528"/>
      <c r="C48" s="541"/>
      <c r="D48" s="541"/>
      <c r="E48" s="541"/>
      <c r="G48" s="131"/>
    </row>
    <row r="49" spans="1:7" ht="141" thickBot="1" x14ac:dyDescent="0.3">
      <c r="A49" s="487" t="s">
        <v>551</v>
      </c>
      <c r="B49" s="528"/>
      <c r="C49" s="541"/>
      <c r="D49" s="541"/>
      <c r="E49" s="541"/>
    </row>
    <row r="50" spans="1:7" ht="64.5" thickBot="1" x14ac:dyDescent="0.3">
      <c r="A50" s="534" t="s">
        <v>25</v>
      </c>
      <c r="B50" s="528"/>
      <c r="C50" s="541"/>
      <c r="D50" s="541"/>
      <c r="E50" s="541"/>
    </row>
    <row r="51" spans="1:7" ht="179.25" thickBot="1" x14ac:dyDescent="0.3">
      <c r="A51" s="487" t="s">
        <v>552</v>
      </c>
      <c r="B51" s="528"/>
      <c r="C51" s="541"/>
      <c r="D51" s="541"/>
      <c r="E51" s="541"/>
    </row>
    <row r="52" spans="1:7" ht="166.5" thickBot="1" x14ac:dyDescent="0.3">
      <c r="A52" s="487" t="s">
        <v>553</v>
      </c>
      <c r="B52" s="528"/>
      <c r="C52" s="541"/>
      <c r="D52" s="541"/>
      <c r="E52" s="541"/>
    </row>
    <row r="53" spans="1:7" ht="51.75" thickBot="1" x14ac:dyDescent="0.3">
      <c r="A53" s="534" t="s">
        <v>26</v>
      </c>
      <c r="B53" s="528"/>
      <c r="C53" s="541"/>
      <c r="D53" s="541"/>
      <c r="E53" s="541"/>
    </row>
    <row r="54" spans="1:7" ht="179.25" thickBot="1" x14ac:dyDescent="0.3">
      <c r="A54" s="487" t="s">
        <v>554</v>
      </c>
      <c r="B54" s="528"/>
      <c r="C54" s="541"/>
      <c r="D54" s="541"/>
      <c r="E54" s="541"/>
    </row>
    <row r="55" spans="1:7" ht="166.5" thickBot="1" x14ac:dyDescent="0.3">
      <c r="A55" s="487" t="s">
        <v>555</v>
      </c>
      <c r="B55" s="528"/>
      <c r="C55" s="541"/>
      <c r="D55" s="541"/>
      <c r="E55" s="541"/>
    </row>
    <row r="56" spans="1:7" ht="90" thickBot="1" x14ac:dyDescent="0.3">
      <c r="A56" s="534" t="s">
        <v>3</v>
      </c>
      <c r="B56" s="528"/>
      <c r="C56" s="541"/>
      <c r="D56" s="541"/>
      <c r="E56" s="541"/>
    </row>
    <row r="57" spans="1:7" ht="204.75" thickBot="1" x14ac:dyDescent="0.3">
      <c r="A57" s="487" t="s">
        <v>556</v>
      </c>
      <c r="B57" s="528"/>
      <c r="C57" s="541"/>
      <c r="D57" s="541"/>
      <c r="E57" s="541"/>
    </row>
    <row r="58" spans="1:7" ht="192" thickBot="1" x14ac:dyDescent="0.3">
      <c r="A58" s="487" t="s">
        <v>557</v>
      </c>
      <c r="B58" s="528"/>
      <c r="C58" s="541"/>
      <c r="D58" s="541"/>
      <c r="E58" s="541"/>
    </row>
    <row r="59" spans="1:7" ht="64.5" thickBot="1" x14ac:dyDescent="0.3">
      <c r="A59" s="546" t="s">
        <v>32</v>
      </c>
      <c r="B59" s="547">
        <f>B56+B53+B50+B47+B44+B41+B38</f>
        <v>104420</v>
      </c>
      <c r="C59" s="547">
        <f>C56+C53+C50+C47+C44+C41+C38</f>
        <v>105000</v>
      </c>
      <c r="D59" s="547">
        <f>D56+D53+D50+D47+D44+D41+D38</f>
        <v>105000</v>
      </c>
      <c r="E59" s="547">
        <f>E56+E53+E50+E47+E44+E41+E38</f>
        <v>105000</v>
      </c>
      <c r="F59" s="535"/>
      <c r="G59" s="529"/>
    </row>
    <row r="60" spans="1:7" x14ac:dyDescent="0.25">
      <c r="A60" s="917" t="s">
        <v>558</v>
      </c>
      <c r="B60" s="920"/>
      <c r="C60" s="921"/>
      <c r="D60" s="921"/>
      <c r="E60" s="922"/>
      <c r="G60" s="529"/>
    </row>
    <row r="61" spans="1:7" ht="9" customHeight="1" x14ac:dyDescent="0.25">
      <c r="A61" s="918"/>
      <c r="B61" s="923"/>
      <c r="C61" s="924"/>
      <c r="D61" s="924"/>
      <c r="E61" s="925"/>
    </row>
    <row r="62" spans="1:7" ht="15.75" hidden="1" thickBot="1" x14ac:dyDescent="0.3">
      <c r="A62" s="919"/>
      <c r="B62" s="926"/>
      <c r="C62" s="927"/>
      <c r="D62" s="927"/>
      <c r="E62" s="928"/>
    </row>
    <row r="63" spans="1:7" ht="15.75" thickBot="1" x14ac:dyDescent="0.3">
      <c r="A63" s="548" t="s">
        <v>33</v>
      </c>
      <c r="B63" s="549">
        <f>IF(B59-B30=0,0,"Error")</f>
        <v>0</v>
      </c>
      <c r="C63" s="549">
        <f>IF(C59-C30=0,0,"Error")</f>
        <v>0</v>
      </c>
      <c r="D63" s="549">
        <f>IF(D59-D30=0,0,"Error")</f>
        <v>0</v>
      </c>
      <c r="E63" s="549">
        <f>IF(E59-E30=0,0,"Error")</f>
        <v>0</v>
      </c>
    </row>
    <row r="64" spans="1:7" ht="21" customHeight="1" thickBot="1" x14ac:dyDescent="0.3">
      <c r="A64" s="550" t="s">
        <v>75</v>
      </c>
      <c r="B64" s="939" t="s">
        <v>559</v>
      </c>
      <c r="C64" s="873"/>
      <c r="D64" s="873"/>
      <c r="E64" s="940"/>
    </row>
    <row r="65" spans="1:7" ht="66.75" customHeight="1" thickBot="1" x14ac:dyDescent="0.3">
      <c r="A65" s="476" t="s">
        <v>9</v>
      </c>
      <c r="B65" s="939" t="s">
        <v>560</v>
      </c>
      <c r="C65" s="873"/>
      <c r="D65" s="873"/>
      <c r="E65" s="940"/>
    </row>
    <row r="66" spans="1:7" ht="26.25" thickBot="1" x14ac:dyDescent="0.3">
      <c r="A66" s="476" t="s">
        <v>14</v>
      </c>
      <c r="B66" s="936" t="s">
        <v>561</v>
      </c>
      <c r="C66" s="937"/>
      <c r="D66" s="937"/>
      <c r="E66" s="938"/>
    </row>
    <row r="67" spans="1:7" ht="15.75" thickBot="1" x14ac:dyDescent="0.3">
      <c r="A67" s="476" t="s">
        <v>8</v>
      </c>
      <c r="B67" s="551">
        <v>52</v>
      </c>
      <c r="C67" s="551">
        <v>52</v>
      </c>
      <c r="D67" s="551">
        <v>52</v>
      </c>
      <c r="E67" s="551">
        <v>52</v>
      </c>
    </row>
    <row r="68" spans="1:7" ht="12.75" customHeight="1" x14ac:dyDescent="0.25">
      <c r="A68" s="912"/>
      <c r="B68" s="526">
        <v>2020</v>
      </c>
      <c r="C68" s="526">
        <v>2021</v>
      </c>
      <c r="D68" s="526">
        <v>2022</v>
      </c>
      <c r="E68" s="526">
        <v>2023</v>
      </c>
    </row>
    <row r="69" spans="1:7" ht="20.25" customHeight="1" thickBot="1" x14ac:dyDescent="0.3">
      <c r="A69" s="913"/>
      <c r="B69" s="527" t="s">
        <v>5</v>
      </c>
      <c r="C69" s="527" t="s">
        <v>6</v>
      </c>
      <c r="D69" s="527" t="s">
        <v>6</v>
      </c>
      <c r="E69" s="527" t="s">
        <v>6</v>
      </c>
    </row>
    <row r="70" spans="1:7" ht="39" thickBot="1" x14ac:dyDescent="0.3">
      <c r="A70" s="476" t="s">
        <v>15</v>
      </c>
      <c r="B70" s="551">
        <f>B78+B81+B84</f>
        <v>58680</v>
      </c>
      <c r="C70" s="551">
        <v>59000</v>
      </c>
      <c r="D70" s="551">
        <f>D78+D81+D84</f>
        <v>59000</v>
      </c>
      <c r="E70" s="551">
        <f>E78+E81+E84</f>
        <v>59000</v>
      </c>
    </row>
    <row r="71" spans="1:7" ht="51.75" thickBot="1" x14ac:dyDescent="0.3">
      <c r="A71" s="476" t="s">
        <v>24</v>
      </c>
      <c r="B71" s="551">
        <f>B70/B67</f>
        <v>1128.4615384615386</v>
      </c>
      <c r="C71" s="551">
        <f>C70/C67</f>
        <v>1134.6153846153845</v>
      </c>
      <c r="D71" s="551">
        <f>D70/D67</f>
        <v>1134.6153846153845</v>
      </c>
      <c r="E71" s="551">
        <f>E70/E67</f>
        <v>1134.6153846153845</v>
      </c>
    </row>
    <row r="72" spans="1:7" ht="39" thickBot="1" x14ac:dyDescent="0.3">
      <c r="A72" s="476" t="s">
        <v>16</v>
      </c>
      <c r="B72" s="532"/>
      <c r="C72" s="533">
        <f>C67/B67-1</f>
        <v>0</v>
      </c>
      <c r="D72" s="533">
        <f>D67/C67-1</f>
        <v>0</v>
      </c>
      <c r="E72" s="533">
        <f>E67/D67-1</f>
        <v>0</v>
      </c>
    </row>
    <row r="73" spans="1:7" ht="51.75" thickBot="1" x14ac:dyDescent="0.3">
      <c r="A73" s="476" t="s">
        <v>17</v>
      </c>
      <c r="B73" s="532"/>
      <c r="C73" s="533">
        <f t="shared" ref="C73:E74" si="1">C70/B70-1</f>
        <v>5.4533060668029432E-3</v>
      </c>
      <c r="D73" s="533">
        <f t="shared" si="1"/>
        <v>0</v>
      </c>
      <c r="E73" s="533">
        <f t="shared" si="1"/>
        <v>0</v>
      </c>
    </row>
    <row r="74" spans="1:7" ht="51.75" thickBot="1" x14ac:dyDescent="0.3">
      <c r="A74" s="476" t="s">
        <v>18</v>
      </c>
      <c r="B74" s="532"/>
      <c r="C74" s="533">
        <f t="shared" si="1"/>
        <v>5.4533060668027211E-3</v>
      </c>
      <c r="D74" s="533">
        <f t="shared" si="1"/>
        <v>0</v>
      </c>
      <c r="E74" s="533">
        <f t="shared" si="1"/>
        <v>0</v>
      </c>
    </row>
    <row r="75" spans="1:7" ht="24.75" customHeight="1" thickBot="1" x14ac:dyDescent="0.3">
      <c r="A75" s="914" t="s">
        <v>562</v>
      </c>
      <c r="B75" s="915"/>
      <c r="C75" s="915"/>
      <c r="D75" s="915"/>
      <c r="E75" s="916"/>
    </row>
    <row r="76" spans="1:7" ht="12.75" customHeight="1" x14ac:dyDescent="0.25">
      <c r="A76" s="912"/>
      <c r="B76" s="526">
        <v>2020</v>
      </c>
      <c r="C76" s="526">
        <v>2021</v>
      </c>
      <c r="D76" s="526">
        <v>2022</v>
      </c>
      <c r="E76" s="526">
        <v>2023</v>
      </c>
    </row>
    <row r="77" spans="1:7" ht="22.5" customHeight="1" thickBot="1" x14ac:dyDescent="0.3">
      <c r="A77" s="913"/>
      <c r="B77" s="527" t="s">
        <v>5</v>
      </c>
      <c r="C77" s="527" t="s">
        <v>6</v>
      </c>
      <c r="D77" s="527" t="s">
        <v>6</v>
      </c>
      <c r="E77" s="527" t="s">
        <v>6</v>
      </c>
    </row>
    <row r="78" spans="1:7" ht="24.75" customHeight="1" thickBot="1" x14ac:dyDescent="0.3">
      <c r="A78" s="534" t="s">
        <v>0</v>
      </c>
      <c r="B78" s="541">
        <v>39240</v>
      </c>
      <c r="C78" s="541">
        <v>39560</v>
      </c>
      <c r="D78" s="541">
        <v>39560</v>
      </c>
      <c r="E78" s="541">
        <v>39560</v>
      </c>
    </row>
    <row r="79" spans="1:7" ht="38.25" customHeight="1" thickBot="1" x14ac:dyDescent="0.3">
      <c r="A79" s="487" t="s">
        <v>545</v>
      </c>
      <c r="B79" s="528"/>
      <c r="C79" s="540"/>
      <c r="D79" s="540"/>
      <c r="E79" s="540"/>
      <c r="G79" s="131"/>
    </row>
    <row r="80" spans="1:7" ht="24.75" customHeight="1" thickBot="1" x14ac:dyDescent="0.3">
      <c r="A80" s="487" t="s">
        <v>563</v>
      </c>
      <c r="B80" s="528"/>
      <c r="C80" s="540"/>
      <c r="D80" s="540"/>
      <c r="E80" s="540"/>
    </row>
    <row r="81" spans="1:5" ht="24.75" customHeight="1" thickBot="1" x14ac:dyDescent="0.3">
      <c r="A81" s="534" t="s">
        <v>30</v>
      </c>
      <c r="B81" s="541">
        <v>8640</v>
      </c>
      <c r="C81" s="541">
        <v>8640</v>
      </c>
      <c r="D81" s="541">
        <v>8640</v>
      </c>
      <c r="E81" s="541">
        <v>8640</v>
      </c>
    </row>
    <row r="82" spans="1:5" ht="39" customHeight="1" thickBot="1" x14ac:dyDescent="0.3">
      <c r="A82" s="487" t="s">
        <v>547</v>
      </c>
      <c r="B82" s="528"/>
      <c r="C82" s="541"/>
      <c r="D82" s="541"/>
      <c r="E82" s="541"/>
    </row>
    <row r="83" spans="1:5" ht="42.75" customHeight="1" thickBot="1" x14ac:dyDescent="0.3">
      <c r="A83" s="487" t="s">
        <v>564</v>
      </c>
      <c r="B83" s="528"/>
      <c r="C83" s="541"/>
      <c r="D83" s="541"/>
      <c r="E83" s="541"/>
    </row>
    <row r="84" spans="1:5" ht="24.75" customHeight="1" thickBot="1" x14ac:dyDescent="0.3">
      <c r="A84" s="534" t="s">
        <v>1</v>
      </c>
      <c r="B84" s="528">
        <v>10800</v>
      </c>
      <c r="C84" s="528">
        <v>10800</v>
      </c>
      <c r="D84" s="528">
        <v>10800</v>
      </c>
      <c r="E84" s="528">
        <v>10800</v>
      </c>
    </row>
    <row r="85" spans="1:5" ht="179.25" thickBot="1" x14ac:dyDescent="0.3">
      <c r="A85" s="487" t="s">
        <v>549</v>
      </c>
      <c r="B85" s="528"/>
      <c r="C85" s="544"/>
      <c r="D85" s="544"/>
      <c r="E85" s="544"/>
    </row>
    <row r="86" spans="1:5" ht="166.5" thickBot="1" x14ac:dyDescent="0.3">
      <c r="A86" s="487" t="s">
        <v>565</v>
      </c>
      <c r="B86" s="528"/>
      <c r="C86" s="541"/>
      <c r="D86" s="541"/>
      <c r="E86" s="541"/>
    </row>
    <row r="87" spans="1:5" ht="39" thickBot="1" x14ac:dyDescent="0.3">
      <c r="A87" s="534" t="s">
        <v>2</v>
      </c>
      <c r="B87" s="528"/>
      <c r="C87" s="541"/>
      <c r="D87" s="541"/>
      <c r="E87" s="541"/>
    </row>
    <row r="88" spans="1:5" ht="34.5" customHeight="1" thickBot="1" x14ac:dyDescent="0.3">
      <c r="A88" s="487" t="s">
        <v>385</v>
      </c>
      <c r="B88" s="528"/>
      <c r="C88" s="541"/>
      <c r="D88" s="541"/>
      <c r="E88" s="541"/>
    </row>
    <row r="89" spans="1:5" ht="31.5" customHeight="1" thickBot="1" x14ac:dyDescent="0.3">
      <c r="A89" s="487" t="s">
        <v>566</v>
      </c>
      <c r="B89" s="528"/>
      <c r="C89" s="541"/>
      <c r="D89" s="541"/>
      <c r="E89" s="541"/>
    </row>
    <row r="90" spans="1:5" ht="64.5" thickBot="1" x14ac:dyDescent="0.3">
      <c r="A90" s="534" t="s">
        <v>25</v>
      </c>
      <c r="B90" s="528"/>
      <c r="C90" s="541"/>
      <c r="D90" s="541"/>
      <c r="E90" s="541"/>
    </row>
    <row r="91" spans="1:5" ht="30.75" customHeight="1" thickBot="1" x14ac:dyDescent="0.3">
      <c r="A91" s="487" t="s">
        <v>552</v>
      </c>
      <c r="B91" s="528"/>
      <c r="C91" s="541"/>
      <c r="D91" s="541"/>
      <c r="E91" s="541"/>
    </row>
    <row r="92" spans="1:5" ht="26.25" customHeight="1" thickBot="1" x14ac:dyDescent="0.3">
      <c r="A92" s="487" t="s">
        <v>567</v>
      </c>
      <c r="B92" s="528"/>
      <c r="C92" s="541"/>
      <c r="D92" s="541"/>
      <c r="E92" s="541"/>
    </row>
    <row r="93" spans="1:5" ht="51.75" thickBot="1" x14ac:dyDescent="0.3">
      <c r="A93" s="534" t="s">
        <v>26</v>
      </c>
      <c r="B93" s="528"/>
      <c r="C93" s="541"/>
      <c r="D93" s="541"/>
      <c r="E93" s="541"/>
    </row>
    <row r="94" spans="1:5" ht="179.25" thickBot="1" x14ac:dyDescent="0.3">
      <c r="A94" s="487" t="s">
        <v>554</v>
      </c>
      <c r="B94" s="528"/>
      <c r="C94" s="544"/>
      <c r="D94" s="544"/>
      <c r="E94" s="544"/>
    </row>
    <row r="95" spans="1:5" ht="30.75" customHeight="1" thickBot="1" x14ac:dyDescent="0.3">
      <c r="A95" s="487" t="s">
        <v>568</v>
      </c>
      <c r="B95" s="528"/>
      <c r="C95" s="541"/>
      <c r="D95" s="541"/>
      <c r="E95" s="541"/>
    </row>
    <row r="96" spans="1:5" ht="90" thickBot="1" x14ac:dyDescent="0.3">
      <c r="A96" s="534" t="s">
        <v>3</v>
      </c>
      <c r="B96" s="528"/>
      <c r="C96" s="541"/>
      <c r="D96" s="541"/>
      <c r="E96" s="541"/>
    </row>
    <row r="97" spans="1:11" ht="24" customHeight="1" thickBot="1" x14ac:dyDescent="0.3">
      <c r="A97" s="487" t="s">
        <v>556</v>
      </c>
      <c r="B97" s="528"/>
      <c r="C97" s="541"/>
      <c r="D97" s="541"/>
      <c r="E97" s="541"/>
    </row>
    <row r="98" spans="1:11" ht="30" customHeight="1" thickBot="1" x14ac:dyDescent="0.3">
      <c r="A98" s="487" t="s">
        <v>569</v>
      </c>
      <c r="B98" s="528"/>
      <c r="C98" s="541"/>
      <c r="D98" s="541"/>
      <c r="E98" s="541"/>
    </row>
    <row r="99" spans="1:11" ht="51.75" thickBot="1" x14ac:dyDescent="0.3">
      <c r="A99" s="552" t="s">
        <v>74</v>
      </c>
      <c r="B99" s="528">
        <f>B96+B93+B90+B87+B84+B81+B78</f>
        <v>58680</v>
      </c>
      <c r="C99" s="528">
        <f>C96+C93+C90+C87+C84+C81+C78</f>
        <v>59000</v>
      </c>
      <c r="D99" s="528">
        <f>D96+D93+D90+D87+D84+D81+D78</f>
        <v>59000</v>
      </c>
      <c r="E99" s="528">
        <f>E96+E93+E90+E87+E84+E81+E78</f>
        <v>59000</v>
      </c>
      <c r="F99" s="131"/>
      <c r="G99" s="131"/>
      <c r="H99" s="131"/>
      <c r="I99" s="131"/>
    </row>
    <row r="100" spans="1:11" x14ac:dyDescent="0.25">
      <c r="A100" s="917" t="s">
        <v>570</v>
      </c>
      <c r="B100" s="920" t="s">
        <v>571</v>
      </c>
      <c r="C100" s="921"/>
      <c r="D100" s="921"/>
      <c r="E100" s="922"/>
    </row>
    <row r="101" spans="1:11" x14ac:dyDescent="0.25">
      <c r="A101" s="918"/>
      <c r="B101" s="923"/>
      <c r="C101" s="924"/>
      <c r="D101" s="924"/>
      <c r="E101" s="925"/>
      <c r="F101" s="131"/>
      <c r="G101" s="131"/>
      <c r="H101" s="131"/>
      <c r="I101" s="131"/>
    </row>
    <row r="102" spans="1:11" ht="25.5" customHeight="1" thickBot="1" x14ac:dyDescent="0.3">
      <c r="A102" s="919"/>
      <c r="B102" s="926"/>
      <c r="C102" s="927"/>
      <c r="D102" s="927"/>
      <c r="E102" s="928"/>
    </row>
    <row r="103" spans="1:11" ht="17.25" customHeight="1" thickBot="1" x14ac:dyDescent="0.3">
      <c r="A103" s="548" t="s">
        <v>33</v>
      </c>
      <c r="B103" s="549">
        <f>IF(B99-B70=0,0,"Error")</f>
        <v>0</v>
      </c>
      <c r="C103" s="549">
        <f>IF(C99-C70=0,0,"Error")</f>
        <v>0</v>
      </c>
      <c r="D103" s="549">
        <f>IF(D99-D70=0,0,"Error")</f>
        <v>0</v>
      </c>
      <c r="E103" s="549">
        <f>IF(E99-E70=0,0,"Error")</f>
        <v>0</v>
      </c>
      <c r="F103" s="115"/>
    </row>
    <row r="104" spans="1:11" ht="15.75" thickBot="1" x14ac:dyDescent="0.3">
      <c r="A104" s="718" t="s">
        <v>38</v>
      </c>
      <c r="B104" s="719"/>
      <c r="C104" s="719"/>
      <c r="D104" s="719"/>
      <c r="E104" s="720"/>
    </row>
    <row r="105" spans="1:11" ht="15.75" thickBot="1" x14ac:dyDescent="0.3">
      <c r="A105" s="718" t="s">
        <v>42</v>
      </c>
      <c r="B105" s="719"/>
      <c r="C105" s="719"/>
      <c r="D105" s="719"/>
      <c r="E105" s="720"/>
    </row>
    <row r="106" spans="1:11" ht="64.5" thickBot="1" x14ac:dyDescent="0.3">
      <c r="A106" s="524" t="s">
        <v>45</v>
      </c>
      <c r="B106" s="929"/>
      <c r="C106" s="930"/>
      <c r="D106" s="930"/>
      <c r="E106" s="931"/>
    </row>
    <row r="107" spans="1:11" ht="26.25" thickBot="1" x14ac:dyDescent="0.3">
      <c r="A107" s="525" t="s">
        <v>157</v>
      </c>
      <c r="B107" s="892" t="s">
        <v>572</v>
      </c>
      <c r="C107" s="893"/>
      <c r="D107" s="893"/>
      <c r="E107" s="894"/>
      <c r="G107" s="932"/>
      <c r="H107" s="932"/>
      <c r="I107" s="932"/>
      <c r="J107" s="932"/>
      <c r="K107" s="553"/>
    </row>
    <row r="108" spans="1:11" ht="44.25" customHeight="1" thickBot="1" x14ac:dyDescent="0.3">
      <c r="A108" s="524" t="s">
        <v>9</v>
      </c>
      <c r="B108" s="933" t="s">
        <v>573</v>
      </c>
      <c r="C108" s="934"/>
      <c r="D108" s="934"/>
      <c r="E108" s="935"/>
      <c r="G108" s="932"/>
      <c r="H108" s="932"/>
      <c r="I108" s="932"/>
      <c r="J108" s="932"/>
      <c r="K108" s="553"/>
    </row>
    <row r="109" spans="1:11" ht="26.25" thickBot="1" x14ac:dyDescent="0.3">
      <c r="A109" s="476" t="s">
        <v>14</v>
      </c>
      <c r="B109" s="936" t="s">
        <v>574</v>
      </c>
      <c r="C109" s="937"/>
      <c r="D109" s="937"/>
      <c r="E109" s="938"/>
    </row>
    <row r="110" spans="1:11" ht="12.75" customHeight="1" x14ac:dyDescent="0.25">
      <c r="A110" s="912"/>
      <c r="B110" s="526">
        <v>2020</v>
      </c>
      <c r="C110" s="526">
        <v>2021</v>
      </c>
      <c r="D110" s="526">
        <v>2022</v>
      </c>
      <c r="E110" s="526">
        <v>2023</v>
      </c>
    </row>
    <row r="111" spans="1:11" ht="12" customHeight="1" thickBot="1" x14ac:dyDescent="0.3">
      <c r="A111" s="913"/>
      <c r="B111" s="527" t="s">
        <v>5</v>
      </c>
      <c r="C111" s="527" t="s">
        <v>6</v>
      </c>
      <c r="D111" s="527" t="s">
        <v>6</v>
      </c>
      <c r="E111" s="527" t="s">
        <v>6</v>
      </c>
    </row>
    <row r="112" spans="1:11" ht="15.75" thickBot="1" x14ac:dyDescent="0.3">
      <c r="A112" s="476" t="s">
        <v>8</v>
      </c>
      <c r="B112" s="554">
        <v>0</v>
      </c>
      <c r="C112" s="554">
        <v>102</v>
      </c>
      <c r="D112" s="554">
        <v>55</v>
      </c>
      <c r="E112" s="554">
        <v>0</v>
      </c>
    </row>
    <row r="113" spans="1:11" ht="39" thickBot="1" x14ac:dyDescent="0.3">
      <c r="A113" s="476" t="s">
        <v>15</v>
      </c>
      <c r="B113" s="551">
        <v>0</v>
      </c>
      <c r="C113" s="551">
        <v>10000</v>
      </c>
      <c r="D113" s="551">
        <v>3000</v>
      </c>
      <c r="E113" s="551">
        <v>0</v>
      </c>
    </row>
    <row r="114" spans="1:11" ht="51.75" thickBot="1" x14ac:dyDescent="0.3">
      <c r="A114" s="476" t="s">
        <v>24</v>
      </c>
      <c r="B114" s="551">
        <v>0</v>
      </c>
      <c r="C114" s="551">
        <f>C113/C112</f>
        <v>98.039215686274517</v>
      </c>
      <c r="D114" s="551">
        <f>D113/D112</f>
        <v>54.545454545454547</v>
      </c>
      <c r="E114" s="551">
        <v>0</v>
      </c>
    </row>
    <row r="115" spans="1:11" ht="39" thickBot="1" x14ac:dyDescent="0.3">
      <c r="A115" s="476" t="s">
        <v>16</v>
      </c>
      <c r="B115" s="532" t="s">
        <v>22</v>
      </c>
      <c r="C115" s="533">
        <v>0</v>
      </c>
      <c r="D115" s="533">
        <v>0</v>
      </c>
      <c r="E115" s="533">
        <v>0</v>
      </c>
      <c r="G115" s="131"/>
      <c r="H115" s="131"/>
      <c r="I115" s="131"/>
      <c r="J115" s="131"/>
      <c r="K115" s="131"/>
    </row>
    <row r="116" spans="1:11" ht="51.75" thickBot="1" x14ac:dyDescent="0.3">
      <c r="A116" s="476" t="s">
        <v>17</v>
      </c>
      <c r="B116" s="532" t="s">
        <v>22</v>
      </c>
      <c r="C116" s="533">
        <v>0</v>
      </c>
      <c r="D116" s="533">
        <v>0</v>
      </c>
      <c r="E116" s="533">
        <v>0</v>
      </c>
    </row>
    <row r="117" spans="1:11" ht="51.75" thickBot="1" x14ac:dyDescent="0.3">
      <c r="A117" s="476" t="s">
        <v>18</v>
      </c>
      <c r="B117" s="532" t="s">
        <v>22</v>
      </c>
      <c r="C117" s="533">
        <v>0</v>
      </c>
      <c r="D117" s="533">
        <v>0</v>
      </c>
      <c r="E117" s="533">
        <v>0</v>
      </c>
    </row>
    <row r="118" spans="1:11" ht="15.75" customHeight="1" thickBot="1" x14ac:dyDescent="0.3">
      <c r="A118" s="914" t="s">
        <v>575</v>
      </c>
      <c r="B118" s="915"/>
      <c r="C118" s="915"/>
      <c r="D118" s="915"/>
      <c r="E118" s="916"/>
    </row>
    <row r="119" spans="1:11" ht="12.75" customHeight="1" x14ac:dyDescent="0.25">
      <c r="A119" s="912"/>
      <c r="B119" s="526">
        <v>2020</v>
      </c>
      <c r="C119" s="526">
        <v>2021</v>
      </c>
      <c r="D119" s="526">
        <v>2022</v>
      </c>
      <c r="E119" s="526">
        <v>2023</v>
      </c>
    </row>
    <row r="120" spans="1:11" ht="12" customHeight="1" thickBot="1" x14ac:dyDescent="0.3">
      <c r="A120" s="913"/>
      <c r="B120" s="527" t="s">
        <v>5</v>
      </c>
      <c r="C120" s="527" t="s">
        <v>6</v>
      </c>
      <c r="D120" s="527" t="s">
        <v>6</v>
      </c>
      <c r="E120" s="527" t="s">
        <v>6</v>
      </c>
    </row>
    <row r="121" spans="1:11" ht="64.5" thickBot="1" x14ac:dyDescent="0.3">
      <c r="A121" s="534" t="s">
        <v>40</v>
      </c>
      <c r="B121" s="541">
        <f>B112</f>
        <v>0</v>
      </c>
      <c r="C121" s="541"/>
      <c r="D121" s="541"/>
      <c r="E121" s="541"/>
    </row>
    <row r="122" spans="1:11" ht="64.5" thickBot="1" x14ac:dyDescent="0.3">
      <c r="A122" s="534" t="s">
        <v>41</v>
      </c>
      <c r="B122" s="555">
        <f>B113</f>
        <v>0</v>
      </c>
      <c r="C122" s="555">
        <f>C113</f>
        <v>10000</v>
      </c>
      <c r="D122" s="551">
        <f>D113</f>
        <v>3000</v>
      </c>
      <c r="E122" s="551">
        <f>E113</f>
        <v>0</v>
      </c>
    </row>
    <row r="123" spans="1:11" ht="64.5" thickBot="1" x14ac:dyDescent="0.3">
      <c r="A123" s="546" t="s">
        <v>119</v>
      </c>
      <c r="B123" s="528">
        <f>B114</f>
        <v>0</v>
      </c>
      <c r="C123" s="528">
        <f>C122+C121</f>
        <v>10000</v>
      </c>
      <c r="D123" s="528">
        <f>D122+D121</f>
        <v>3000</v>
      </c>
      <c r="E123" s="528">
        <f>E122+E121</f>
        <v>0</v>
      </c>
    </row>
    <row r="124" spans="1:11" ht="15" customHeight="1" x14ac:dyDescent="0.25">
      <c r="A124" s="917" t="s">
        <v>240</v>
      </c>
      <c r="B124" s="920" t="s">
        <v>576</v>
      </c>
      <c r="C124" s="921"/>
      <c r="D124" s="921"/>
      <c r="E124" s="922"/>
    </row>
    <row r="125" spans="1:11" x14ac:dyDescent="0.25">
      <c r="A125" s="918"/>
      <c r="B125" s="923"/>
      <c r="C125" s="924"/>
      <c r="D125" s="924"/>
      <c r="E125" s="925"/>
    </row>
    <row r="126" spans="1:11" ht="15.75" thickBot="1" x14ac:dyDescent="0.3">
      <c r="A126" s="919"/>
      <c r="B126" s="926"/>
      <c r="C126" s="927"/>
      <c r="D126" s="927"/>
      <c r="E126" s="928"/>
    </row>
    <row r="127" spans="1:11" ht="33.75" customHeight="1" thickBot="1" x14ac:dyDescent="0.3">
      <c r="A127" s="525" t="s">
        <v>128</v>
      </c>
      <c r="B127" s="889" t="s">
        <v>577</v>
      </c>
      <c r="C127" s="890"/>
      <c r="D127" s="890"/>
      <c r="E127" s="891"/>
    </row>
    <row r="128" spans="1:11" ht="40.5" customHeight="1" thickBot="1" x14ac:dyDescent="0.3">
      <c r="A128" s="524" t="s">
        <v>9</v>
      </c>
      <c r="B128" s="889" t="s">
        <v>578</v>
      </c>
      <c r="C128" s="890"/>
      <c r="D128" s="890"/>
      <c r="E128" s="891"/>
    </row>
    <row r="129" spans="1:5" ht="26.25" thickBot="1" x14ac:dyDescent="0.3">
      <c r="A129" s="524" t="s">
        <v>14</v>
      </c>
      <c r="B129" s="892" t="s">
        <v>579</v>
      </c>
      <c r="C129" s="893"/>
      <c r="D129" s="893"/>
      <c r="E129" s="894"/>
    </row>
    <row r="130" spans="1:5" x14ac:dyDescent="0.25">
      <c r="A130" s="895"/>
      <c r="B130" s="556">
        <v>2020</v>
      </c>
      <c r="C130" s="556">
        <v>2021</v>
      </c>
      <c r="D130" s="556">
        <v>2022</v>
      </c>
      <c r="E130" s="556">
        <v>2023</v>
      </c>
    </row>
    <row r="131" spans="1:5" ht="15.75" thickBot="1" x14ac:dyDescent="0.3">
      <c r="A131" s="896"/>
      <c r="B131" s="557" t="s">
        <v>5</v>
      </c>
      <c r="C131" s="557" t="s">
        <v>6</v>
      </c>
      <c r="D131" s="557" t="s">
        <v>6</v>
      </c>
      <c r="E131" s="557" t="s">
        <v>6</v>
      </c>
    </row>
    <row r="132" spans="1:5" ht="15.75" thickBot="1" x14ac:dyDescent="0.3">
      <c r="A132" s="524" t="s">
        <v>8</v>
      </c>
      <c r="B132" s="554">
        <v>0</v>
      </c>
      <c r="C132" s="554">
        <v>0</v>
      </c>
      <c r="D132" s="554">
        <v>0</v>
      </c>
      <c r="E132" s="554">
        <v>390</v>
      </c>
    </row>
    <row r="133" spans="1:5" ht="39" thickBot="1" x14ac:dyDescent="0.3">
      <c r="A133" s="524" t="s">
        <v>15</v>
      </c>
      <c r="B133" s="554">
        <v>0</v>
      </c>
      <c r="C133" s="554">
        <v>0</v>
      </c>
      <c r="D133" s="554">
        <v>0</v>
      </c>
      <c r="E133" s="554">
        <v>14000</v>
      </c>
    </row>
    <row r="134" spans="1:5" ht="51.75" thickBot="1" x14ac:dyDescent="0.3">
      <c r="A134" s="524" t="s">
        <v>24</v>
      </c>
      <c r="B134" s="554"/>
      <c r="C134" s="554">
        <v>0</v>
      </c>
      <c r="D134" s="554">
        <v>0</v>
      </c>
      <c r="E134" s="554">
        <f>E133/E132</f>
        <v>35.897435897435898</v>
      </c>
    </row>
    <row r="135" spans="1:5" ht="39" thickBot="1" x14ac:dyDescent="0.3">
      <c r="A135" s="524" t="s">
        <v>16</v>
      </c>
      <c r="B135" s="558" t="s">
        <v>22</v>
      </c>
      <c r="C135" s="559">
        <v>0</v>
      </c>
      <c r="D135" s="559">
        <v>0</v>
      </c>
      <c r="E135" s="559">
        <v>0</v>
      </c>
    </row>
    <row r="136" spans="1:5" ht="51.75" thickBot="1" x14ac:dyDescent="0.3">
      <c r="A136" s="524" t="s">
        <v>17</v>
      </c>
      <c r="B136" s="558" t="s">
        <v>22</v>
      </c>
      <c r="C136" s="559"/>
      <c r="D136" s="559">
        <v>0</v>
      </c>
      <c r="E136" s="559">
        <v>0</v>
      </c>
    </row>
    <row r="137" spans="1:5" ht="51.75" thickBot="1" x14ac:dyDescent="0.3">
      <c r="A137" s="524" t="s">
        <v>18</v>
      </c>
      <c r="B137" s="558" t="s">
        <v>22</v>
      </c>
      <c r="C137" s="559"/>
      <c r="D137" s="559">
        <v>0</v>
      </c>
      <c r="E137" s="559">
        <v>0</v>
      </c>
    </row>
    <row r="138" spans="1:5" ht="15.75" customHeight="1" thickBot="1" x14ac:dyDescent="0.3">
      <c r="A138" s="897" t="s">
        <v>580</v>
      </c>
      <c r="B138" s="898"/>
      <c r="C138" s="898"/>
      <c r="D138" s="898"/>
      <c r="E138" s="899"/>
    </row>
    <row r="139" spans="1:5" x14ac:dyDescent="0.25">
      <c r="A139" s="895"/>
      <c r="B139" s="556">
        <v>2020</v>
      </c>
      <c r="C139" s="556">
        <v>2021</v>
      </c>
      <c r="D139" s="556">
        <v>2022</v>
      </c>
      <c r="E139" s="556">
        <v>2023</v>
      </c>
    </row>
    <row r="140" spans="1:5" ht="15.75" thickBot="1" x14ac:dyDescent="0.3">
      <c r="A140" s="896"/>
      <c r="B140" s="557" t="s">
        <v>5</v>
      </c>
      <c r="C140" s="557" t="s">
        <v>6</v>
      </c>
      <c r="D140" s="557" t="s">
        <v>6</v>
      </c>
      <c r="E140" s="557" t="s">
        <v>6</v>
      </c>
    </row>
    <row r="141" spans="1:5" ht="64.5" thickBot="1" x14ac:dyDescent="0.3">
      <c r="A141" s="560" t="s">
        <v>40</v>
      </c>
      <c r="B141" s="522"/>
      <c r="C141" s="522"/>
      <c r="D141" s="522"/>
      <c r="E141" s="522"/>
    </row>
    <row r="142" spans="1:5" ht="64.5" thickBot="1" x14ac:dyDescent="0.3">
      <c r="A142" s="560" t="s">
        <v>41</v>
      </c>
      <c r="B142" s="554">
        <f>B133</f>
        <v>0</v>
      </c>
      <c r="C142" s="554">
        <f>C133</f>
        <v>0</v>
      </c>
      <c r="D142" s="554">
        <f>D133</f>
        <v>0</v>
      </c>
      <c r="E142" s="554">
        <f>E133</f>
        <v>14000</v>
      </c>
    </row>
    <row r="143" spans="1:5" ht="64.5" thickBot="1" x14ac:dyDescent="0.3">
      <c r="A143" s="561" t="s">
        <v>131</v>
      </c>
      <c r="B143" s="543">
        <f>B142+B141</f>
        <v>0</v>
      </c>
      <c r="C143" s="543">
        <f>C142+C141</f>
        <v>0</v>
      </c>
      <c r="D143" s="543">
        <f>D142+D141</f>
        <v>0</v>
      </c>
      <c r="E143" s="543">
        <f>E142+E141</f>
        <v>14000</v>
      </c>
    </row>
    <row r="144" spans="1:5" ht="15" customHeight="1" x14ac:dyDescent="0.25">
      <c r="A144" s="900" t="s">
        <v>240</v>
      </c>
      <c r="B144" s="903" t="s">
        <v>581</v>
      </c>
      <c r="C144" s="904"/>
      <c r="D144" s="904"/>
      <c r="E144" s="905"/>
    </row>
    <row r="145" spans="1:10" x14ac:dyDescent="0.25">
      <c r="A145" s="901"/>
      <c r="B145" s="906"/>
      <c r="C145" s="907"/>
      <c r="D145" s="907"/>
      <c r="E145" s="908"/>
    </row>
    <row r="146" spans="1:10" ht="15.75" thickBot="1" x14ac:dyDescent="0.3">
      <c r="A146" s="902"/>
      <c r="B146" s="909"/>
      <c r="C146" s="910"/>
      <c r="D146" s="910"/>
      <c r="E146" s="911"/>
    </row>
    <row r="147" spans="1:10" ht="15.75" thickBot="1" x14ac:dyDescent="0.3">
      <c r="A147" s="562"/>
      <c r="B147" s="563"/>
      <c r="C147" s="563"/>
      <c r="D147" s="563"/>
      <c r="E147" s="563"/>
    </row>
    <row r="148" spans="1:10" ht="30" customHeight="1" thickBot="1" x14ac:dyDescent="0.3">
      <c r="A148" s="523" t="s">
        <v>46</v>
      </c>
      <c r="B148" s="564">
        <f>B113+B70+B30+B133</f>
        <v>163100</v>
      </c>
      <c r="C148" s="564">
        <f>C113+C70+C30+C133</f>
        <v>174000</v>
      </c>
      <c r="D148" s="564">
        <f>D113+D70+D30+D133</f>
        <v>167000</v>
      </c>
      <c r="E148" s="564">
        <f>E113+E70+E30+E133</f>
        <v>178000</v>
      </c>
    </row>
    <row r="149" spans="1:10" ht="27" customHeight="1" thickBot="1" x14ac:dyDescent="0.3">
      <c r="A149" s="523" t="s">
        <v>47</v>
      </c>
      <c r="B149" s="564">
        <f>B151+B153+B155+B157+B159+B161+B163+B165+G159+B167</f>
        <v>163100</v>
      </c>
      <c r="C149" s="564">
        <f>C151+C153+C155+C157+C159+C161+C163+C165+H159+C167</f>
        <v>174000</v>
      </c>
      <c r="D149" s="564">
        <f>D151+D153+D155+D157+D159+D161+D163+D165+I159+D167</f>
        <v>167000</v>
      </c>
      <c r="E149" s="564">
        <f>E151+E153+E155+E157+E159+E161+E163+E165+J159+E167</f>
        <v>178000</v>
      </c>
      <c r="G149" s="516"/>
    </row>
    <row r="150" spans="1:10" ht="27" customHeight="1" thickBot="1" x14ac:dyDescent="0.3">
      <c r="A150" s="565" t="s">
        <v>512</v>
      </c>
      <c r="B150" s="566"/>
      <c r="C150" s="540">
        <f>C149/B149-1</f>
        <v>6.6830165542611786E-2</v>
      </c>
      <c r="D150" s="540">
        <f>D149/C149-1</f>
        <v>-4.0229885057471271E-2</v>
      </c>
      <c r="E150" s="540">
        <f>E149/D149-1</f>
        <v>6.5868263473053856E-2</v>
      </c>
    </row>
    <row r="151" spans="1:10" ht="27" customHeight="1" thickBot="1" x14ac:dyDescent="0.3">
      <c r="A151" s="534" t="s">
        <v>0</v>
      </c>
      <c r="B151" s="541">
        <f>B78+B38</f>
        <v>109000</v>
      </c>
      <c r="C151" s="541">
        <f>C78+C38</f>
        <v>109900</v>
      </c>
      <c r="D151" s="541">
        <f>D78+D38</f>
        <v>109900</v>
      </c>
      <c r="E151" s="541">
        <f>E78+E38</f>
        <v>109900</v>
      </c>
      <c r="F151" s="131"/>
      <c r="G151" s="131"/>
      <c r="H151" s="131"/>
    </row>
    <row r="152" spans="1:10" ht="27" customHeight="1" thickBot="1" x14ac:dyDescent="0.3">
      <c r="A152" s="487" t="s">
        <v>582</v>
      </c>
      <c r="B152" s="528"/>
      <c r="C152" s="540">
        <f>C151/B151-1</f>
        <v>8.2568807339449268E-3</v>
      </c>
      <c r="D152" s="540">
        <f>D151/C151-1</f>
        <v>0</v>
      </c>
      <c r="E152" s="540">
        <f>E151/D151-1</f>
        <v>0</v>
      </c>
    </row>
    <row r="153" spans="1:10" ht="27" customHeight="1" thickBot="1" x14ac:dyDescent="0.3">
      <c r="A153" s="534" t="s">
        <v>30</v>
      </c>
      <c r="B153" s="541">
        <f>B81+B41</f>
        <v>24000</v>
      </c>
      <c r="C153" s="541">
        <f>C81+C41</f>
        <v>24000</v>
      </c>
      <c r="D153" s="541">
        <f>D81+D41</f>
        <v>24000</v>
      </c>
      <c r="E153" s="541">
        <f>E81+E41</f>
        <v>24000</v>
      </c>
      <c r="G153" s="131"/>
    </row>
    <row r="154" spans="1:10" ht="27" customHeight="1" thickBot="1" x14ac:dyDescent="0.3">
      <c r="A154" s="487" t="s">
        <v>583</v>
      </c>
      <c r="B154" s="528"/>
      <c r="C154" s="540">
        <f>C153/B153-1</f>
        <v>0</v>
      </c>
      <c r="D154" s="540">
        <f>D153/C153-1</f>
        <v>0</v>
      </c>
      <c r="E154" s="540">
        <f>E153/D153-1</f>
        <v>0</v>
      </c>
    </row>
    <row r="155" spans="1:10" ht="27" customHeight="1" thickBot="1" x14ac:dyDescent="0.3">
      <c r="A155" s="534" t="s">
        <v>1</v>
      </c>
      <c r="B155" s="541">
        <f>B84+B44</f>
        <v>30100</v>
      </c>
      <c r="C155" s="541">
        <f>C84+C44</f>
        <v>30100</v>
      </c>
      <c r="D155" s="541">
        <f>D84+D44</f>
        <v>30100</v>
      </c>
      <c r="E155" s="541">
        <f>E84+E44</f>
        <v>30100</v>
      </c>
      <c r="G155" s="141"/>
      <c r="H155" s="141"/>
      <c r="I155" s="141"/>
      <c r="J155" s="141"/>
    </row>
    <row r="156" spans="1:10" ht="27" customHeight="1" thickBot="1" x14ac:dyDescent="0.3">
      <c r="A156" s="487" t="s">
        <v>584</v>
      </c>
      <c r="B156" s="528"/>
      <c r="C156" s="540">
        <f>C155/B155-1</f>
        <v>0</v>
      </c>
      <c r="D156" s="540">
        <f>D155/C155-1</f>
        <v>0</v>
      </c>
      <c r="E156" s="540">
        <f>E155/D155-1</f>
        <v>0</v>
      </c>
    </row>
    <row r="157" spans="1:10" ht="27" customHeight="1" thickBot="1" x14ac:dyDescent="0.3">
      <c r="A157" s="534" t="s">
        <v>2</v>
      </c>
      <c r="B157" s="541">
        <f>B87+B47</f>
        <v>0</v>
      </c>
      <c r="C157" s="541">
        <f>C87+C47</f>
        <v>0</v>
      </c>
      <c r="D157" s="541">
        <f>D87+D47</f>
        <v>0</v>
      </c>
      <c r="E157" s="541">
        <f>E87+E47</f>
        <v>0</v>
      </c>
    </row>
    <row r="158" spans="1:10" ht="27" customHeight="1" thickBot="1" x14ac:dyDescent="0.3">
      <c r="A158" s="487" t="s">
        <v>585</v>
      </c>
      <c r="B158" s="528"/>
      <c r="C158" s="540"/>
      <c r="D158" s="540"/>
      <c r="E158" s="540"/>
    </row>
    <row r="159" spans="1:10" ht="27" customHeight="1" thickBot="1" x14ac:dyDescent="0.3">
      <c r="A159" s="534" t="s">
        <v>25</v>
      </c>
      <c r="B159" s="541">
        <f>B90+B50</f>
        <v>0</v>
      </c>
      <c r="C159" s="541">
        <f>C90+C50</f>
        <v>0</v>
      </c>
      <c r="D159" s="541">
        <f>D90+D50</f>
        <v>0</v>
      </c>
      <c r="E159" s="541">
        <f>E90+E50</f>
        <v>0</v>
      </c>
    </row>
    <row r="160" spans="1:10" ht="27" customHeight="1" thickBot="1" x14ac:dyDescent="0.3">
      <c r="A160" s="487" t="s">
        <v>586</v>
      </c>
      <c r="B160" s="528"/>
      <c r="C160" s="540"/>
      <c r="D160" s="540"/>
      <c r="E160" s="540"/>
    </row>
    <row r="161" spans="1:5" ht="27" customHeight="1" thickBot="1" x14ac:dyDescent="0.3">
      <c r="A161" s="534" t="s">
        <v>26</v>
      </c>
      <c r="B161" s="541">
        <f>B93+B53</f>
        <v>0</v>
      </c>
      <c r="C161" s="541">
        <f>C93+C53</f>
        <v>0</v>
      </c>
      <c r="D161" s="541">
        <f>D93+D53</f>
        <v>0</v>
      </c>
      <c r="E161" s="541">
        <f>E93+E53</f>
        <v>0</v>
      </c>
    </row>
    <row r="162" spans="1:5" ht="27" customHeight="1" thickBot="1" x14ac:dyDescent="0.3">
      <c r="A162" s="487" t="s">
        <v>587</v>
      </c>
      <c r="B162" s="528"/>
      <c r="C162" s="540"/>
      <c r="D162" s="540"/>
      <c r="E162" s="540"/>
    </row>
    <row r="163" spans="1:5" ht="27" customHeight="1" thickBot="1" x14ac:dyDescent="0.3">
      <c r="A163" s="534" t="s">
        <v>3</v>
      </c>
      <c r="B163" s="541">
        <f>B96+B56</f>
        <v>0</v>
      </c>
      <c r="C163" s="541">
        <f>C96+C56</f>
        <v>0</v>
      </c>
      <c r="D163" s="541">
        <f>D96+D56</f>
        <v>0</v>
      </c>
      <c r="E163" s="541">
        <f>E96+E56</f>
        <v>0</v>
      </c>
    </row>
    <row r="164" spans="1:5" ht="27" customHeight="1" thickBot="1" x14ac:dyDescent="0.3">
      <c r="A164" s="487" t="s">
        <v>588</v>
      </c>
      <c r="B164" s="528"/>
      <c r="C164" s="540"/>
      <c r="D164" s="540"/>
      <c r="E164" s="540"/>
    </row>
    <row r="165" spans="1:5" ht="27" customHeight="1" thickBot="1" x14ac:dyDescent="0.3">
      <c r="A165" s="534" t="s">
        <v>19</v>
      </c>
      <c r="B165" s="541">
        <f>B121+B141</f>
        <v>0</v>
      </c>
      <c r="C165" s="541">
        <f>C121+C141</f>
        <v>0</v>
      </c>
      <c r="D165" s="541">
        <f>D121+D141</f>
        <v>0</v>
      </c>
      <c r="E165" s="541">
        <f>E121+E141</f>
        <v>0</v>
      </c>
    </row>
    <row r="166" spans="1:5" ht="27" customHeight="1" thickBot="1" x14ac:dyDescent="0.3">
      <c r="A166" s="487" t="s">
        <v>589</v>
      </c>
      <c r="B166" s="528"/>
      <c r="C166" s="540"/>
      <c r="D166" s="540"/>
      <c r="E166" s="540"/>
    </row>
    <row r="167" spans="1:5" ht="27" customHeight="1" thickBot="1" x14ac:dyDescent="0.3">
      <c r="A167" s="534" t="s">
        <v>20</v>
      </c>
      <c r="B167" s="541">
        <f>B122+B132</f>
        <v>0</v>
      </c>
      <c r="C167" s="541">
        <f>C122+C142</f>
        <v>10000</v>
      </c>
      <c r="D167" s="541">
        <f>D122+D142</f>
        <v>3000</v>
      </c>
      <c r="E167" s="541">
        <f>E122+E142</f>
        <v>14000</v>
      </c>
    </row>
    <row r="168" spans="1:5" ht="27" customHeight="1" thickBot="1" x14ac:dyDescent="0.3">
      <c r="A168" s="487" t="s">
        <v>590</v>
      </c>
      <c r="B168" s="528"/>
      <c r="C168" s="540"/>
      <c r="D168" s="540"/>
      <c r="E168" s="540"/>
    </row>
    <row r="169" spans="1:5" x14ac:dyDescent="0.25">
      <c r="A169" s="877" t="s">
        <v>591</v>
      </c>
      <c r="B169" s="880"/>
      <c r="C169" s="881"/>
      <c r="D169" s="881"/>
      <c r="E169" s="882"/>
    </row>
    <row r="170" spans="1:5" x14ac:dyDescent="0.25">
      <c r="A170" s="878"/>
      <c r="B170" s="883"/>
      <c r="C170" s="884"/>
      <c r="D170" s="884"/>
      <c r="E170" s="885"/>
    </row>
    <row r="171" spans="1:5" ht="0.75" customHeight="1" thickBot="1" x14ac:dyDescent="0.3">
      <c r="A171" s="879"/>
      <c r="B171" s="886"/>
      <c r="C171" s="887"/>
      <c r="D171" s="887"/>
      <c r="E171" s="888"/>
    </row>
    <row r="172" spans="1:5" ht="15.75" thickBot="1" x14ac:dyDescent="0.3">
      <c r="A172" s="548" t="s">
        <v>33</v>
      </c>
      <c r="B172" s="549">
        <f>IF(B149-B148=0,0,"Error")</f>
        <v>0</v>
      </c>
      <c r="C172" s="549">
        <f>IF(C149-C148=0,0,"Error")</f>
        <v>0</v>
      </c>
      <c r="D172" s="549">
        <f>IF(D149-D148=0,0,"Error")</f>
        <v>0</v>
      </c>
      <c r="E172" s="549">
        <f>IF(E149-E148=0,0,"Error")</f>
        <v>0</v>
      </c>
    </row>
    <row r="173" spans="1:5" ht="27" customHeight="1" x14ac:dyDescent="0.25">
      <c r="A173" s="876"/>
      <c r="B173" s="876"/>
      <c r="C173" s="876"/>
      <c r="D173" s="876"/>
      <c r="E173" s="876"/>
    </row>
    <row r="174" spans="1:5" ht="47.25" customHeight="1" x14ac:dyDescent="0.25">
      <c r="A174" s="876"/>
      <c r="B174" s="876"/>
      <c r="C174" s="876"/>
      <c r="D174" s="876"/>
      <c r="E174" s="876"/>
    </row>
  </sheetData>
  <mergeCells count="55">
    <mergeCell ref="A2:E2"/>
    <mergeCell ref="A1:E1"/>
    <mergeCell ref="A9:E11"/>
    <mergeCell ref="A3:E3"/>
    <mergeCell ref="B5:E5"/>
    <mergeCell ref="B6:E6"/>
    <mergeCell ref="B7:E7"/>
    <mergeCell ref="A8:E8"/>
    <mergeCell ref="A36:A37"/>
    <mergeCell ref="B12:E12"/>
    <mergeCell ref="A13:A14"/>
    <mergeCell ref="B16:E16"/>
    <mergeCell ref="A17:E17"/>
    <mergeCell ref="A22:E22"/>
    <mergeCell ref="A23:E23"/>
    <mergeCell ref="B24:E24"/>
    <mergeCell ref="B25:E25"/>
    <mergeCell ref="B26:E26"/>
    <mergeCell ref="A27:A28"/>
    <mergeCell ref="A35:E35"/>
    <mergeCell ref="A105:E105"/>
    <mergeCell ref="A60:A62"/>
    <mergeCell ref="B60:E62"/>
    <mergeCell ref="B64:E64"/>
    <mergeCell ref="B65:E65"/>
    <mergeCell ref="B66:E66"/>
    <mergeCell ref="A68:A69"/>
    <mergeCell ref="A75:E75"/>
    <mergeCell ref="A76:A77"/>
    <mergeCell ref="A100:A102"/>
    <mergeCell ref="B100:E102"/>
    <mergeCell ref="A104:E104"/>
    <mergeCell ref="B127:E127"/>
    <mergeCell ref="B106:E106"/>
    <mergeCell ref="B107:E107"/>
    <mergeCell ref="G107:J107"/>
    <mergeCell ref="B108:E108"/>
    <mergeCell ref="G108:J108"/>
    <mergeCell ref="B109:E109"/>
    <mergeCell ref="A110:A111"/>
    <mergeCell ref="A118:E118"/>
    <mergeCell ref="A119:A120"/>
    <mergeCell ref="A124:A126"/>
    <mergeCell ref="B124:E126"/>
    <mergeCell ref="A130:A131"/>
    <mergeCell ref="A138:E138"/>
    <mergeCell ref="A139:A140"/>
    <mergeCell ref="A144:A146"/>
    <mergeCell ref="B144:E146"/>
    <mergeCell ref="B128:E128"/>
    <mergeCell ref="B129:E129"/>
    <mergeCell ref="A169:A171"/>
    <mergeCell ref="B169:E171"/>
    <mergeCell ref="A173:E173"/>
    <mergeCell ref="A174:E174"/>
  </mergeCells>
  <pageMargins left="0.28000000000000003" right="0.2"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1"/>
  <sheetViews>
    <sheetView zoomScale="120" zoomScaleNormal="120" workbookViewId="0">
      <selection sqref="A1:E1"/>
    </sheetView>
  </sheetViews>
  <sheetFormatPr defaultColWidth="9.140625" defaultRowHeight="15" x14ac:dyDescent="0.25"/>
  <cols>
    <col min="1" max="1" width="39.28515625" style="456" customWidth="1"/>
    <col min="2" max="2" width="20.28515625" style="456" customWidth="1"/>
    <col min="3" max="3" width="20.7109375" style="456" customWidth="1"/>
    <col min="4" max="4" width="21" style="456" customWidth="1"/>
    <col min="5" max="5" width="21.7109375" style="456" customWidth="1"/>
    <col min="6" max="16384" width="9.140625" style="345"/>
  </cols>
  <sheetData>
    <row r="1" spans="1:5" x14ac:dyDescent="0.25">
      <c r="A1" s="1156" t="s">
        <v>165</v>
      </c>
      <c r="B1" s="1156"/>
      <c r="C1" s="1156"/>
      <c r="D1" s="1156"/>
      <c r="E1" s="1156"/>
    </row>
    <row r="2" spans="1:5" ht="20.100000000000001" customHeight="1" thickBot="1" x14ac:dyDescent="0.3">
      <c r="A2" s="1047" t="s">
        <v>210</v>
      </c>
      <c r="B2" s="1047"/>
      <c r="C2" s="1047"/>
      <c r="D2" s="1047"/>
      <c r="E2" s="1047"/>
    </row>
    <row r="3" spans="1:5" ht="19.899999999999999" customHeight="1" thickBot="1" x14ac:dyDescent="0.3">
      <c r="A3" s="1048" t="s">
        <v>211</v>
      </c>
      <c r="B3" s="1049"/>
      <c r="C3" s="1049"/>
      <c r="D3" s="1049"/>
      <c r="E3" s="1050"/>
    </row>
    <row r="4" spans="1:5" ht="19.899999999999999" customHeight="1" thickBot="1" x14ac:dyDescent="0.3">
      <c r="A4" s="346"/>
      <c r="B4" s="347"/>
      <c r="C4" s="347"/>
      <c r="D4" s="347"/>
      <c r="E4" s="348"/>
    </row>
    <row r="5" spans="1:5" ht="28.15" customHeight="1" thickBot="1" x14ac:dyDescent="0.3">
      <c r="A5" s="349" t="s">
        <v>21</v>
      </c>
      <c r="B5" s="986" t="s">
        <v>439</v>
      </c>
      <c r="C5" s="987"/>
      <c r="D5" s="987"/>
      <c r="E5" s="988"/>
    </row>
    <row r="6" spans="1:5" ht="19.899999999999999" customHeight="1" thickBot="1" x14ac:dyDescent="0.3">
      <c r="A6" s="349" t="s">
        <v>4</v>
      </c>
      <c r="B6" s="1051" t="s">
        <v>66</v>
      </c>
      <c r="C6" s="1052"/>
      <c r="D6" s="1052"/>
      <c r="E6" s="1053"/>
    </row>
    <row r="7" spans="1:5" ht="27" customHeight="1" thickBot="1" x14ac:dyDescent="0.3">
      <c r="A7" s="349" t="s">
        <v>27</v>
      </c>
      <c r="B7" s="603" t="s">
        <v>440</v>
      </c>
      <c r="C7" s="604"/>
      <c r="D7" s="604"/>
      <c r="E7" s="985"/>
    </row>
    <row r="8" spans="1:5" ht="19.899999999999999" customHeight="1" thickBot="1" x14ac:dyDescent="0.3">
      <c r="A8" s="350" t="s">
        <v>7</v>
      </c>
      <c r="B8" s="351"/>
      <c r="C8" s="351"/>
      <c r="D8" s="351"/>
      <c r="E8" s="352"/>
    </row>
    <row r="9" spans="1:5" ht="9.9499999999999993" customHeight="1" x14ac:dyDescent="0.25">
      <c r="A9" s="1054" t="s">
        <v>441</v>
      </c>
      <c r="B9" s="1055"/>
      <c r="C9" s="1055"/>
      <c r="D9" s="1055"/>
      <c r="E9" s="1056"/>
    </row>
    <row r="10" spans="1:5" ht="9.9499999999999993" customHeight="1" x14ac:dyDescent="0.25">
      <c r="A10" s="1057"/>
      <c r="B10" s="1058"/>
      <c r="C10" s="1058"/>
      <c r="D10" s="1058"/>
      <c r="E10" s="1059"/>
    </row>
    <row r="11" spans="1:5" ht="9.9499999999999993" customHeight="1" thickBot="1" x14ac:dyDescent="0.3">
      <c r="A11" s="1060"/>
      <c r="B11" s="1061"/>
      <c r="C11" s="1061"/>
      <c r="D11" s="1061"/>
      <c r="E11" s="1062"/>
    </row>
    <row r="12" spans="1:5" ht="60" customHeight="1" thickBot="1" x14ac:dyDescent="0.3">
      <c r="A12" s="353" t="s">
        <v>10</v>
      </c>
      <c r="B12" s="955" t="s">
        <v>442</v>
      </c>
      <c r="C12" s="956"/>
      <c r="D12" s="956"/>
      <c r="E12" s="957"/>
    </row>
    <row r="13" spans="1:5" ht="19.899999999999999" customHeight="1" x14ac:dyDescent="0.25">
      <c r="A13" s="1063" t="s">
        <v>11</v>
      </c>
      <c r="B13" s="354">
        <v>2020</v>
      </c>
      <c r="C13" s="355">
        <v>2021</v>
      </c>
      <c r="D13" s="355">
        <v>2022</v>
      </c>
      <c r="E13" s="356">
        <v>2023</v>
      </c>
    </row>
    <row r="14" spans="1:5" ht="19.899999999999999" customHeight="1" thickBot="1" x14ac:dyDescent="0.3">
      <c r="A14" s="962"/>
      <c r="B14" s="357" t="s">
        <v>5</v>
      </c>
      <c r="C14" s="357" t="s">
        <v>6</v>
      </c>
      <c r="D14" s="357" t="s">
        <v>6</v>
      </c>
      <c r="E14" s="358" t="s">
        <v>6</v>
      </c>
    </row>
    <row r="15" spans="1:5" ht="40.15" customHeight="1" thickBot="1" x14ac:dyDescent="0.3">
      <c r="A15" s="359" t="s">
        <v>443</v>
      </c>
      <c r="B15" s="360">
        <f>B69</f>
        <v>1000</v>
      </c>
      <c r="C15" s="360">
        <f t="shared" ref="C15:E15" si="0">C69</f>
        <v>1200</v>
      </c>
      <c r="D15" s="360">
        <f t="shared" si="0"/>
        <v>1400</v>
      </c>
      <c r="E15" s="361">
        <f t="shared" si="0"/>
        <v>1600</v>
      </c>
    </row>
    <row r="16" spans="1:5" ht="44.25" customHeight="1" thickBot="1" x14ac:dyDescent="0.3">
      <c r="A16" s="362" t="s">
        <v>12</v>
      </c>
      <c r="B16" s="1064" t="s">
        <v>444</v>
      </c>
      <c r="C16" s="1065"/>
      <c r="D16" s="1065"/>
      <c r="E16" s="1066"/>
    </row>
    <row r="17" spans="1:5" ht="19.899999999999999" customHeight="1" thickBot="1" x14ac:dyDescent="0.3">
      <c r="A17" s="1067" t="s">
        <v>13</v>
      </c>
      <c r="B17" s="996"/>
      <c r="C17" s="996"/>
      <c r="D17" s="996"/>
      <c r="E17" s="997"/>
    </row>
    <row r="18" spans="1:5" ht="37.5" customHeight="1" thickBot="1" x14ac:dyDescent="0.3">
      <c r="A18" s="359" t="s">
        <v>445</v>
      </c>
      <c r="B18" s="360">
        <f>B15</f>
        <v>1000</v>
      </c>
      <c r="C18" s="360">
        <f>C15</f>
        <v>1200</v>
      </c>
      <c r="D18" s="360">
        <f>D15</f>
        <v>1400</v>
      </c>
      <c r="E18" s="361">
        <f>E15</f>
        <v>1600</v>
      </c>
    </row>
    <row r="19" spans="1:5" ht="37.5" customHeight="1" thickBot="1" x14ac:dyDescent="0.3">
      <c r="A19" s="363" t="s">
        <v>446</v>
      </c>
      <c r="B19" s="364">
        <v>0.25</v>
      </c>
      <c r="C19" s="364">
        <v>0.27</v>
      </c>
      <c r="D19" s="364">
        <v>0.28000000000000003</v>
      </c>
      <c r="E19" s="365">
        <v>0.3</v>
      </c>
    </row>
    <row r="20" spans="1:5" ht="37.5" customHeight="1" thickBot="1" x14ac:dyDescent="0.3">
      <c r="A20" s="366" t="s">
        <v>447</v>
      </c>
      <c r="B20" s="367">
        <v>0.5</v>
      </c>
      <c r="C20" s="367">
        <v>0</v>
      </c>
      <c r="D20" s="367">
        <v>0</v>
      </c>
      <c r="E20" s="368">
        <v>0</v>
      </c>
    </row>
    <row r="21" spans="1:5" s="369" customFormat="1" ht="30" customHeight="1" thickBot="1" x14ac:dyDescent="0.25">
      <c r="A21" s="981" t="s">
        <v>31</v>
      </c>
      <c r="B21" s="982"/>
      <c r="C21" s="982"/>
      <c r="D21" s="982"/>
      <c r="E21" s="983"/>
    </row>
    <row r="22" spans="1:5" s="369" customFormat="1" ht="30" hidden="1" customHeight="1" thickBot="1" x14ac:dyDescent="0.25">
      <c r="A22" s="1046" t="s">
        <v>448</v>
      </c>
      <c r="B22" s="979"/>
      <c r="C22" s="979"/>
      <c r="D22" s="979"/>
      <c r="E22" s="980"/>
    </row>
    <row r="23" spans="1:5" s="369" customFormat="1" ht="30" hidden="1" customHeight="1" thickBot="1" x14ac:dyDescent="0.25">
      <c r="A23" s="370" t="s">
        <v>28</v>
      </c>
      <c r="B23" s="1022" t="s">
        <v>449</v>
      </c>
      <c r="C23" s="1023"/>
      <c r="D23" s="1023"/>
      <c r="E23" s="1024"/>
    </row>
    <row r="24" spans="1:5" s="369" customFormat="1" ht="52.15" hidden="1" customHeight="1" thickBot="1" x14ac:dyDescent="0.25">
      <c r="A24" s="371" t="s">
        <v>9</v>
      </c>
      <c r="B24" s="1022" t="s">
        <v>450</v>
      </c>
      <c r="C24" s="1023"/>
      <c r="D24" s="1023"/>
      <c r="E24" s="1024"/>
    </row>
    <row r="25" spans="1:5" s="369" customFormat="1" ht="30" hidden="1" customHeight="1" thickBot="1" x14ac:dyDescent="0.25">
      <c r="A25" s="372" t="s">
        <v>14</v>
      </c>
      <c r="B25" s="1025" t="s">
        <v>451</v>
      </c>
      <c r="C25" s="1026"/>
      <c r="D25" s="1026"/>
      <c r="E25" s="1027"/>
    </row>
    <row r="26" spans="1:5" ht="19.899999999999999" hidden="1" customHeight="1" x14ac:dyDescent="0.3">
      <c r="A26" s="1028"/>
      <c r="B26" s="373">
        <v>2020</v>
      </c>
      <c r="C26" s="373">
        <v>2021</v>
      </c>
      <c r="D26" s="373">
        <v>2022</v>
      </c>
      <c r="E26" s="374">
        <v>2023</v>
      </c>
    </row>
    <row r="27" spans="1:5" ht="19.899999999999999" hidden="1" customHeight="1" thickBot="1" x14ac:dyDescent="0.3">
      <c r="A27" s="1029"/>
      <c r="B27" s="375" t="s">
        <v>5</v>
      </c>
      <c r="C27" s="375" t="s">
        <v>6</v>
      </c>
      <c r="D27" s="375" t="s">
        <v>6</v>
      </c>
      <c r="E27" s="376" t="s">
        <v>6</v>
      </c>
    </row>
    <row r="28" spans="1:5" ht="19.5" hidden="1" customHeight="1" thickBot="1" x14ac:dyDescent="0.3">
      <c r="A28" s="377" t="s">
        <v>8</v>
      </c>
      <c r="B28" s="378">
        <v>1346</v>
      </c>
      <c r="C28" s="378">
        <v>0</v>
      </c>
      <c r="D28" s="378">
        <v>0</v>
      </c>
      <c r="E28" s="379">
        <v>0</v>
      </c>
    </row>
    <row r="29" spans="1:5" ht="19.899999999999999" hidden="1" customHeight="1" thickBot="1" x14ac:dyDescent="0.3">
      <c r="A29" s="377" t="s">
        <v>15</v>
      </c>
      <c r="B29" s="380">
        <f>B58</f>
        <v>0</v>
      </c>
      <c r="C29" s="380">
        <f>C58</f>
        <v>0</v>
      </c>
      <c r="D29" s="380">
        <f t="shared" ref="D29:E29" si="1">D58</f>
        <v>0</v>
      </c>
      <c r="E29" s="381">
        <f t="shared" si="1"/>
        <v>0</v>
      </c>
    </row>
    <row r="30" spans="1:5" ht="19.5" hidden="1" customHeight="1" thickBot="1" x14ac:dyDescent="0.3">
      <c r="A30" s="377" t="s">
        <v>24</v>
      </c>
      <c r="B30" s="378">
        <f>B29/B28</f>
        <v>0</v>
      </c>
      <c r="C30" s="378"/>
      <c r="D30" s="378"/>
      <c r="E30" s="379"/>
    </row>
    <row r="31" spans="1:5" ht="19.899999999999999" hidden="1" customHeight="1" thickBot="1" x14ac:dyDescent="0.3">
      <c r="A31" s="377" t="s">
        <v>16</v>
      </c>
      <c r="B31" s="382" t="s">
        <v>22</v>
      </c>
      <c r="C31" s="383"/>
      <c r="D31" s="383"/>
      <c r="E31" s="384"/>
    </row>
    <row r="32" spans="1:5" ht="19.899999999999999" hidden="1" customHeight="1" thickBot="1" x14ac:dyDescent="0.3">
      <c r="A32" s="377" t="s">
        <v>17</v>
      </c>
      <c r="B32" s="382" t="s">
        <v>22</v>
      </c>
      <c r="C32" s="383"/>
      <c r="D32" s="383"/>
      <c r="E32" s="384"/>
    </row>
    <row r="33" spans="1:5" ht="19.899999999999999" hidden="1" customHeight="1" thickBot="1" x14ac:dyDescent="0.3">
      <c r="A33" s="377" t="s">
        <v>18</v>
      </c>
      <c r="B33" s="382" t="s">
        <v>22</v>
      </c>
      <c r="C33" s="383"/>
      <c r="D33" s="383"/>
      <c r="E33" s="384"/>
    </row>
    <row r="34" spans="1:5" ht="19.899999999999999" hidden="1" customHeight="1" thickBot="1" x14ac:dyDescent="0.3">
      <c r="A34" s="1030" t="s">
        <v>160</v>
      </c>
      <c r="B34" s="1031"/>
      <c r="C34" s="1031"/>
      <c r="D34" s="1031"/>
      <c r="E34" s="1032"/>
    </row>
    <row r="35" spans="1:5" ht="19.899999999999999" hidden="1" customHeight="1" x14ac:dyDescent="0.3">
      <c r="A35" s="1028"/>
      <c r="B35" s="373">
        <v>2020</v>
      </c>
      <c r="C35" s="373">
        <v>2021</v>
      </c>
      <c r="D35" s="373">
        <v>2022</v>
      </c>
      <c r="E35" s="374">
        <v>2023</v>
      </c>
    </row>
    <row r="36" spans="1:5" ht="19.899999999999999" hidden="1" customHeight="1" thickBot="1" x14ac:dyDescent="0.3">
      <c r="A36" s="1029"/>
      <c r="B36" s="375" t="s">
        <v>5</v>
      </c>
      <c r="C36" s="375" t="s">
        <v>6</v>
      </c>
      <c r="D36" s="375" t="s">
        <v>6</v>
      </c>
      <c r="E36" s="376" t="s">
        <v>6</v>
      </c>
    </row>
    <row r="37" spans="1:5" ht="19.899999999999999" hidden="1" customHeight="1" thickBot="1" x14ac:dyDescent="0.3">
      <c r="A37" s="385" t="s">
        <v>0</v>
      </c>
      <c r="B37" s="386">
        <v>0</v>
      </c>
      <c r="C37" s="386">
        <v>0</v>
      </c>
      <c r="D37" s="386">
        <v>0</v>
      </c>
      <c r="E37" s="387">
        <v>0</v>
      </c>
    </row>
    <row r="38" spans="1:5" ht="20.100000000000001" hidden="1" customHeight="1" thickBot="1" x14ac:dyDescent="0.3">
      <c r="A38" s="388" t="s">
        <v>89</v>
      </c>
      <c r="B38" s="389">
        <v>0</v>
      </c>
      <c r="C38" s="389">
        <v>0</v>
      </c>
      <c r="D38" s="389">
        <v>0</v>
      </c>
      <c r="E38" s="390">
        <v>0</v>
      </c>
    </row>
    <row r="39" spans="1:5" ht="20.100000000000001" hidden="1" customHeight="1" thickBot="1" x14ac:dyDescent="0.3">
      <c r="A39" s="388" t="s">
        <v>438</v>
      </c>
      <c r="B39" s="389">
        <v>0</v>
      </c>
      <c r="C39" s="389">
        <v>0</v>
      </c>
      <c r="D39" s="389">
        <v>0</v>
      </c>
      <c r="E39" s="390">
        <v>0</v>
      </c>
    </row>
    <row r="40" spans="1:5" ht="20.100000000000001" hidden="1" customHeight="1" thickBot="1" x14ac:dyDescent="0.3">
      <c r="A40" s="391" t="s">
        <v>30</v>
      </c>
      <c r="B40" s="386">
        <v>0</v>
      </c>
      <c r="C40" s="386">
        <v>0</v>
      </c>
      <c r="D40" s="386">
        <v>0</v>
      </c>
      <c r="E40" s="387">
        <v>0</v>
      </c>
    </row>
    <row r="41" spans="1:5" ht="20.100000000000001" hidden="1" customHeight="1" thickBot="1" x14ac:dyDescent="0.3">
      <c r="A41" s="388" t="s">
        <v>89</v>
      </c>
      <c r="B41" s="389">
        <v>0</v>
      </c>
      <c r="C41" s="389">
        <v>0</v>
      </c>
      <c r="D41" s="389">
        <v>0</v>
      </c>
      <c r="E41" s="390">
        <v>0</v>
      </c>
    </row>
    <row r="42" spans="1:5" ht="20.100000000000001" hidden="1" customHeight="1" thickBot="1" x14ac:dyDescent="0.3">
      <c r="A42" s="388" t="s">
        <v>438</v>
      </c>
      <c r="B42" s="389">
        <v>0</v>
      </c>
      <c r="C42" s="392">
        <v>0</v>
      </c>
      <c r="D42" s="392">
        <v>0</v>
      </c>
      <c r="E42" s="393">
        <v>0</v>
      </c>
    </row>
    <row r="43" spans="1:5" ht="20.100000000000001" hidden="1" customHeight="1" thickBot="1" x14ac:dyDescent="0.3">
      <c r="A43" s="394" t="s">
        <v>1</v>
      </c>
      <c r="B43" s="395">
        <f>B44</f>
        <v>0</v>
      </c>
      <c r="C43" s="395">
        <f t="shared" ref="C43:E43" si="2">C44</f>
        <v>0</v>
      </c>
      <c r="D43" s="395">
        <f t="shared" si="2"/>
        <v>0</v>
      </c>
      <c r="E43" s="396">
        <f t="shared" si="2"/>
        <v>0</v>
      </c>
    </row>
    <row r="44" spans="1:5" ht="20.100000000000001" hidden="1" customHeight="1" thickBot="1" x14ac:dyDescent="0.3">
      <c r="A44" s="388" t="s">
        <v>89</v>
      </c>
      <c r="B44" s="397">
        <v>0</v>
      </c>
      <c r="C44" s="389">
        <v>0</v>
      </c>
      <c r="D44" s="389">
        <v>0</v>
      </c>
      <c r="E44" s="390">
        <v>0</v>
      </c>
    </row>
    <row r="45" spans="1:5" ht="20.100000000000001" hidden="1" customHeight="1" thickBot="1" x14ac:dyDescent="0.3">
      <c r="A45" s="388" t="s">
        <v>438</v>
      </c>
      <c r="B45" s="389">
        <v>0</v>
      </c>
      <c r="C45" s="389">
        <v>0</v>
      </c>
      <c r="D45" s="398">
        <v>0</v>
      </c>
      <c r="E45" s="399">
        <v>0</v>
      </c>
    </row>
    <row r="46" spans="1:5" ht="20.100000000000001" hidden="1" customHeight="1" thickBot="1" x14ac:dyDescent="0.3">
      <c r="A46" s="400" t="s">
        <v>2</v>
      </c>
      <c r="B46" s="398">
        <v>0</v>
      </c>
      <c r="C46" s="398">
        <v>0</v>
      </c>
      <c r="D46" s="398">
        <v>0</v>
      </c>
      <c r="E46" s="399">
        <v>0</v>
      </c>
    </row>
    <row r="47" spans="1:5" ht="20.100000000000001" hidden="1" customHeight="1" thickBot="1" x14ac:dyDescent="0.3">
      <c r="A47" s="388" t="s">
        <v>89</v>
      </c>
      <c r="B47" s="389">
        <v>0</v>
      </c>
      <c r="C47" s="389">
        <v>0</v>
      </c>
      <c r="D47" s="389">
        <v>0</v>
      </c>
      <c r="E47" s="390">
        <v>0</v>
      </c>
    </row>
    <row r="48" spans="1:5" ht="20.100000000000001" hidden="1" customHeight="1" thickBot="1" x14ac:dyDescent="0.3">
      <c r="A48" s="388" t="s">
        <v>438</v>
      </c>
      <c r="B48" s="389">
        <v>0</v>
      </c>
      <c r="C48" s="389">
        <v>0</v>
      </c>
      <c r="D48" s="389">
        <v>0</v>
      </c>
      <c r="E48" s="390">
        <v>0</v>
      </c>
    </row>
    <row r="49" spans="1:5" ht="20.100000000000001" hidden="1" customHeight="1" thickBot="1" x14ac:dyDescent="0.3">
      <c r="A49" s="401" t="s">
        <v>25</v>
      </c>
      <c r="B49" s="386">
        <v>0</v>
      </c>
      <c r="C49" s="386">
        <v>0</v>
      </c>
      <c r="D49" s="386">
        <v>0</v>
      </c>
      <c r="E49" s="387">
        <v>0</v>
      </c>
    </row>
    <row r="50" spans="1:5" ht="20.100000000000001" hidden="1" customHeight="1" thickBot="1" x14ac:dyDescent="0.3">
      <c r="A50" s="388" t="s">
        <v>89</v>
      </c>
      <c r="B50" s="389">
        <v>0</v>
      </c>
      <c r="C50" s="389">
        <v>0</v>
      </c>
      <c r="D50" s="389">
        <v>0</v>
      </c>
      <c r="E50" s="390">
        <v>0</v>
      </c>
    </row>
    <row r="51" spans="1:5" ht="20.100000000000001" hidden="1" customHeight="1" thickBot="1" x14ac:dyDescent="0.3">
      <c r="A51" s="388" t="s">
        <v>438</v>
      </c>
      <c r="B51" s="389">
        <v>0</v>
      </c>
      <c r="C51" s="389">
        <v>0</v>
      </c>
      <c r="D51" s="389">
        <v>0</v>
      </c>
      <c r="E51" s="390">
        <v>0</v>
      </c>
    </row>
    <row r="52" spans="1:5" ht="20.100000000000001" hidden="1" customHeight="1" thickBot="1" x14ac:dyDescent="0.3">
      <c r="A52" s="401" t="s">
        <v>26</v>
      </c>
      <c r="B52" s="386">
        <v>0</v>
      </c>
      <c r="C52" s="386">
        <v>0</v>
      </c>
      <c r="D52" s="386">
        <v>0</v>
      </c>
      <c r="E52" s="387">
        <v>0</v>
      </c>
    </row>
    <row r="53" spans="1:5" ht="20.100000000000001" hidden="1" customHeight="1" thickBot="1" x14ac:dyDescent="0.3">
      <c r="A53" s="388" t="s">
        <v>89</v>
      </c>
      <c r="B53" s="389">
        <v>0</v>
      </c>
      <c r="C53" s="389">
        <v>0</v>
      </c>
      <c r="D53" s="389">
        <v>0</v>
      </c>
      <c r="E53" s="390">
        <v>0</v>
      </c>
    </row>
    <row r="54" spans="1:5" ht="20.100000000000001" hidden="1" customHeight="1" thickBot="1" x14ac:dyDescent="0.3">
      <c r="A54" s="388" t="s">
        <v>438</v>
      </c>
      <c r="B54" s="389">
        <v>0</v>
      </c>
      <c r="C54" s="389">
        <v>0</v>
      </c>
      <c r="D54" s="389">
        <v>0</v>
      </c>
      <c r="E54" s="390">
        <v>0</v>
      </c>
    </row>
    <row r="55" spans="1:5" ht="20.100000000000001" hidden="1" customHeight="1" thickBot="1" x14ac:dyDescent="0.3">
      <c r="A55" s="401" t="s">
        <v>3</v>
      </c>
      <c r="B55" s="386">
        <v>0</v>
      </c>
      <c r="C55" s="386">
        <v>0</v>
      </c>
      <c r="D55" s="386">
        <v>0</v>
      </c>
      <c r="E55" s="387">
        <v>0</v>
      </c>
    </row>
    <row r="56" spans="1:5" ht="20.100000000000001" hidden="1" customHeight="1" thickBot="1" x14ac:dyDescent="0.3">
      <c r="A56" s="388" t="s">
        <v>89</v>
      </c>
      <c r="B56" s="389">
        <v>0</v>
      </c>
      <c r="C56" s="389">
        <v>0</v>
      </c>
      <c r="D56" s="389">
        <v>0</v>
      </c>
      <c r="E56" s="390">
        <v>0</v>
      </c>
    </row>
    <row r="57" spans="1:5" ht="20.100000000000001" hidden="1" customHeight="1" thickBot="1" x14ac:dyDescent="0.3">
      <c r="A57" s="388" t="s">
        <v>438</v>
      </c>
      <c r="B57" s="389">
        <v>0</v>
      </c>
      <c r="C57" s="389">
        <v>0</v>
      </c>
      <c r="D57" s="389">
        <v>0</v>
      </c>
      <c r="E57" s="390">
        <v>0</v>
      </c>
    </row>
    <row r="58" spans="1:5" ht="25.15" hidden="1" customHeight="1" thickBot="1" x14ac:dyDescent="0.3">
      <c r="A58" s="402" t="s">
        <v>32</v>
      </c>
      <c r="B58" s="403">
        <f>B55+B52+B49+B46+B43+B40+B37</f>
        <v>0</v>
      </c>
      <c r="C58" s="386">
        <f t="shared" ref="C58:E58" si="3">C55+C52+C49+C46+C43+C40+C37</f>
        <v>0</v>
      </c>
      <c r="D58" s="386">
        <f t="shared" si="3"/>
        <v>0</v>
      </c>
      <c r="E58" s="387">
        <f t="shared" si="3"/>
        <v>0</v>
      </c>
    </row>
    <row r="59" spans="1:5" ht="12.6" hidden="1" customHeight="1" x14ac:dyDescent="0.3">
      <c r="A59" s="1033" t="s">
        <v>452</v>
      </c>
      <c r="B59" s="1036" t="s">
        <v>453</v>
      </c>
      <c r="C59" s="1037"/>
      <c r="D59" s="1037"/>
      <c r="E59" s="1038"/>
    </row>
    <row r="60" spans="1:5" ht="15" hidden="1" customHeight="1" x14ac:dyDescent="0.3">
      <c r="A60" s="1034"/>
      <c r="B60" s="1039"/>
      <c r="C60" s="1040"/>
      <c r="D60" s="1040"/>
      <c r="E60" s="1041"/>
    </row>
    <row r="61" spans="1:5" ht="21" hidden="1" customHeight="1" thickBot="1" x14ac:dyDescent="0.3">
      <c r="A61" s="1035"/>
      <c r="B61" s="1042"/>
      <c r="C61" s="1043"/>
      <c r="D61" s="1043"/>
      <c r="E61" s="1044"/>
    </row>
    <row r="62" spans="1:5" ht="15" hidden="1" customHeight="1" thickBot="1" x14ac:dyDescent="0.3">
      <c r="A62" s="404" t="s">
        <v>33</v>
      </c>
      <c r="B62" s="405">
        <f>B58-B29</f>
        <v>0</v>
      </c>
      <c r="C62" s="405">
        <f t="shared" ref="C62:E62" si="4">IF(C58-C29=0,0,"Error")</f>
        <v>0</v>
      </c>
      <c r="D62" s="405">
        <f t="shared" si="4"/>
        <v>0</v>
      </c>
      <c r="E62" s="406">
        <f t="shared" si="4"/>
        <v>0</v>
      </c>
    </row>
    <row r="63" spans="1:5" ht="19.899999999999999" customHeight="1" thickBot="1" x14ac:dyDescent="0.3">
      <c r="A63" s="981" t="s">
        <v>454</v>
      </c>
      <c r="B63" s="982"/>
      <c r="C63" s="982"/>
      <c r="D63" s="982"/>
      <c r="E63" s="983"/>
    </row>
    <row r="64" spans="1:5" ht="19.899999999999999" customHeight="1" thickBot="1" x14ac:dyDescent="0.3">
      <c r="A64" s="407" t="s">
        <v>28</v>
      </c>
      <c r="B64" s="1045" t="s">
        <v>455</v>
      </c>
      <c r="C64" s="982"/>
      <c r="D64" s="982"/>
      <c r="E64" s="983"/>
    </row>
    <row r="65" spans="1:5" ht="19.899999999999999" customHeight="1" thickBot="1" x14ac:dyDescent="0.3">
      <c r="A65" s="366" t="s">
        <v>9</v>
      </c>
      <c r="B65" s="603" t="s">
        <v>456</v>
      </c>
      <c r="C65" s="604"/>
      <c r="D65" s="604"/>
      <c r="E65" s="985"/>
    </row>
    <row r="66" spans="1:5" ht="19.899999999999999" customHeight="1" thickBot="1" x14ac:dyDescent="0.3">
      <c r="A66" s="366" t="s">
        <v>14</v>
      </c>
      <c r="B66" s="986" t="s">
        <v>457</v>
      </c>
      <c r="C66" s="987"/>
      <c r="D66" s="987"/>
      <c r="E66" s="988"/>
    </row>
    <row r="67" spans="1:5" ht="19.899999999999999" customHeight="1" x14ac:dyDescent="0.25">
      <c r="A67" s="961"/>
      <c r="B67" s="408">
        <v>2020</v>
      </c>
      <c r="C67" s="408">
        <v>2021</v>
      </c>
      <c r="D67" s="408">
        <v>2022</v>
      </c>
      <c r="E67" s="409">
        <v>2023</v>
      </c>
    </row>
    <row r="68" spans="1:5" ht="19.899999999999999" customHeight="1" thickBot="1" x14ac:dyDescent="0.3">
      <c r="A68" s="962"/>
      <c r="B68" s="410" t="s">
        <v>5</v>
      </c>
      <c r="C68" s="410" t="s">
        <v>6</v>
      </c>
      <c r="D68" s="410" t="s">
        <v>6</v>
      </c>
      <c r="E68" s="411" t="s">
        <v>6</v>
      </c>
    </row>
    <row r="69" spans="1:5" ht="19.899999999999999" customHeight="1" thickBot="1" x14ac:dyDescent="0.3">
      <c r="A69" s="366" t="s">
        <v>8</v>
      </c>
      <c r="B69" s="412">
        <v>1000</v>
      </c>
      <c r="C69" s="412">
        <v>1200</v>
      </c>
      <c r="D69" s="412">
        <v>1400</v>
      </c>
      <c r="E69" s="413">
        <v>1600</v>
      </c>
    </row>
    <row r="70" spans="1:5" ht="19.899999999999999" customHeight="1" thickBot="1" x14ac:dyDescent="0.3">
      <c r="A70" s="366" t="s">
        <v>15</v>
      </c>
      <c r="B70" s="414">
        <f>B99</f>
        <v>3217980</v>
      </c>
      <c r="C70" s="414">
        <f t="shared" ref="C70:E70" si="5">C99</f>
        <v>4258500</v>
      </c>
      <c r="D70" s="414">
        <f t="shared" si="5"/>
        <v>4258500</v>
      </c>
      <c r="E70" s="415">
        <f t="shared" si="5"/>
        <v>4258500</v>
      </c>
    </row>
    <row r="71" spans="1:5" ht="19.899999999999999" customHeight="1" thickBot="1" x14ac:dyDescent="0.3">
      <c r="A71" s="366" t="s">
        <v>24</v>
      </c>
      <c r="B71" s="416">
        <f>B70/B69</f>
        <v>3217.98</v>
      </c>
      <c r="C71" s="416">
        <f>C70/C69</f>
        <v>3548.75</v>
      </c>
      <c r="D71" s="416">
        <f>D70/D69</f>
        <v>3041.7857142857142</v>
      </c>
      <c r="E71" s="417">
        <f>E70/E69</f>
        <v>2661.5625</v>
      </c>
    </row>
    <row r="72" spans="1:5" ht="19.899999999999999" customHeight="1" thickBot="1" x14ac:dyDescent="0.3">
      <c r="A72" s="366" t="s">
        <v>16</v>
      </c>
      <c r="B72" s="418"/>
      <c r="C72" s="419">
        <f>C69/B69-1</f>
        <v>0.19999999999999996</v>
      </c>
      <c r="D72" s="419">
        <f>D69/C69-1</f>
        <v>0.16666666666666674</v>
      </c>
      <c r="E72" s="420">
        <f>E69/D69-1</f>
        <v>0.14285714285714279</v>
      </c>
    </row>
    <row r="73" spans="1:5" ht="19.899999999999999" customHeight="1" thickBot="1" x14ac:dyDescent="0.3">
      <c r="A73" s="366" t="s">
        <v>17</v>
      </c>
      <c r="B73" s="418"/>
      <c r="C73" s="419">
        <f>C70/B70-1</f>
        <v>0.32334570134059248</v>
      </c>
      <c r="D73" s="419">
        <f t="shared" ref="D73:D74" si="6">D70/C70-1</f>
        <v>0</v>
      </c>
      <c r="E73" s="420">
        <f>E70/D70-1</f>
        <v>0</v>
      </c>
    </row>
    <row r="74" spans="1:5" ht="19.899999999999999" customHeight="1" thickBot="1" x14ac:dyDescent="0.3">
      <c r="A74" s="366" t="s">
        <v>18</v>
      </c>
      <c r="B74" s="418"/>
      <c r="C74" s="419">
        <f>C71/B71-1</f>
        <v>0.10278808445049381</v>
      </c>
      <c r="D74" s="419">
        <f t="shared" si="6"/>
        <v>-0.1428571428571429</v>
      </c>
      <c r="E74" s="420">
        <f>E71/D71-1</f>
        <v>-0.125</v>
      </c>
    </row>
    <row r="75" spans="1:5" ht="19.899999999999999" customHeight="1" thickBot="1" x14ac:dyDescent="0.3">
      <c r="A75" s="963" t="s">
        <v>458</v>
      </c>
      <c r="B75" s="964"/>
      <c r="C75" s="964"/>
      <c r="D75" s="964"/>
      <c r="E75" s="965"/>
    </row>
    <row r="76" spans="1:5" ht="19.899999999999999" customHeight="1" x14ac:dyDescent="0.25">
      <c r="A76" s="961"/>
      <c r="B76" s="408">
        <v>2020</v>
      </c>
      <c r="C76" s="408">
        <v>2021</v>
      </c>
      <c r="D76" s="408">
        <v>2022</v>
      </c>
      <c r="E76" s="409">
        <v>2023</v>
      </c>
    </row>
    <row r="77" spans="1:5" ht="19.899999999999999" customHeight="1" thickBot="1" x14ac:dyDescent="0.3">
      <c r="A77" s="962"/>
      <c r="B77" s="410" t="s">
        <v>5</v>
      </c>
      <c r="C77" s="410" t="s">
        <v>6</v>
      </c>
      <c r="D77" s="410" t="s">
        <v>6</v>
      </c>
      <c r="E77" s="411" t="s">
        <v>6</v>
      </c>
    </row>
    <row r="78" spans="1:5" ht="20.100000000000001" customHeight="1" thickBot="1" x14ac:dyDescent="0.3">
      <c r="A78" s="421" t="s">
        <v>0</v>
      </c>
      <c r="B78" s="422">
        <f>B79</f>
        <v>146000</v>
      </c>
      <c r="C78" s="422">
        <f t="shared" ref="C78:E78" si="7">C79</f>
        <v>171000</v>
      </c>
      <c r="D78" s="422">
        <f t="shared" si="7"/>
        <v>171000</v>
      </c>
      <c r="E78" s="423">
        <f t="shared" si="7"/>
        <v>171000</v>
      </c>
    </row>
    <row r="79" spans="1:5" ht="20.100000000000001" customHeight="1" thickBot="1" x14ac:dyDescent="0.3">
      <c r="A79" s="424" t="s">
        <v>89</v>
      </c>
      <c r="B79" s="425">
        <v>146000</v>
      </c>
      <c r="C79" s="425">
        <v>171000</v>
      </c>
      <c r="D79" s="425">
        <v>171000</v>
      </c>
      <c r="E79" s="426">
        <v>171000</v>
      </c>
    </row>
    <row r="80" spans="1:5" ht="20.100000000000001" customHeight="1" thickBot="1" x14ac:dyDescent="0.3">
      <c r="A80" s="424" t="s">
        <v>438</v>
      </c>
      <c r="B80" s="425">
        <v>0</v>
      </c>
      <c r="C80" s="425">
        <v>0</v>
      </c>
      <c r="D80" s="425">
        <v>0</v>
      </c>
      <c r="E80" s="426">
        <v>0</v>
      </c>
    </row>
    <row r="81" spans="1:5" ht="20.100000000000001" customHeight="1" thickBot="1" x14ac:dyDescent="0.3">
      <c r="A81" s="427" t="s">
        <v>30</v>
      </c>
      <c r="B81" s="422">
        <f>B82</f>
        <v>25800</v>
      </c>
      <c r="C81" s="422">
        <f t="shared" ref="C81:E81" si="8">C82</f>
        <v>29000</v>
      </c>
      <c r="D81" s="422">
        <f t="shared" si="8"/>
        <v>29000</v>
      </c>
      <c r="E81" s="423">
        <f t="shared" si="8"/>
        <v>29000</v>
      </c>
    </row>
    <row r="82" spans="1:5" ht="20.100000000000001" customHeight="1" thickBot="1" x14ac:dyDescent="0.3">
      <c r="A82" s="424" t="s">
        <v>89</v>
      </c>
      <c r="B82" s="425">
        <v>25800</v>
      </c>
      <c r="C82" s="425">
        <v>29000</v>
      </c>
      <c r="D82" s="425">
        <v>29000</v>
      </c>
      <c r="E82" s="426">
        <v>29000</v>
      </c>
    </row>
    <row r="83" spans="1:5" ht="20.100000000000001" customHeight="1" thickBot="1" x14ac:dyDescent="0.3">
      <c r="A83" s="424" t="s">
        <v>438</v>
      </c>
      <c r="B83" s="425">
        <v>0</v>
      </c>
      <c r="C83" s="425">
        <v>0</v>
      </c>
      <c r="D83" s="425">
        <v>0</v>
      </c>
      <c r="E83" s="426">
        <v>0</v>
      </c>
    </row>
    <row r="84" spans="1:5" ht="20.100000000000001" customHeight="1" thickBot="1" x14ac:dyDescent="0.3">
      <c r="A84" s="427" t="s">
        <v>1</v>
      </c>
      <c r="B84" s="422">
        <f>B85</f>
        <v>45980</v>
      </c>
      <c r="C84" s="422">
        <f t="shared" ref="C84:E84" si="9">C85</f>
        <v>58500</v>
      </c>
      <c r="D84" s="422">
        <f t="shared" si="9"/>
        <v>58500</v>
      </c>
      <c r="E84" s="423">
        <f t="shared" si="9"/>
        <v>58500</v>
      </c>
    </row>
    <row r="85" spans="1:5" ht="20.100000000000001" customHeight="1" thickBot="1" x14ac:dyDescent="0.3">
      <c r="A85" s="424" t="s">
        <v>89</v>
      </c>
      <c r="B85" s="425">
        <v>45980</v>
      </c>
      <c r="C85" s="425">
        <v>58500</v>
      </c>
      <c r="D85" s="425">
        <v>58500</v>
      </c>
      <c r="E85" s="426">
        <v>58500</v>
      </c>
    </row>
    <row r="86" spans="1:5" ht="20.100000000000001" customHeight="1" thickBot="1" x14ac:dyDescent="0.3">
      <c r="A86" s="424" t="s">
        <v>438</v>
      </c>
      <c r="B86" s="425">
        <v>0</v>
      </c>
      <c r="C86" s="425">
        <v>0</v>
      </c>
      <c r="D86" s="425">
        <v>0</v>
      </c>
      <c r="E86" s="426">
        <v>0</v>
      </c>
    </row>
    <row r="87" spans="1:5" ht="20.100000000000001" customHeight="1" thickBot="1" x14ac:dyDescent="0.3">
      <c r="A87" s="427" t="s">
        <v>2</v>
      </c>
      <c r="B87" s="425">
        <v>0</v>
      </c>
      <c r="C87" s="425">
        <v>0</v>
      </c>
      <c r="D87" s="425">
        <v>0</v>
      </c>
      <c r="E87" s="426">
        <v>0</v>
      </c>
    </row>
    <row r="88" spans="1:5" ht="20.100000000000001" customHeight="1" thickBot="1" x14ac:dyDescent="0.3">
      <c r="A88" s="424" t="s">
        <v>89</v>
      </c>
      <c r="B88" s="425">
        <v>0</v>
      </c>
      <c r="C88" s="425">
        <v>0</v>
      </c>
      <c r="D88" s="425">
        <v>0</v>
      </c>
      <c r="E88" s="426">
        <v>0</v>
      </c>
    </row>
    <row r="89" spans="1:5" ht="20.100000000000001" customHeight="1" thickBot="1" x14ac:dyDescent="0.3">
      <c r="A89" s="424" t="s">
        <v>438</v>
      </c>
      <c r="B89" s="425">
        <v>0</v>
      </c>
      <c r="C89" s="425">
        <v>0</v>
      </c>
      <c r="D89" s="425">
        <v>0</v>
      </c>
      <c r="E89" s="426">
        <v>0</v>
      </c>
    </row>
    <row r="90" spans="1:5" ht="20.100000000000001" customHeight="1" thickBot="1" x14ac:dyDescent="0.3">
      <c r="A90" s="427" t="s">
        <v>25</v>
      </c>
      <c r="B90" s="428">
        <f>B91</f>
        <v>3000000</v>
      </c>
      <c r="C90" s="428">
        <f t="shared" ref="C90:E90" si="10">C91</f>
        <v>4000000</v>
      </c>
      <c r="D90" s="428">
        <f t="shared" si="10"/>
        <v>4000000</v>
      </c>
      <c r="E90" s="429">
        <f t="shared" si="10"/>
        <v>4000000</v>
      </c>
    </row>
    <row r="91" spans="1:5" ht="20.100000000000001" customHeight="1" thickBot="1" x14ac:dyDescent="0.3">
      <c r="A91" s="424" t="s">
        <v>89</v>
      </c>
      <c r="B91" s="430">
        <v>3000000</v>
      </c>
      <c r="C91" s="430">
        <v>4000000</v>
      </c>
      <c r="D91" s="430">
        <v>4000000</v>
      </c>
      <c r="E91" s="431">
        <v>4000000</v>
      </c>
    </row>
    <row r="92" spans="1:5" ht="20.100000000000001" customHeight="1" thickBot="1" x14ac:dyDescent="0.3">
      <c r="A92" s="424" t="s">
        <v>438</v>
      </c>
      <c r="B92" s="425">
        <v>0</v>
      </c>
      <c r="C92" s="425">
        <v>0</v>
      </c>
      <c r="D92" s="425">
        <v>0</v>
      </c>
      <c r="E92" s="426">
        <v>0</v>
      </c>
    </row>
    <row r="93" spans="1:5" s="432" customFormat="1" ht="20.100000000000001" customHeight="1" thickBot="1" x14ac:dyDescent="0.3">
      <c r="A93" s="427" t="s">
        <v>26</v>
      </c>
      <c r="B93" s="422">
        <v>0</v>
      </c>
      <c r="C93" s="422">
        <v>0</v>
      </c>
      <c r="D93" s="422">
        <v>0</v>
      </c>
      <c r="E93" s="423">
        <v>0</v>
      </c>
    </row>
    <row r="94" spans="1:5" ht="20.100000000000001" customHeight="1" thickBot="1" x14ac:dyDescent="0.3">
      <c r="A94" s="424" t="s">
        <v>89</v>
      </c>
      <c r="B94" s="425">
        <v>0</v>
      </c>
      <c r="C94" s="425">
        <v>0</v>
      </c>
      <c r="D94" s="425">
        <v>0</v>
      </c>
      <c r="E94" s="426">
        <v>0</v>
      </c>
    </row>
    <row r="95" spans="1:5" ht="20.100000000000001" customHeight="1" thickBot="1" x14ac:dyDescent="0.3">
      <c r="A95" s="424" t="s">
        <v>438</v>
      </c>
      <c r="B95" s="425">
        <v>0</v>
      </c>
      <c r="C95" s="425">
        <v>0</v>
      </c>
      <c r="D95" s="425">
        <v>0</v>
      </c>
      <c r="E95" s="426">
        <v>0</v>
      </c>
    </row>
    <row r="96" spans="1:5" ht="20.100000000000001" customHeight="1" thickBot="1" x14ac:dyDescent="0.3">
      <c r="A96" s="427" t="s">
        <v>3</v>
      </c>
      <c r="B96" s="422">
        <f>B97</f>
        <v>200</v>
      </c>
      <c r="C96" s="422">
        <v>0</v>
      </c>
      <c r="D96" s="422">
        <v>0</v>
      </c>
      <c r="E96" s="423">
        <v>0</v>
      </c>
    </row>
    <row r="97" spans="1:5" ht="20.100000000000001" customHeight="1" thickBot="1" x14ac:dyDescent="0.3">
      <c r="A97" s="424" t="s">
        <v>89</v>
      </c>
      <c r="B97" s="425">
        <v>200</v>
      </c>
      <c r="C97" s="425">
        <v>0</v>
      </c>
      <c r="D97" s="425">
        <v>0</v>
      </c>
      <c r="E97" s="426">
        <v>0</v>
      </c>
    </row>
    <row r="98" spans="1:5" ht="20.100000000000001" customHeight="1" thickBot="1" x14ac:dyDescent="0.3">
      <c r="A98" s="424" t="s">
        <v>438</v>
      </c>
      <c r="B98" s="425">
        <v>0</v>
      </c>
      <c r="C98" s="425">
        <v>0</v>
      </c>
      <c r="D98" s="425">
        <v>0</v>
      </c>
      <c r="E98" s="426">
        <v>0</v>
      </c>
    </row>
    <row r="99" spans="1:5" ht="30" customHeight="1" thickBot="1" x14ac:dyDescent="0.3">
      <c r="A99" s="433" t="s">
        <v>74</v>
      </c>
      <c r="B99" s="434">
        <f>B78+B81+B84+B87+B90+B93+B96</f>
        <v>3217980</v>
      </c>
      <c r="C99" s="434">
        <f t="shared" ref="C99:E99" si="11">C78+C81+C84+C87+C90+C93+C96</f>
        <v>4258500</v>
      </c>
      <c r="D99" s="434">
        <f t="shared" si="11"/>
        <v>4258500</v>
      </c>
      <c r="E99" s="434">
        <f t="shared" si="11"/>
        <v>4258500</v>
      </c>
    </row>
    <row r="100" spans="1:5" ht="24.95" customHeight="1" x14ac:dyDescent="0.25">
      <c r="A100" s="966" t="s">
        <v>235</v>
      </c>
      <c r="B100" s="1010" t="s">
        <v>459</v>
      </c>
      <c r="C100" s="1010"/>
      <c r="D100" s="1010"/>
      <c r="E100" s="1011"/>
    </row>
    <row r="101" spans="1:5" ht="24.95" customHeight="1" x14ac:dyDescent="0.25">
      <c r="A101" s="967"/>
      <c r="B101" s="1012"/>
      <c r="C101" s="1012"/>
      <c r="D101" s="1012"/>
      <c r="E101" s="1013"/>
    </row>
    <row r="102" spans="1:5" ht="24.95" customHeight="1" thickBot="1" x14ac:dyDescent="0.3">
      <c r="A102" s="968"/>
      <c r="B102" s="1014"/>
      <c r="C102" s="1014"/>
      <c r="D102" s="1014"/>
      <c r="E102" s="1015"/>
    </row>
    <row r="103" spans="1:5" ht="15" customHeight="1" thickBot="1" x14ac:dyDescent="0.3">
      <c r="A103" s="407" t="s">
        <v>33</v>
      </c>
      <c r="B103" s="434">
        <f>IF(B99-B70=0,0,"Error")</f>
        <v>0</v>
      </c>
      <c r="C103" s="434">
        <f>IF(C99-C70=0,0,"Error")</f>
        <v>0</v>
      </c>
      <c r="D103" s="434">
        <f>IF(D99-D70=0,0,"Error")</f>
        <v>0</v>
      </c>
      <c r="E103" s="435">
        <f>IF(E99-E70=0,0,"Error")</f>
        <v>0</v>
      </c>
    </row>
    <row r="104" spans="1:5" ht="30" customHeight="1" thickBot="1" x14ac:dyDescent="0.3">
      <c r="A104" s="981" t="s">
        <v>460</v>
      </c>
      <c r="B104" s="982"/>
      <c r="C104" s="982"/>
      <c r="D104" s="982"/>
      <c r="E104" s="983"/>
    </row>
    <row r="105" spans="1:5" ht="30" customHeight="1" thickBot="1" x14ac:dyDescent="0.3">
      <c r="A105" s="436" t="s">
        <v>157</v>
      </c>
      <c r="B105" s="1016" t="s">
        <v>461</v>
      </c>
      <c r="C105" s="1017"/>
      <c r="D105" s="1017"/>
      <c r="E105" s="1018"/>
    </row>
    <row r="106" spans="1:5" ht="37.9" customHeight="1" thickBot="1" x14ac:dyDescent="0.3">
      <c r="A106" s="366" t="s">
        <v>9</v>
      </c>
      <c r="B106" s="1019" t="s">
        <v>462</v>
      </c>
      <c r="C106" s="1020"/>
      <c r="D106" s="1020"/>
      <c r="E106" s="1021"/>
    </row>
    <row r="107" spans="1:5" ht="30" customHeight="1" thickBot="1" x14ac:dyDescent="0.3">
      <c r="A107" s="366" t="s">
        <v>14</v>
      </c>
      <c r="B107" s="986" t="s">
        <v>463</v>
      </c>
      <c r="C107" s="987"/>
      <c r="D107" s="987"/>
      <c r="E107" s="988"/>
    </row>
    <row r="108" spans="1:5" ht="19.899999999999999" customHeight="1" x14ac:dyDescent="0.25">
      <c r="A108" s="961"/>
      <c r="B108" s="408">
        <v>2020</v>
      </c>
      <c r="C108" s="408">
        <v>2021</v>
      </c>
      <c r="D108" s="408">
        <v>2022</v>
      </c>
      <c r="E108" s="409">
        <v>2023</v>
      </c>
    </row>
    <row r="109" spans="1:5" ht="30" customHeight="1" thickBot="1" x14ac:dyDescent="0.3">
      <c r="A109" s="962"/>
      <c r="B109" s="410" t="s">
        <v>5</v>
      </c>
      <c r="C109" s="410" t="s">
        <v>6</v>
      </c>
      <c r="D109" s="410" t="s">
        <v>6</v>
      </c>
      <c r="E109" s="411" t="s">
        <v>6</v>
      </c>
    </row>
    <row r="110" spans="1:5" ht="30" customHeight="1" thickBot="1" x14ac:dyDescent="0.3">
      <c r="A110" s="366" t="s">
        <v>8</v>
      </c>
      <c r="B110" s="412">
        <v>1000</v>
      </c>
      <c r="C110" s="412">
        <v>1600</v>
      </c>
      <c r="D110" s="412">
        <v>1760</v>
      </c>
      <c r="E110" s="413">
        <v>1936</v>
      </c>
    </row>
    <row r="111" spans="1:5" ht="30" customHeight="1" thickBot="1" x14ac:dyDescent="0.3">
      <c r="A111" s="366" t="s">
        <v>15</v>
      </c>
      <c r="B111" s="416">
        <f>B140</f>
        <v>7000</v>
      </c>
      <c r="C111" s="416">
        <f t="shared" ref="C111:E111" si="12">C140</f>
        <v>10500</v>
      </c>
      <c r="D111" s="416">
        <f t="shared" si="12"/>
        <v>10500</v>
      </c>
      <c r="E111" s="417">
        <f t="shared" si="12"/>
        <v>10500</v>
      </c>
    </row>
    <row r="112" spans="1:5" ht="30" customHeight="1" thickBot="1" x14ac:dyDescent="0.3">
      <c r="A112" s="366" t="s">
        <v>24</v>
      </c>
      <c r="B112" s="412">
        <f>B111/B110</f>
        <v>7</v>
      </c>
      <c r="C112" s="412">
        <f>C111/C110</f>
        <v>6.5625</v>
      </c>
      <c r="D112" s="412">
        <f>D111/D110</f>
        <v>5.9659090909090908</v>
      </c>
      <c r="E112" s="413">
        <f>E111/E110</f>
        <v>5.4235537190082646</v>
      </c>
    </row>
    <row r="113" spans="1:5" ht="19.899999999999999" customHeight="1" thickBot="1" x14ac:dyDescent="0.3">
      <c r="A113" s="366" t="s">
        <v>16</v>
      </c>
      <c r="B113" s="437" t="s">
        <v>22</v>
      </c>
      <c r="C113" s="419">
        <f t="shared" ref="C113:E115" si="13">C110/B110-1</f>
        <v>0.60000000000000009</v>
      </c>
      <c r="D113" s="419">
        <f t="shared" si="13"/>
        <v>0.10000000000000009</v>
      </c>
      <c r="E113" s="420">
        <f t="shared" si="13"/>
        <v>0.10000000000000009</v>
      </c>
    </row>
    <row r="114" spans="1:5" ht="30" customHeight="1" thickBot="1" x14ac:dyDescent="0.3">
      <c r="A114" s="366" t="s">
        <v>17</v>
      </c>
      <c r="B114" s="437" t="s">
        <v>22</v>
      </c>
      <c r="C114" s="419">
        <f t="shared" si="13"/>
        <v>0.5</v>
      </c>
      <c r="D114" s="419">
        <f t="shared" si="13"/>
        <v>0</v>
      </c>
      <c r="E114" s="420">
        <f t="shared" si="13"/>
        <v>0</v>
      </c>
    </row>
    <row r="115" spans="1:5" ht="30" customHeight="1" thickBot="1" x14ac:dyDescent="0.3">
      <c r="A115" s="366" t="s">
        <v>18</v>
      </c>
      <c r="B115" s="437" t="s">
        <v>22</v>
      </c>
      <c r="C115" s="419">
        <f>C112/B112-1</f>
        <v>-6.25E-2</v>
      </c>
      <c r="D115" s="419">
        <f t="shared" si="13"/>
        <v>-9.0909090909090939E-2</v>
      </c>
      <c r="E115" s="420">
        <f>E112/D112-1</f>
        <v>-9.0909090909090828E-2</v>
      </c>
    </row>
    <row r="116" spans="1:5" ht="19.899999999999999" customHeight="1" thickBot="1" x14ac:dyDescent="0.3">
      <c r="A116" s="963" t="s">
        <v>162</v>
      </c>
      <c r="B116" s="964"/>
      <c r="C116" s="964"/>
      <c r="D116" s="964"/>
      <c r="E116" s="965"/>
    </row>
    <row r="117" spans="1:5" ht="24.6" customHeight="1" x14ac:dyDescent="0.25">
      <c r="A117" s="961"/>
      <c r="B117" s="408">
        <v>2020</v>
      </c>
      <c r="C117" s="408">
        <v>2021</v>
      </c>
      <c r="D117" s="408">
        <v>2022</v>
      </c>
      <c r="E117" s="409">
        <v>2023</v>
      </c>
    </row>
    <row r="118" spans="1:5" ht="16.899999999999999" customHeight="1" thickBot="1" x14ac:dyDescent="0.3">
      <c r="A118" s="962"/>
      <c r="B118" s="410" t="s">
        <v>5</v>
      </c>
      <c r="C118" s="410" t="s">
        <v>6</v>
      </c>
      <c r="D118" s="410" t="s">
        <v>6</v>
      </c>
      <c r="E118" s="411" t="s">
        <v>6</v>
      </c>
    </row>
    <row r="119" spans="1:5" ht="20.100000000000001" customHeight="1" thickBot="1" x14ac:dyDescent="0.3">
      <c r="A119" s="421" t="s">
        <v>0</v>
      </c>
      <c r="B119" s="438">
        <v>0</v>
      </c>
      <c r="C119" s="438">
        <v>0</v>
      </c>
      <c r="D119" s="438">
        <v>0</v>
      </c>
      <c r="E119" s="439">
        <v>0</v>
      </c>
    </row>
    <row r="120" spans="1:5" ht="20.100000000000001" customHeight="1" thickBot="1" x14ac:dyDescent="0.3">
      <c r="A120" s="424" t="s">
        <v>89</v>
      </c>
      <c r="B120" s="440">
        <v>0</v>
      </c>
      <c r="C120" s="440">
        <v>0</v>
      </c>
      <c r="D120" s="440">
        <v>0</v>
      </c>
      <c r="E120" s="441">
        <v>0</v>
      </c>
    </row>
    <row r="121" spans="1:5" ht="20.100000000000001" customHeight="1" thickBot="1" x14ac:dyDescent="0.3">
      <c r="A121" s="424" t="s">
        <v>438</v>
      </c>
      <c r="B121" s="440">
        <v>0</v>
      </c>
      <c r="C121" s="440">
        <v>0</v>
      </c>
      <c r="D121" s="440">
        <v>0</v>
      </c>
      <c r="E121" s="441">
        <v>0</v>
      </c>
    </row>
    <row r="122" spans="1:5" ht="20.100000000000001" customHeight="1" thickBot="1" x14ac:dyDescent="0.3">
      <c r="A122" s="442" t="s">
        <v>30</v>
      </c>
      <c r="B122" s="438">
        <v>0</v>
      </c>
      <c r="C122" s="438">
        <v>0</v>
      </c>
      <c r="D122" s="438">
        <v>0</v>
      </c>
      <c r="E122" s="439">
        <v>0</v>
      </c>
    </row>
    <row r="123" spans="1:5" ht="20.100000000000001" customHeight="1" thickBot="1" x14ac:dyDescent="0.3">
      <c r="A123" s="424" t="s">
        <v>89</v>
      </c>
      <c r="B123" s="440">
        <v>0</v>
      </c>
      <c r="C123" s="440">
        <v>0</v>
      </c>
      <c r="D123" s="440">
        <v>0</v>
      </c>
      <c r="E123" s="441">
        <v>0</v>
      </c>
    </row>
    <row r="124" spans="1:5" ht="20.100000000000001" customHeight="1" thickBot="1" x14ac:dyDescent="0.3">
      <c r="A124" s="424" t="s">
        <v>438</v>
      </c>
      <c r="B124" s="440">
        <v>0</v>
      </c>
      <c r="C124" s="440">
        <v>0</v>
      </c>
      <c r="D124" s="440">
        <v>0</v>
      </c>
      <c r="E124" s="441">
        <v>0</v>
      </c>
    </row>
    <row r="125" spans="1:5" ht="20.100000000000001" customHeight="1" thickBot="1" x14ac:dyDescent="0.3">
      <c r="A125" s="443" t="s">
        <v>1</v>
      </c>
      <c r="B125" s="444">
        <f>B126</f>
        <v>7000</v>
      </c>
      <c r="C125" s="445">
        <f t="shared" ref="C125:E125" si="14">C126</f>
        <v>10500</v>
      </c>
      <c r="D125" s="445">
        <f t="shared" si="14"/>
        <v>10500</v>
      </c>
      <c r="E125" s="446">
        <f t="shared" si="14"/>
        <v>10500</v>
      </c>
    </row>
    <row r="126" spans="1:5" ht="20.100000000000001" customHeight="1" thickBot="1" x14ac:dyDescent="0.3">
      <c r="A126" s="424" t="s">
        <v>89</v>
      </c>
      <c r="B126" s="447">
        <v>7000</v>
      </c>
      <c r="C126" s="447">
        <v>10500</v>
      </c>
      <c r="D126" s="447">
        <v>10500</v>
      </c>
      <c r="E126" s="448">
        <v>10500</v>
      </c>
    </row>
    <row r="127" spans="1:5" ht="20.100000000000001" customHeight="1" thickBot="1" x14ac:dyDescent="0.3">
      <c r="A127" s="424" t="s">
        <v>438</v>
      </c>
      <c r="B127" s="440">
        <v>0</v>
      </c>
      <c r="C127" s="440">
        <v>0</v>
      </c>
      <c r="D127" s="440">
        <v>0</v>
      </c>
      <c r="E127" s="441">
        <v>0</v>
      </c>
    </row>
    <row r="128" spans="1:5" ht="20.100000000000001" customHeight="1" thickBot="1" x14ac:dyDescent="0.3">
      <c r="A128" s="449" t="s">
        <v>2</v>
      </c>
      <c r="B128" s="450">
        <v>0</v>
      </c>
      <c r="C128" s="450">
        <v>0</v>
      </c>
      <c r="D128" s="450">
        <v>0</v>
      </c>
      <c r="E128" s="451">
        <v>0</v>
      </c>
    </row>
    <row r="129" spans="1:5" ht="20.100000000000001" customHeight="1" thickBot="1" x14ac:dyDescent="0.3">
      <c r="A129" s="424" t="s">
        <v>89</v>
      </c>
      <c r="B129" s="440">
        <v>0</v>
      </c>
      <c r="C129" s="440">
        <v>0</v>
      </c>
      <c r="D129" s="440">
        <v>0</v>
      </c>
      <c r="E129" s="441">
        <v>0</v>
      </c>
    </row>
    <row r="130" spans="1:5" ht="20.100000000000001" customHeight="1" thickBot="1" x14ac:dyDescent="0.3">
      <c r="A130" s="424" t="s">
        <v>438</v>
      </c>
      <c r="B130" s="440">
        <v>0</v>
      </c>
      <c r="C130" s="440">
        <v>0</v>
      </c>
      <c r="D130" s="440">
        <v>0</v>
      </c>
      <c r="E130" s="441">
        <v>0</v>
      </c>
    </row>
    <row r="131" spans="1:5" ht="20.100000000000001" customHeight="1" thickBot="1" x14ac:dyDescent="0.3">
      <c r="A131" s="427" t="s">
        <v>25</v>
      </c>
      <c r="B131" s="438">
        <v>0</v>
      </c>
      <c r="C131" s="438">
        <v>0</v>
      </c>
      <c r="D131" s="438">
        <v>0</v>
      </c>
      <c r="E131" s="439">
        <v>0</v>
      </c>
    </row>
    <row r="132" spans="1:5" ht="20.100000000000001" customHeight="1" thickBot="1" x14ac:dyDescent="0.3">
      <c r="A132" s="424" t="s">
        <v>89</v>
      </c>
      <c r="B132" s="440">
        <v>0</v>
      </c>
      <c r="C132" s="440">
        <v>0</v>
      </c>
      <c r="D132" s="440">
        <v>0</v>
      </c>
      <c r="E132" s="441">
        <v>0</v>
      </c>
    </row>
    <row r="133" spans="1:5" ht="20.100000000000001" customHeight="1" thickBot="1" x14ac:dyDescent="0.3">
      <c r="A133" s="424" t="s">
        <v>438</v>
      </c>
      <c r="B133" s="440">
        <v>0</v>
      </c>
      <c r="C133" s="440">
        <v>0</v>
      </c>
      <c r="D133" s="440">
        <v>0</v>
      </c>
      <c r="E133" s="441">
        <v>0</v>
      </c>
    </row>
    <row r="134" spans="1:5" ht="20.100000000000001" customHeight="1" thickBot="1" x14ac:dyDescent="0.3">
      <c r="A134" s="427" t="s">
        <v>26</v>
      </c>
      <c r="B134" s="438">
        <v>0</v>
      </c>
      <c r="C134" s="438">
        <v>0</v>
      </c>
      <c r="D134" s="438">
        <v>0</v>
      </c>
      <c r="E134" s="439">
        <v>0</v>
      </c>
    </row>
    <row r="135" spans="1:5" ht="20.100000000000001" customHeight="1" thickBot="1" x14ac:dyDescent="0.3">
      <c r="A135" s="424" t="s">
        <v>89</v>
      </c>
      <c r="B135" s="440">
        <v>0</v>
      </c>
      <c r="C135" s="440">
        <v>0</v>
      </c>
      <c r="D135" s="440">
        <v>0</v>
      </c>
      <c r="E135" s="441">
        <v>0</v>
      </c>
    </row>
    <row r="136" spans="1:5" ht="20.100000000000001" customHeight="1" thickBot="1" x14ac:dyDescent="0.3">
      <c r="A136" s="424" t="s">
        <v>438</v>
      </c>
      <c r="B136" s="440">
        <v>0</v>
      </c>
      <c r="C136" s="440">
        <v>0</v>
      </c>
      <c r="D136" s="440">
        <v>0</v>
      </c>
      <c r="E136" s="441">
        <v>0</v>
      </c>
    </row>
    <row r="137" spans="1:5" ht="20.100000000000001" customHeight="1" thickBot="1" x14ac:dyDescent="0.3">
      <c r="A137" s="427" t="s">
        <v>3</v>
      </c>
      <c r="B137" s="438">
        <v>0</v>
      </c>
      <c r="C137" s="438">
        <v>0</v>
      </c>
      <c r="D137" s="438">
        <v>0</v>
      </c>
      <c r="E137" s="439">
        <v>0</v>
      </c>
    </row>
    <row r="138" spans="1:5" ht="20.100000000000001" customHeight="1" thickBot="1" x14ac:dyDescent="0.3">
      <c r="A138" s="424" t="s">
        <v>89</v>
      </c>
      <c r="B138" s="440">
        <v>0</v>
      </c>
      <c r="C138" s="440">
        <v>0</v>
      </c>
      <c r="D138" s="440">
        <v>0</v>
      </c>
      <c r="E138" s="441">
        <v>0</v>
      </c>
    </row>
    <row r="139" spans="1:5" ht="20.100000000000001" customHeight="1" thickBot="1" x14ac:dyDescent="0.3">
      <c r="A139" s="424" t="s">
        <v>438</v>
      </c>
      <c r="B139" s="440">
        <v>0</v>
      </c>
      <c r="C139" s="440">
        <v>0</v>
      </c>
      <c r="D139" s="440">
        <v>0</v>
      </c>
      <c r="E139" s="441">
        <v>0</v>
      </c>
    </row>
    <row r="140" spans="1:5" ht="35.1" customHeight="1" thickBot="1" x14ac:dyDescent="0.3">
      <c r="A140" s="452" t="s">
        <v>119</v>
      </c>
      <c r="B140" s="422">
        <f>B137+B134+B131+B128+B125+B122+B119</f>
        <v>7000</v>
      </c>
      <c r="C140" s="422">
        <f t="shared" ref="C140:E140" si="15">C137+C134+C131+C128+C125+C122+C119</f>
        <v>10500</v>
      </c>
      <c r="D140" s="422">
        <f t="shared" si="15"/>
        <v>10500</v>
      </c>
      <c r="E140" s="423">
        <f t="shared" si="15"/>
        <v>10500</v>
      </c>
    </row>
    <row r="141" spans="1:5" ht="15" customHeight="1" thickBot="1" x14ac:dyDescent="0.3">
      <c r="A141" s="407" t="s">
        <v>33</v>
      </c>
      <c r="B141" s="434">
        <f>B172-B154</f>
        <v>0</v>
      </c>
      <c r="C141" s="434">
        <f>C172-C154</f>
        <v>0</v>
      </c>
      <c r="D141" s="434">
        <f>D172-D154</f>
        <v>0</v>
      </c>
      <c r="E141" s="435">
        <f>E172-E154</f>
        <v>0</v>
      </c>
    </row>
    <row r="142" spans="1:5" ht="30" customHeight="1" x14ac:dyDescent="0.25">
      <c r="A142" s="966" t="s">
        <v>240</v>
      </c>
      <c r="B142" s="998" t="s">
        <v>464</v>
      </c>
      <c r="C142" s="999"/>
      <c r="D142" s="999"/>
      <c r="E142" s="1000"/>
    </row>
    <row r="143" spans="1:5" ht="30" customHeight="1" x14ac:dyDescent="0.25">
      <c r="A143" s="967"/>
      <c r="B143" s="1001"/>
      <c r="C143" s="1002"/>
      <c r="D143" s="1002"/>
      <c r="E143" s="1003"/>
    </row>
    <row r="144" spans="1:5" ht="30" customHeight="1" thickBot="1" x14ac:dyDescent="0.3">
      <c r="A144" s="968"/>
      <c r="B144" s="1004"/>
      <c r="C144" s="1005"/>
      <c r="D144" s="1005"/>
      <c r="E144" s="1006"/>
    </row>
    <row r="145" spans="1:5" ht="30" customHeight="1" thickBot="1" x14ac:dyDescent="0.3">
      <c r="A145" s="981" t="s">
        <v>465</v>
      </c>
      <c r="B145" s="982"/>
      <c r="C145" s="982"/>
      <c r="D145" s="982"/>
      <c r="E145" s="983"/>
    </row>
    <row r="146" spans="1:5" ht="30" customHeight="1" thickBot="1" x14ac:dyDescent="0.3">
      <c r="A146" s="981" t="s">
        <v>39</v>
      </c>
      <c r="B146" s="982"/>
      <c r="C146" s="982"/>
      <c r="D146" s="982"/>
      <c r="E146" s="983"/>
    </row>
    <row r="147" spans="1:5" ht="30" customHeight="1" thickBot="1" x14ac:dyDescent="0.3">
      <c r="A147" s="366" t="s">
        <v>45</v>
      </c>
      <c r="B147" s="1007" t="s">
        <v>466</v>
      </c>
      <c r="C147" s="1008"/>
      <c r="D147" s="1008"/>
      <c r="E147" s="1009"/>
    </row>
    <row r="148" spans="1:5" ht="30" customHeight="1" thickBot="1" x14ac:dyDescent="0.3">
      <c r="A148" s="436" t="s">
        <v>467</v>
      </c>
      <c r="B148" s="986" t="s">
        <v>468</v>
      </c>
      <c r="C148" s="987"/>
      <c r="D148" s="987"/>
      <c r="E148" s="988"/>
    </row>
    <row r="149" spans="1:5" ht="30" customHeight="1" thickBot="1" x14ac:dyDescent="0.3">
      <c r="A149" s="366" t="s">
        <v>9</v>
      </c>
      <c r="B149" s="986" t="s">
        <v>469</v>
      </c>
      <c r="C149" s="987"/>
      <c r="D149" s="987"/>
      <c r="E149" s="988"/>
    </row>
    <row r="150" spans="1:5" ht="30" customHeight="1" thickBot="1" x14ac:dyDescent="0.3">
      <c r="A150" s="366" t="s">
        <v>14</v>
      </c>
      <c r="B150" s="986" t="s">
        <v>470</v>
      </c>
      <c r="C150" s="987"/>
      <c r="D150" s="987"/>
      <c r="E150" s="988"/>
    </row>
    <row r="151" spans="1:5" ht="22.15" customHeight="1" x14ac:dyDescent="0.25">
      <c r="A151" s="961"/>
      <c r="B151" s="408">
        <v>2020</v>
      </c>
      <c r="C151" s="408">
        <v>2021</v>
      </c>
      <c r="D151" s="408">
        <v>2022</v>
      </c>
      <c r="E151" s="409">
        <v>2023</v>
      </c>
    </row>
    <row r="152" spans="1:5" ht="20.45" customHeight="1" thickBot="1" x14ac:dyDescent="0.3">
      <c r="A152" s="962"/>
      <c r="B152" s="410" t="s">
        <v>5</v>
      </c>
      <c r="C152" s="410" t="s">
        <v>6</v>
      </c>
      <c r="D152" s="410" t="s">
        <v>6</v>
      </c>
      <c r="E152" s="411" t="s">
        <v>6</v>
      </c>
    </row>
    <row r="153" spans="1:5" ht="30" customHeight="1" thickBot="1" x14ac:dyDescent="0.3">
      <c r="A153" s="366" t="s">
        <v>8</v>
      </c>
      <c r="B153" s="412">
        <v>113</v>
      </c>
      <c r="C153" s="412">
        <v>120</v>
      </c>
      <c r="D153" s="412">
        <v>49</v>
      </c>
      <c r="E153" s="413">
        <v>0</v>
      </c>
    </row>
    <row r="154" spans="1:5" ht="30" customHeight="1" thickBot="1" x14ac:dyDescent="0.3">
      <c r="A154" s="366" t="s">
        <v>15</v>
      </c>
      <c r="B154" s="416">
        <f>B172</f>
        <v>1000</v>
      </c>
      <c r="C154" s="416">
        <f t="shared" ref="C154:E154" si="16">C172</f>
        <v>6000</v>
      </c>
      <c r="D154" s="416">
        <f t="shared" si="16"/>
        <v>6000</v>
      </c>
      <c r="E154" s="417">
        <f t="shared" si="16"/>
        <v>0</v>
      </c>
    </row>
    <row r="155" spans="1:5" ht="19.899999999999999" customHeight="1" thickBot="1" x14ac:dyDescent="0.3">
      <c r="A155" s="366" t="s">
        <v>24</v>
      </c>
      <c r="B155" s="412">
        <f>B154/B153</f>
        <v>8.8495575221238933</v>
      </c>
      <c r="C155" s="412">
        <f t="shared" ref="C155:E155" si="17">C154/C153</f>
        <v>50</v>
      </c>
      <c r="D155" s="412">
        <f t="shared" si="17"/>
        <v>122.44897959183673</v>
      </c>
      <c r="E155" s="413" t="e">
        <f t="shared" si="17"/>
        <v>#DIV/0!</v>
      </c>
    </row>
    <row r="156" spans="1:5" ht="19.899999999999999" customHeight="1" thickBot="1" x14ac:dyDescent="0.3">
      <c r="A156" s="366" t="s">
        <v>16</v>
      </c>
      <c r="B156" s="437" t="s">
        <v>22</v>
      </c>
      <c r="C156" s="419">
        <f>C153/B153-1</f>
        <v>6.1946902654867353E-2</v>
      </c>
      <c r="D156" s="419">
        <f t="shared" ref="D156:D158" si="18">D153/C153-1</f>
        <v>-0.59166666666666667</v>
      </c>
      <c r="E156" s="420">
        <f>E153/D153-1</f>
        <v>-1</v>
      </c>
    </row>
    <row r="157" spans="1:5" ht="19.899999999999999" customHeight="1" thickBot="1" x14ac:dyDescent="0.3">
      <c r="A157" s="366" t="s">
        <v>17</v>
      </c>
      <c r="B157" s="437" t="s">
        <v>22</v>
      </c>
      <c r="C157" s="419">
        <f>C154/B154-1</f>
        <v>5</v>
      </c>
      <c r="D157" s="419">
        <f t="shared" si="18"/>
        <v>0</v>
      </c>
      <c r="E157" s="420">
        <f>E154/D154-1</f>
        <v>-1</v>
      </c>
    </row>
    <row r="158" spans="1:5" ht="19.899999999999999" customHeight="1" thickBot="1" x14ac:dyDescent="0.3">
      <c r="A158" s="366" t="s">
        <v>18</v>
      </c>
      <c r="B158" s="437" t="s">
        <v>22</v>
      </c>
      <c r="C158" s="419">
        <f>C155/B155-1</f>
        <v>4.6500000000000004</v>
      </c>
      <c r="D158" s="419">
        <f t="shared" si="18"/>
        <v>1.4489795918367347</v>
      </c>
      <c r="E158" s="420" t="e">
        <f>E155/D155-1</f>
        <v>#DIV/0!</v>
      </c>
    </row>
    <row r="159" spans="1:5" ht="19.899999999999999" customHeight="1" thickBot="1" x14ac:dyDescent="0.3">
      <c r="A159" s="963" t="s">
        <v>471</v>
      </c>
      <c r="B159" s="964"/>
      <c r="C159" s="964"/>
      <c r="D159" s="964"/>
      <c r="E159" s="965"/>
    </row>
    <row r="160" spans="1:5" ht="19.899999999999999" customHeight="1" x14ac:dyDescent="0.25">
      <c r="A160" s="961"/>
      <c r="B160" s="408">
        <v>2020</v>
      </c>
      <c r="C160" s="408">
        <v>2021</v>
      </c>
      <c r="D160" s="408">
        <v>2022</v>
      </c>
      <c r="E160" s="409">
        <v>2023</v>
      </c>
    </row>
    <row r="161" spans="1:5" ht="19.899999999999999" customHeight="1" thickBot="1" x14ac:dyDescent="0.3">
      <c r="A161" s="962"/>
      <c r="B161" s="410" t="s">
        <v>5</v>
      </c>
      <c r="C161" s="410" t="s">
        <v>6</v>
      </c>
      <c r="D161" s="410" t="s">
        <v>6</v>
      </c>
      <c r="E161" s="411" t="s">
        <v>6</v>
      </c>
    </row>
    <row r="162" spans="1:5" ht="19.899999999999999" customHeight="1" thickBot="1" x14ac:dyDescent="0.3">
      <c r="A162" s="421" t="s">
        <v>40</v>
      </c>
      <c r="B162" s="360">
        <v>0</v>
      </c>
      <c r="C162" s="360">
        <v>0</v>
      </c>
      <c r="D162" s="360">
        <v>0</v>
      </c>
      <c r="E162" s="361">
        <v>0</v>
      </c>
    </row>
    <row r="163" spans="1:5" ht="19.899999999999999" customHeight="1" thickBot="1" x14ac:dyDescent="0.3">
      <c r="A163" s="424" t="s">
        <v>89</v>
      </c>
      <c r="B163" s="360">
        <v>0</v>
      </c>
      <c r="C163" s="360">
        <v>0</v>
      </c>
      <c r="D163" s="360">
        <v>0</v>
      </c>
      <c r="E163" s="361">
        <v>0</v>
      </c>
    </row>
    <row r="164" spans="1:5" ht="19.899999999999999" customHeight="1" thickBot="1" x14ac:dyDescent="0.3">
      <c r="A164" s="424" t="s">
        <v>438</v>
      </c>
      <c r="B164" s="360">
        <v>0</v>
      </c>
      <c r="C164" s="360">
        <v>0</v>
      </c>
      <c r="D164" s="360">
        <v>0</v>
      </c>
      <c r="E164" s="361">
        <v>0</v>
      </c>
    </row>
    <row r="165" spans="1:5" ht="19.899999999999999" customHeight="1" thickBot="1" x14ac:dyDescent="0.3">
      <c r="A165" s="424" t="s">
        <v>95</v>
      </c>
      <c r="B165" s="360">
        <v>0</v>
      </c>
      <c r="C165" s="360">
        <v>0</v>
      </c>
      <c r="D165" s="360">
        <v>0</v>
      </c>
      <c r="E165" s="361">
        <v>0</v>
      </c>
    </row>
    <row r="166" spans="1:5" ht="19.899999999999999" customHeight="1" thickBot="1" x14ac:dyDescent="0.3">
      <c r="A166" s="424" t="s">
        <v>96</v>
      </c>
      <c r="B166" s="360">
        <v>0</v>
      </c>
      <c r="C166" s="360">
        <v>0</v>
      </c>
      <c r="D166" s="360">
        <v>0</v>
      </c>
      <c r="E166" s="361">
        <v>0</v>
      </c>
    </row>
    <row r="167" spans="1:5" ht="19.899999999999999" customHeight="1" thickBot="1" x14ac:dyDescent="0.3">
      <c r="A167" s="421" t="s">
        <v>41</v>
      </c>
      <c r="B167" s="434">
        <f>B168</f>
        <v>1000</v>
      </c>
      <c r="C167" s="434">
        <f t="shared" ref="C167:E167" si="19">C168</f>
        <v>6000</v>
      </c>
      <c r="D167" s="434">
        <f t="shared" si="19"/>
        <v>6000</v>
      </c>
      <c r="E167" s="435">
        <f t="shared" si="19"/>
        <v>0</v>
      </c>
    </row>
    <row r="168" spans="1:5" ht="19.899999999999999" customHeight="1" thickBot="1" x14ac:dyDescent="0.3">
      <c r="A168" s="424" t="s">
        <v>89</v>
      </c>
      <c r="B168" s="360">
        <v>1000</v>
      </c>
      <c r="C168" s="360">
        <v>6000</v>
      </c>
      <c r="D168" s="360">
        <v>6000</v>
      </c>
      <c r="E168" s="361">
        <v>0</v>
      </c>
    </row>
    <row r="169" spans="1:5" ht="19.899999999999999" customHeight="1" thickBot="1" x14ac:dyDescent="0.3">
      <c r="A169" s="424" t="s">
        <v>438</v>
      </c>
      <c r="B169" s="360">
        <v>0</v>
      </c>
      <c r="C169" s="360">
        <v>0</v>
      </c>
      <c r="D169" s="360">
        <v>0</v>
      </c>
      <c r="E169" s="361">
        <v>0</v>
      </c>
    </row>
    <row r="170" spans="1:5" ht="19.899999999999999" customHeight="1" thickBot="1" x14ac:dyDescent="0.3">
      <c r="A170" s="424" t="s">
        <v>95</v>
      </c>
      <c r="B170" s="360">
        <v>0</v>
      </c>
      <c r="C170" s="360">
        <v>0</v>
      </c>
      <c r="D170" s="360">
        <v>0</v>
      </c>
      <c r="E170" s="361">
        <v>0</v>
      </c>
    </row>
    <row r="171" spans="1:5" ht="19.899999999999999" customHeight="1" thickBot="1" x14ac:dyDescent="0.3">
      <c r="A171" s="424" t="s">
        <v>96</v>
      </c>
      <c r="B171" s="360">
        <v>0</v>
      </c>
      <c r="C171" s="360">
        <v>0</v>
      </c>
      <c r="D171" s="360">
        <v>0</v>
      </c>
      <c r="E171" s="361">
        <v>0</v>
      </c>
    </row>
    <row r="172" spans="1:5" ht="19.899999999999999" customHeight="1" thickBot="1" x14ac:dyDescent="0.3">
      <c r="A172" s="453" t="s">
        <v>472</v>
      </c>
      <c r="B172" s="434">
        <f>B167</f>
        <v>1000</v>
      </c>
      <c r="C172" s="434">
        <f>C167</f>
        <v>6000</v>
      </c>
      <c r="D172" s="434">
        <f t="shared" ref="D172:E172" si="20">D167</f>
        <v>6000</v>
      </c>
      <c r="E172" s="435">
        <f t="shared" si="20"/>
        <v>0</v>
      </c>
    </row>
    <row r="173" spans="1:5" ht="13.15" customHeight="1" x14ac:dyDescent="0.25">
      <c r="A173" s="966" t="s">
        <v>240</v>
      </c>
      <c r="B173" s="969"/>
      <c r="C173" s="970"/>
      <c r="D173" s="970"/>
      <c r="E173" s="971"/>
    </row>
    <row r="174" spans="1:5" ht="7.9" customHeight="1" x14ac:dyDescent="0.25">
      <c r="A174" s="967"/>
      <c r="B174" s="972"/>
      <c r="C174" s="973"/>
      <c r="D174" s="973"/>
      <c r="E174" s="974"/>
    </row>
    <row r="175" spans="1:5" ht="13.9" customHeight="1" thickBot="1" x14ac:dyDescent="0.3">
      <c r="A175" s="968"/>
      <c r="B175" s="975"/>
      <c r="C175" s="976"/>
      <c r="D175" s="976"/>
      <c r="E175" s="977"/>
    </row>
    <row r="176" spans="1:5" ht="15" customHeight="1" thickBot="1" x14ac:dyDescent="0.3">
      <c r="A176" s="407" t="s">
        <v>33</v>
      </c>
      <c r="B176" s="434">
        <f>B140-B111</f>
        <v>0</v>
      </c>
      <c r="C176" s="434">
        <f>C140-C111</f>
        <v>0</v>
      </c>
      <c r="D176" s="434">
        <f>D140-D111</f>
        <v>0</v>
      </c>
      <c r="E176" s="435">
        <f>E140-E111</f>
        <v>0</v>
      </c>
    </row>
    <row r="177" spans="1:5" ht="28.9" customHeight="1" thickBot="1" x14ac:dyDescent="0.3">
      <c r="A177" s="981" t="s">
        <v>473</v>
      </c>
      <c r="B177" s="982"/>
      <c r="C177" s="982"/>
      <c r="D177" s="982"/>
      <c r="E177" s="983"/>
    </row>
    <row r="178" spans="1:5" ht="19.899999999999999" customHeight="1" thickBot="1" x14ac:dyDescent="0.3">
      <c r="A178" s="407" t="s">
        <v>128</v>
      </c>
      <c r="B178" s="984" t="s">
        <v>474</v>
      </c>
      <c r="C178" s="982"/>
      <c r="D178" s="982"/>
      <c r="E178" s="983"/>
    </row>
    <row r="179" spans="1:5" ht="30" customHeight="1" thickBot="1" x14ac:dyDescent="0.3">
      <c r="A179" s="366" t="s">
        <v>9</v>
      </c>
      <c r="B179" s="603" t="s">
        <v>475</v>
      </c>
      <c r="C179" s="604"/>
      <c r="D179" s="604"/>
      <c r="E179" s="985"/>
    </row>
    <row r="180" spans="1:5" ht="19.899999999999999" customHeight="1" thickBot="1" x14ac:dyDescent="0.3">
      <c r="A180" s="366" t="s">
        <v>14</v>
      </c>
      <c r="B180" s="986" t="s">
        <v>451</v>
      </c>
      <c r="C180" s="987"/>
      <c r="D180" s="987"/>
      <c r="E180" s="988"/>
    </row>
    <row r="181" spans="1:5" ht="19.899999999999999" customHeight="1" x14ac:dyDescent="0.25">
      <c r="A181" s="961"/>
      <c r="B181" s="408">
        <v>2020</v>
      </c>
      <c r="C181" s="408">
        <v>2021</v>
      </c>
      <c r="D181" s="408">
        <v>2022</v>
      </c>
      <c r="E181" s="409">
        <v>2023</v>
      </c>
    </row>
    <row r="182" spans="1:5" ht="19.899999999999999" customHeight="1" thickBot="1" x14ac:dyDescent="0.3">
      <c r="A182" s="962"/>
      <c r="B182" s="410" t="s">
        <v>5</v>
      </c>
      <c r="C182" s="410" t="s">
        <v>6</v>
      </c>
      <c r="D182" s="410" t="s">
        <v>6</v>
      </c>
      <c r="E182" s="411" t="s">
        <v>6</v>
      </c>
    </row>
    <row r="183" spans="1:5" ht="19.899999999999999" customHeight="1" thickBot="1" x14ac:dyDescent="0.3">
      <c r="A183" s="366" t="s">
        <v>8</v>
      </c>
      <c r="B183" s="412">
        <v>400</v>
      </c>
      <c r="C183" s="412">
        <v>0</v>
      </c>
      <c r="D183" s="412">
        <v>0</v>
      </c>
      <c r="E183" s="413">
        <v>0</v>
      </c>
    </row>
    <row r="184" spans="1:5" ht="19.899999999999999" customHeight="1" thickBot="1" x14ac:dyDescent="0.3">
      <c r="A184" s="366" t="s">
        <v>15</v>
      </c>
      <c r="B184" s="416">
        <f>B213</f>
        <v>6616</v>
      </c>
      <c r="C184" s="416">
        <f>C213</f>
        <v>0</v>
      </c>
      <c r="D184" s="416">
        <f>D213</f>
        <v>0</v>
      </c>
      <c r="E184" s="417">
        <f>E213</f>
        <v>0</v>
      </c>
    </row>
    <row r="185" spans="1:5" ht="19.899999999999999" customHeight="1" thickBot="1" x14ac:dyDescent="0.3">
      <c r="A185" s="366" t="s">
        <v>24</v>
      </c>
      <c r="B185" s="412">
        <f>B184/B183</f>
        <v>16.54</v>
      </c>
      <c r="C185" s="412">
        <v>0</v>
      </c>
      <c r="D185" s="412">
        <v>0</v>
      </c>
      <c r="E185" s="413">
        <v>0</v>
      </c>
    </row>
    <row r="186" spans="1:5" ht="19.899999999999999" customHeight="1" thickBot="1" x14ac:dyDescent="0.3">
      <c r="A186" s="366" t="s">
        <v>16</v>
      </c>
      <c r="B186" s="437"/>
      <c r="C186" s="454">
        <v>0</v>
      </c>
      <c r="D186" s="454">
        <v>0</v>
      </c>
      <c r="E186" s="455">
        <v>0</v>
      </c>
    </row>
    <row r="187" spans="1:5" ht="19.899999999999999" customHeight="1" thickBot="1" x14ac:dyDescent="0.3">
      <c r="A187" s="366" t="s">
        <v>17</v>
      </c>
      <c r="B187" s="437"/>
      <c r="C187" s="454">
        <v>0</v>
      </c>
      <c r="D187" s="454">
        <v>0</v>
      </c>
      <c r="E187" s="455">
        <v>0</v>
      </c>
    </row>
    <row r="188" spans="1:5" ht="19.899999999999999" customHeight="1" thickBot="1" x14ac:dyDescent="0.3">
      <c r="A188" s="366" t="s">
        <v>18</v>
      </c>
      <c r="B188" s="437"/>
      <c r="C188" s="454">
        <v>0</v>
      </c>
      <c r="D188" s="454">
        <v>0</v>
      </c>
      <c r="E188" s="455">
        <v>0</v>
      </c>
    </row>
    <row r="189" spans="1:5" ht="24" customHeight="1" thickBot="1" x14ac:dyDescent="0.3">
      <c r="A189" s="963" t="s">
        <v>163</v>
      </c>
      <c r="B189" s="964"/>
      <c r="C189" s="964"/>
      <c r="D189" s="964"/>
      <c r="E189" s="965"/>
    </row>
    <row r="190" spans="1:5" ht="19.899999999999999" customHeight="1" x14ac:dyDescent="0.25">
      <c r="A190" s="961"/>
      <c r="B190" s="408">
        <v>2020</v>
      </c>
      <c r="C190" s="408">
        <v>2021</v>
      </c>
      <c r="D190" s="408">
        <v>2022</v>
      </c>
      <c r="E190" s="409">
        <v>2023</v>
      </c>
    </row>
    <row r="191" spans="1:5" ht="19.899999999999999" customHeight="1" thickBot="1" x14ac:dyDescent="0.3">
      <c r="A191" s="962"/>
      <c r="B191" s="410" t="s">
        <v>5</v>
      </c>
      <c r="C191" s="410" t="s">
        <v>6</v>
      </c>
      <c r="D191" s="410" t="s">
        <v>6</v>
      </c>
      <c r="E191" s="411" t="s">
        <v>6</v>
      </c>
    </row>
    <row r="192" spans="1:5" ht="20.100000000000001" customHeight="1" thickBot="1" x14ac:dyDescent="0.3">
      <c r="A192" s="421" t="s">
        <v>0</v>
      </c>
      <c r="B192" s="438">
        <v>0</v>
      </c>
      <c r="C192" s="438">
        <v>0</v>
      </c>
      <c r="D192" s="438">
        <v>0</v>
      </c>
      <c r="E192" s="439">
        <v>0</v>
      </c>
    </row>
    <row r="193" spans="1:5" ht="20.100000000000001" customHeight="1" thickBot="1" x14ac:dyDescent="0.3">
      <c r="A193" s="424" t="s">
        <v>89</v>
      </c>
      <c r="B193" s="440">
        <v>0</v>
      </c>
      <c r="C193" s="440">
        <v>0</v>
      </c>
      <c r="D193" s="440">
        <v>0</v>
      </c>
      <c r="E193" s="441">
        <v>0</v>
      </c>
    </row>
    <row r="194" spans="1:5" ht="20.100000000000001" customHeight="1" thickBot="1" x14ac:dyDescent="0.3">
      <c r="A194" s="424" t="s">
        <v>438</v>
      </c>
      <c r="B194" s="440">
        <v>0</v>
      </c>
      <c r="C194" s="440">
        <v>0</v>
      </c>
      <c r="D194" s="440">
        <v>0</v>
      </c>
      <c r="E194" s="441">
        <v>0</v>
      </c>
    </row>
    <row r="195" spans="1:5" ht="20.100000000000001" customHeight="1" thickBot="1" x14ac:dyDescent="0.3">
      <c r="A195" s="427" t="s">
        <v>30</v>
      </c>
      <c r="B195" s="438">
        <v>0</v>
      </c>
      <c r="C195" s="438">
        <v>0</v>
      </c>
      <c r="D195" s="438">
        <v>0</v>
      </c>
      <c r="E195" s="439">
        <v>0</v>
      </c>
    </row>
    <row r="196" spans="1:5" ht="20.100000000000001" customHeight="1" thickBot="1" x14ac:dyDescent="0.3">
      <c r="A196" s="424" t="s">
        <v>89</v>
      </c>
      <c r="B196" s="440">
        <v>0</v>
      </c>
      <c r="C196" s="440">
        <v>0</v>
      </c>
      <c r="D196" s="440">
        <v>0</v>
      </c>
      <c r="E196" s="441">
        <v>0</v>
      </c>
    </row>
    <row r="197" spans="1:5" ht="20.100000000000001" customHeight="1" thickBot="1" x14ac:dyDescent="0.3">
      <c r="A197" s="424" t="s">
        <v>438</v>
      </c>
      <c r="B197" s="440">
        <v>0</v>
      </c>
      <c r="C197" s="440">
        <v>0</v>
      </c>
      <c r="D197" s="440">
        <v>0</v>
      </c>
      <c r="E197" s="441">
        <v>0</v>
      </c>
    </row>
    <row r="198" spans="1:5" ht="20.100000000000001" customHeight="1" thickBot="1" x14ac:dyDescent="0.3">
      <c r="A198" s="427" t="s">
        <v>1</v>
      </c>
      <c r="B198" s="422">
        <f>B199</f>
        <v>6616</v>
      </c>
      <c r="C198" s="422">
        <f t="shared" ref="C198:E198" si="21">C199</f>
        <v>0</v>
      </c>
      <c r="D198" s="422">
        <f t="shared" si="21"/>
        <v>0</v>
      </c>
      <c r="E198" s="423">
        <f t="shared" si="21"/>
        <v>0</v>
      </c>
    </row>
    <row r="199" spans="1:5" ht="20.100000000000001" customHeight="1" thickBot="1" x14ac:dyDescent="0.3">
      <c r="A199" s="424" t="s">
        <v>89</v>
      </c>
      <c r="B199" s="425">
        <v>6616</v>
      </c>
      <c r="C199" s="425">
        <v>0</v>
      </c>
      <c r="D199" s="425">
        <v>0</v>
      </c>
      <c r="E199" s="426">
        <v>0</v>
      </c>
    </row>
    <row r="200" spans="1:5" ht="20.100000000000001" customHeight="1" thickBot="1" x14ac:dyDescent="0.3">
      <c r="A200" s="424" t="s">
        <v>438</v>
      </c>
      <c r="B200" s="440">
        <v>0</v>
      </c>
      <c r="C200" s="440">
        <v>0</v>
      </c>
      <c r="D200" s="440">
        <v>0</v>
      </c>
      <c r="E200" s="441">
        <v>0</v>
      </c>
    </row>
    <row r="201" spans="1:5" ht="20.100000000000001" customHeight="1" thickBot="1" x14ac:dyDescent="0.3">
      <c r="A201" s="427" t="s">
        <v>2</v>
      </c>
      <c r="B201" s="438">
        <v>0</v>
      </c>
      <c r="C201" s="438">
        <v>0</v>
      </c>
      <c r="D201" s="438">
        <v>0</v>
      </c>
      <c r="E201" s="439">
        <v>0</v>
      </c>
    </row>
    <row r="202" spans="1:5" ht="20.100000000000001" customHeight="1" thickBot="1" x14ac:dyDescent="0.3">
      <c r="A202" s="424" t="s">
        <v>89</v>
      </c>
      <c r="B202" s="440">
        <v>0</v>
      </c>
      <c r="C202" s="440">
        <v>0</v>
      </c>
      <c r="D202" s="440">
        <v>0</v>
      </c>
      <c r="E202" s="441">
        <v>0</v>
      </c>
    </row>
    <row r="203" spans="1:5" ht="20.100000000000001" customHeight="1" thickBot="1" x14ac:dyDescent="0.3">
      <c r="A203" s="424" t="s">
        <v>438</v>
      </c>
      <c r="B203" s="440">
        <v>0</v>
      </c>
      <c r="C203" s="440">
        <v>0</v>
      </c>
      <c r="D203" s="440">
        <v>0</v>
      </c>
      <c r="E203" s="441">
        <v>0</v>
      </c>
    </row>
    <row r="204" spans="1:5" ht="20.100000000000001" customHeight="1" thickBot="1" x14ac:dyDescent="0.3">
      <c r="A204" s="427" t="s">
        <v>25</v>
      </c>
      <c r="B204" s="438">
        <v>0</v>
      </c>
      <c r="C204" s="438">
        <v>0</v>
      </c>
      <c r="D204" s="438">
        <v>0</v>
      </c>
      <c r="E204" s="439">
        <v>0</v>
      </c>
    </row>
    <row r="205" spans="1:5" ht="19.5" customHeight="1" thickBot="1" x14ac:dyDescent="0.3">
      <c r="A205" s="424" t="s">
        <v>89</v>
      </c>
      <c r="B205" s="440">
        <v>0</v>
      </c>
      <c r="C205" s="440">
        <v>0</v>
      </c>
      <c r="D205" s="440">
        <v>0</v>
      </c>
      <c r="E205" s="441">
        <v>0</v>
      </c>
    </row>
    <row r="206" spans="1:5" ht="20.100000000000001" customHeight="1" thickBot="1" x14ac:dyDescent="0.3">
      <c r="A206" s="424" t="s">
        <v>438</v>
      </c>
      <c r="B206" s="440">
        <v>0</v>
      </c>
      <c r="C206" s="440">
        <v>0</v>
      </c>
      <c r="D206" s="440">
        <v>0</v>
      </c>
      <c r="E206" s="441">
        <v>0</v>
      </c>
    </row>
    <row r="207" spans="1:5" ht="20.100000000000001" customHeight="1" thickBot="1" x14ac:dyDescent="0.3">
      <c r="A207" s="427" t="s">
        <v>26</v>
      </c>
      <c r="B207" s="438">
        <v>0</v>
      </c>
      <c r="C207" s="438">
        <v>0</v>
      </c>
      <c r="D207" s="438">
        <v>0</v>
      </c>
      <c r="E207" s="439">
        <v>0</v>
      </c>
    </row>
    <row r="208" spans="1:5" ht="20.100000000000001" customHeight="1" thickBot="1" x14ac:dyDescent="0.3">
      <c r="A208" s="424" t="s">
        <v>89</v>
      </c>
      <c r="B208" s="440">
        <v>0</v>
      </c>
      <c r="C208" s="440">
        <v>0</v>
      </c>
      <c r="D208" s="440">
        <v>0</v>
      </c>
      <c r="E208" s="441">
        <v>0</v>
      </c>
    </row>
    <row r="209" spans="1:5" ht="20.100000000000001" customHeight="1" thickBot="1" x14ac:dyDescent="0.3">
      <c r="A209" s="424" t="s">
        <v>438</v>
      </c>
      <c r="B209" s="440">
        <v>0</v>
      </c>
      <c r="C209" s="440">
        <v>0</v>
      </c>
      <c r="D209" s="440">
        <v>0</v>
      </c>
      <c r="E209" s="441">
        <v>0</v>
      </c>
    </row>
    <row r="210" spans="1:5" ht="20.100000000000001" customHeight="1" thickBot="1" x14ac:dyDescent="0.3">
      <c r="A210" s="427" t="s">
        <v>3</v>
      </c>
      <c r="B210" s="438">
        <v>0</v>
      </c>
      <c r="C210" s="438">
        <v>0</v>
      </c>
      <c r="D210" s="438">
        <v>0</v>
      </c>
      <c r="E210" s="439">
        <v>0</v>
      </c>
    </row>
    <row r="211" spans="1:5" ht="20.100000000000001" customHeight="1" thickBot="1" x14ac:dyDescent="0.3">
      <c r="A211" s="424" t="s">
        <v>89</v>
      </c>
      <c r="B211" s="440">
        <v>0</v>
      </c>
      <c r="C211" s="440">
        <v>0</v>
      </c>
      <c r="D211" s="440">
        <v>0</v>
      </c>
      <c r="E211" s="441">
        <v>0</v>
      </c>
    </row>
    <row r="212" spans="1:5" s="456" customFormat="1" ht="20.100000000000001" customHeight="1" thickBot="1" x14ac:dyDescent="0.3">
      <c r="A212" s="424" t="s">
        <v>438</v>
      </c>
      <c r="B212" s="440">
        <v>0</v>
      </c>
      <c r="C212" s="440">
        <v>0</v>
      </c>
      <c r="D212" s="440">
        <v>0</v>
      </c>
      <c r="E212" s="441">
        <v>0</v>
      </c>
    </row>
    <row r="213" spans="1:5" ht="19.899999999999999" customHeight="1" thickBot="1" x14ac:dyDescent="0.3">
      <c r="A213" s="457" t="s">
        <v>131</v>
      </c>
      <c r="B213" s="458">
        <f>B210+B207+B204+B201+B198+B195+B192</f>
        <v>6616</v>
      </c>
      <c r="C213" s="458">
        <f t="shared" ref="C213:E213" si="22">C210+C207+C204+C201+C198+C195+C192</f>
        <v>0</v>
      </c>
      <c r="D213" s="458">
        <f t="shared" si="22"/>
        <v>0</v>
      </c>
      <c r="E213" s="459">
        <f t="shared" si="22"/>
        <v>0</v>
      </c>
    </row>
    <row r="214" spans="1:5" ht="10.15" customHeight="1" x14ac:dyDescent="0.25">
      <c r="A214" s="989" t="s">
        <v>476</v>
      </c>
      <c r="B214" s="992" t="s">
        <v>477</v>
      </c>
      <c r="C214" s="992"/>
      <c r="D214" s="992"/>
      <c r="E214" s="993"/>
    </row>
    <row r="215" spans="1:5" ht="10.15" customHeight="1" x14ac:dyDescent="0.25">
      <c r="A215" s="990"/>
      <c r="B215" s="994"/>
      <c r="C215" s="994"/>
      <c r="D215" s="994"/>
      <c r="E215" s="995"/>
    </row>
    <row r="216" spans="1:5" ht="10.15" customHeight="1" thickBot="1" x14ac:dyDescent="0.3">
      <c r="A216" s="991"/>
      <c r="B216" s="996"/>
      <c r="C216" s="996"/>
      <c r="D216" s="996"/>
      <c r="E216" s="997"/>
    </row>
    <row r="217" spans="1:5" ht="15" customHeight="1" thickBot="1" x14ac:dyDescent="0.3">
      <c r="A217" s="407" t="s">
        <v>33</v>
      </c>
      <c r="B217" s="434">
        <f>IF(B213-B184=0,0,"Error")</f>
        <v>0</v>
      </c>
      <c r="C217" s="434">
        <f>IF(C213-C184=0,0,"Error")</f>
        <v>0</v>
      </c>
      <c r="D217" s="434">
        <f>IF(D213-D184=0,0,"Error")</f>
        <v>0</v>
      </c>
      <c r="E217" s="435">
        <f>IF(E213-E184=0,0,"Error")</f>
        <v>0</v>
      </c>
    </row>
    <row r="218" spans="1:5" ht="30" customHeight="1" thickBot="1" x14ac:dyDescent="0.3">
      <c r="A218" s="981" t="s">
        <v>478</v>
      </c>
      <c r="B218" s="982"/>
      <c r="C218" s="982"/>
      <c r="D218" s="982"/>
      <c r="E218" s="983"/>
    </row>
    <row r="219" spans="1:5" ht="21.75" customHeight="1" thickBot="1" x14ac:dyDescent="0.3">
      <c r="A219" s="981" t="s">
        <v>39</v>
      </c>
      <c r="B219" s="982"/>
      <c r="C219" s="982"/>
      <c r="D219" s="982"/>
      <c r="E219" s="983"/>
    </row>
    <row r="220" spans="1:5" ht="19.899999999999999" customHeight="1" thickBot="1" x14ac:dyDescent="0.3">
      <c r="A220" s="407" t="s">
        <v>479</v>
      </c>
      <c r="B220" s="978" t="s">
        <v>480</v>
      </c>
      <c r="C220" s="979"/>
      <c r="D220" s="979"/>
      <c r="E220" s="980"/>
    </row>
    <row r="221" spans="1:5" ht="36.6" customHeight="1" thickBot="1" x14ac:dyDescent="0.3">
      <c r="A221" s="366" t="s">
        <v>9</v>
      </c>
      <c r="B221" s="955" t="s">
        <v>480</v>
      </c>
      <c r="C221" s="956"/>
      <c r="D221" s="956"/>
      <c r="E221" s="957"/>
    </row>
    <row r="222" spans="1:5" ht="19.899999999999999" customHeight="1" thickBot="1" x14ac:dyDescent="0.3">
      <c r="A222" s="366" t="s">
        <v>14</v>
      </c>
      <c r="B222" s="958" t="s">
        <v>481</v>
      </c>
      <c r="C222" s="959"/>
      <c r="D222" s="959"/>
      <c r="E222" s="960"/>
    </row>
    <row r="223" spans="1:5" ht="19.899999999999999" customHeight="1" x14ac:dyDescent="0.25">
      <c r="A223" s="961"/>
      <c r="B223" s="408">
        <v>2020</v>
      </c>
      <c r="C223" s="408">
        <v>2021</v>
      </c>
      <c r="D223" s="408">
        <v>2022</v>
      </c>
      <c r="E223" s="409">
        <v>2023</v>
      </c>
    </row>
    <row r="224" spans="1:5" ht="19.899999999999999" customHeight="1" thickBot="1" x14ac:dyDescent="0.3">
      <c r="A224" s="962"/>
      <c r="B224" s="410" t="s">
        <v>5</v>
      </c>
      <c r="C224" s="410" t="s">
        <v>6</v>
      </c>
      <c r="D224" s="410" t="s">
        <v>6</v>
      </c>
      <c r="E224" s="411" t="s">
        <v>6</v>
      </c>
    </row>
    <row r="225" spans="1:5" ht="19.899999999999999" customHeight="1" thickBot="1" x14ac:dyDescent="0.3">
      <c r="A225" s="366" t="s">
        <v>8</v>
      </c>
      <c r="B225" s="412">
        <v>0</v>
      </c>
      <c r="C225" s="412">
        <v>0</v>
      </c>
      <c r="D225" s="412">
        <v>0</v>
      </c>
      <c r="E225" s="413">
        <v>5000</v>
      </c>
    </row>
    <row r="226" spans="1:5" ht="19.899999999999999" customHeight="1" thickBot="1" x14ac:dyDescent="0.3">
      <c r="A226" s="366" t="s">
        <v>15</v>
      </c>
      <c r="B226" s="416">
        <f>B244</f>
        <v>0</v>
      </c>
      <c r="C226" s="416">
        <f t="shared" ref="C226:E226" si="23">C244</f>
        <v>0</v>
      </c>
      <c r="D226" s="416">
        <f t="shared" si="23"/>
        <v>0</v>
      </c>
      <c r="E226" s="416">
        <f t="shared" si="23"/>
        <v>41000</v>
      </c>
    </row>
    <row r="227" spans="1:5" ht="19.899999999999999" customHeight="1" thickBot="1" x14ac:dyDescent="0.3">
      <c r="A227" s="366" t="s">
        <v>24</v>
      </c>
      <c r="B227" s="412">
        <v>0</v>
      </c>
      <c r="C227" s="412">
        <v>0</v>
      </c>
      <c r="D227" s="412">
        <v>0</v>
      </c>
      <c r="E227" s="412">
        <f t="shared" ref="E227" si="24">E226/E225</f>
        <v>8.1999999999999993</v>
      </c>
    </row>
    <row r="228" spans="1:5" ht="19.899999999999999" customHeight="1" thickBot="1" x14ac:dyDescent="0.3">
      <c r="A228" s="366" t="s">
        <v>16</v>
      </c>
      <c r="B228" s="437"/>
      <c r="C228" s="419">
        <v>0</v>
      </c>
      <c r="D228" s="419"/>
      <c r="E228" s="420"/>
    </row>
    <row r="229" spans="1:5" ht="19.899999999999999" customHeight="1" thickBot="1" x14ac:dyDescent="0.3">
      <c r="A229" s="366" t="s">
        <v>17</v>
      </c>
      <c r="B229" s="437"/>
      <c r="C229" s="419">
        <v>0</v>
      </c>
      <c r="D229" s="419"/>
      <c r="E229" s="420"/>
    </row>
    <row r="230" spans="1:5" ht="19.899999999999999" customHeight="1" thickBot="1" x14ac:dyDescent="0.3">
      <c r="A230" s="366" t="s">
        <v>18</v>
      </c>
      <c r="B230" s="437"/>
      <c r="C230" s="419">
        <v>0</v>
      </c>
      <c r="D230" s="419"/>
      <c r="E230" s="420"/>
    </row>
    <row r="231" spans="1:5" ht="19.899999999999999" customHeight="1" thickBot="1" x14ac:dyDescent="0.3">
      <c r="A231" s="963" t="s">
        <v>471</v>
      </c>
      <c r="B231" s="964"/>
      <c r="C231" s="964"/>
      <c r="D231" s="964"/>
      <c r="E231" s="965"/>
    </row>
    <row r="232" spans="1:5" ht="19.899999999999999" customHeight="1" x14ac:dyDescent="0.25">
      <c r="A232" s="961"/>
      <c r="B232" s="408">
        <v>2020</v>
      </c>
      <c r="C232" s="408">
        <v>2021</v>
      </c>
      <c r="D232" s="408">
        <v>2022</v>
      </c>
      <c r="E232" s="409">
        <v>2023</v>
      </c>
    </row>
    <row r="233" spans="1:5" ht="19.899999999999999" customHeight="1" thickBot="1" x14ac:dyDescent="0.3">
      <c r="A233" s="962"/>
      <c r="B233" s="410" t="s">
        <v>5</v>
      </c>
      <c r="C233" s="410" t="s">
        <v>6</v>
      </c>
      <c r="D233" s="410" t="s">
        <v>6</v>
      </c>
      <c r="E233" s="411" t="s">
        <v>6</v>
      </c>
    </row>
    <row r="234" spans="1:5" ht="24.95" customHeight="1" thickBot="1" x14ac:dyDescent="0.3">
      <c r="A234" s="421" t="s">
        <v>40</v>
      </c>
      <c r="B234" s="360">
        <v>0</v>
      </c>
      <c r="C234" s="360">
        <v>0</v>
      </c>
      <c r="D234" s="360">
        <v>0</v>
      </c>
      <c r="E234" s="361">
        <v>0</v>
      </c>
    </row>
    <row r="235" spans="1:5" ht="20.100000000000001" customHeight="1" thickBot="1" x14ac:dyDescent="0.3">
      <c r="A235" s="424" t="s">
        <v>89</v>
      </c>
      <c r="B235" s="360">
        <v>0</v>
      </c>
      <c r="C235" s="360">
        <v>0</v>
      </c>
      <c r="D235" s="360">
        <v>0</v>
      </c>
      <c r="E235" s="361">
        <v>0</v>
      </c>
    </row>
    <row r="236" spans="1:5" ht="20.100000000000001" customHeight="1" thickBot="1" x14ac:dyDescent="0.3">
      <c r="A236" s="424" t="s">
        <v>438</v>
      </c>
      <c r="B236" s="360">
        <v>0</v>
      </c>
      <c r="C236" s="360">
        <v>0</v>
      </c>
      <c r="D236" s="360">
        <v>0</v>
      </c>
      <c r="E236" s="361">
        <v>0</v>
      </c>
    </row>
    <row r="237" spans="1:5" ht="20.100000000000001" customHeight="1" thickBot="1" x14ac:dyDescent="0.3">
      <c r="A237" s="424" t="s">
        <v>95</v>
      </c>
      <c r="B237" s="360">
        <v>0</v>
      </c>
      <c r="C237" s="360">
        <v>0</v>
      </c>
      <c r="D237" s="360">
        <v>0</v>
      </c>
      <c r="E237" s="361">
        <v>0</v>
      </c>
    </row>
    <row r="238" spans="1:5" ht="20.100000000000001" customHeight="1" thickBot="1" x14ac:dyDescent="0.3">
      <c r="A238" s="424" t="s">
        <v>96</v>
      </c>
      <c r="B238" s="360">
        <v>0</v>
      </c>
      <c r="C238" s="360">
        <v>0</v>
      </c>
      <c r="D238" s="360">
        <v>0</v>
      </c>
      <c r="E238" s="361">
        <v>0</v>
      </c>
    </row>
    <row r="239" spans="1:5" ht="20.100000000000001" customHeight="1" thickBot="1" x14ac:dyDescent="0.3">
      <c r="A239" s="421" t="s">
        <v>41</v>
      </c>
      <c r="B239" s="434">
        <f>B240</f>
        <v>0</v>
      </c>
      <c r="C239" s="434">
        <f t="shared" ref="C239:E239" si="25">C240</f>
        <v>0</v>
      </c>
      <c r="D239" s="434">
        <f t="shared" si="25"/>
        <v>0</v>
      </c>
      <c r="E239" s="435">
        <f t="shared" si="25"/>
        <v>41000</v>
      </c>
    </row>
    <row r="240" spans="1:5" ht="20.100000000000001" customHeight="1" thickBot="1" x14ac:dyDescent="0.3">
      <c r="A240" s="424" t="s">
        <v>89</v>
      </c>
      <c r="B240" s="360">
        <v>0</v>
      </c>
      <c r="C240" s="360">
        <v>0</v>
      </c>
      <c r="D240" s="360">
        <v>0</v>
      </c>
      <c r="E240" s="361">
        <v>41000</v>
      </c>
    </row>
    <row r="241" spans="1:5" ht="20.100000000000001" customHeight="1" thickBot="1" x14ac:dyDescent="0.3">
      <c r="A241" s="424" t="s">
        <v>438</v>
      </c>
      <c r="B241" s="360">
        <v>0</v>
      </c>
      <c r="C241" s="360">
        <v>0</v>
      </c>
      <c r="D241" s="360">
        <v>0</v>
      </c>
      <c r="E241" s="361">
        <v>0</v>
      </c>
    </row>
    <row r="242" spans="1:5" ht="20.100000000000001" customHeight="1" thickBot="1" x14ac:dyDescent="0.3">
      <c r="A242" s="424" t="s">
        <v>95</v>
      </c>
      <c r="B242" s="360">
        <v>0</v>
      </c>
      <c r="C242" s="360">
        <v>0</v>
      </c>
      <c r="D242" s="360">
        <v>0</v>
      </c>
      <c r="E242" s="361">
        <v>0</v>
      </c>
    </row>
    <row r="243" spans="1:5" ht="20.100000000000001" customHeight="1" thickBot="1" x14ac:dyDescent="0.3">
      <c r="A243" s="424" t="s">
        <v>96</v>
      </c>
      <c r="B243" s="360">
        <v>0</v>
      </c>
      <c r="C243" s="360">
        <v>0</v>
      </c>
      <c r="D243" s="360">
        <v>0</v>
      </c>
      <c r="E243" s="361">
        <v>0</v>
      </c>
    </row>
    <row r="244" spans="1:5" ht="20.100000000000001" customHeight="1" thickBot="1" x14ac:dyDescent="0.3">
      <c r="A244" s="453" t="s">
        <v>472</v>
      </c>
      <c r="B244" s="434">
        <f>B239</f>
        <v>0</v>
      </c>
      <c r="C244" s="434">
        <f>C239</f>
        <v>0</v>
      </c>
      <c r="D244" s="434">
        <f t="shared" ref="D244:E244" si="26">D239</f>
        <v>0</v>
      </c>
      <c r="E244" s="435">
        <f t="shared" si="26"/>
        <v>41000</v>
      </c>
    </row>
    <row r="245" spans="1:5" ht="20.100000000000001" customHeight="1" x14ac:dyDescent="0.25">
      <c r="A245" s="966" t="s">
        <v>476</v>
      </c>
      <c r="B245" s="969"/>
      <c r="C245" s="970"/>
      <c r="D245" s="970"/>
      <c r="E245" s="971"/>
    </row>
    <row r="246" spans="1:5" ht="20.100000000000001" customHeight="1" x14ac:dyDescent="0.25">
      <c r="A246" s="967"/>
      <c r="B246" s="972"/>
      <c r="C246" s="973"/>
      <c r="D246" s="973"/>
      <c r="E246" s="974"/>
    </row>
    <row r="247" spans="1:5" ht="20.100000000000001" customHeight="1" thickBot="1" x14ac:dyDescent="0.3">
      <c r="A247" s="968"/>
      <c r="B247" s="975"/>
      <c r="C247" s="976"/>
      <c r="D247" s="976"/>
      <c r="E247" s="977"/>
    </row>
    <row r="248" spans="1:5" ht="24.95" customHeight="1" thickBot="1" x14ac:dyDescent="0.3">
      <c r="A248" s="407" t="s">
        <v>46</v>
      </c>
      <c r="B248" s="434">
        <f>B226+B184+B154+B111+B70</f>
        <v>3232596</v>
      </c>
      <c r="C248" s="434">
        <f t="shared" ref="C248:E248" si="27">C226+C184+C154+C111+C70</f>
        <v>4275000</v>
      </c>
      <c r="D248" s="434">
        <f t="shared" si="27"/>
        <v>4275000</v>
      </c>
      <c r="E248" s="434">
        <f t="shared" si="27"/>
        <v>4310000</v>
      </c>
    </row>
    <row r="249" spans="1:5" ht="24.95" customHeight="1" thickBot="1" x14ac:dyDescent="0.3">
      <c r="A249" s="407" t="s">
        <v>47</v>
      </c>
      <c r="B249" s="434">
        <f>B250+B253+B256+B259+B262+B265+B268+B271+B276</f>
        <v>3232596</v>
      </c>
      <c r="C249" s="434">
        <f>C250+C253+C256+C259+C262+C265+C268+C271+C276</f>
        <v>4275000</v>
      </c>
      <c r="D249" s="434">
        <f>D250+D253+D256+D259+D262+D265+D268+D271+D276</f>
        <v>4275000</v>
      </c>
      <c r="E249" s="435">
        <f>E250+E253+E256+E259+E262+E265+E268+E271+E276</f>
        <v>4310000</v>
      </c>
    </row>
    <row r="250" spans="1:5" ht="20.100000000000001" customHeight="1" thickBot="1" x14ac:dyDescent="0.3">
      <c r="A250" s="421" t="s">
        <v>0</v>
      </c>
      <c r="B250" s="434">
        <f>B192+B119+B78</f>
        <v>146000</v>
      </c>
      <c r="C250" s="434">
        <f t="shared" ref="C250:E251" si="28">C192+C119+C78</f>
        <v>171000</v>
      </c>
      <c r="D250" s="434">
        <f t="shared" si="28"/>
        <v>171000</v>
      </c>
      <c r="E250" s="434">
        <f t="shared" si="28"/>
        <v>171000</v>
      </c>
    </row>
    <row r="251" spans="1:5" ht="20.100000000000001" customHeight="1" thickBot="1" x14ac:dyDescent="0.3">
      <c r="A251" s="424" t="s">
        <v>89</v>
      </c>
      <c r="B251" s="425">
        <f>B193+B120+B79</f>
        <v>146000</v>
      </c>
      <c r="C251" s="425">
        <f t="shared" si="28"/>
        <v>171000</v>
      </c>
      <c r="D251" s="425">
        <f t="shared" si="28"/>
        <v>171000</v>
      </c>
      <c r="E251" s="425">
        <f t="shared" si="28"/>
        <v>171000</v>
      </c>
    </row>
    <row r="252" spans="1:5" ht="20.100000000000001" customHeight="1" thickBot="1" x14ac:dyDescent="0.3">
      <c r="A252" s="424" t="s">
        <v>438</v>
      </c>
      <c r="B252" s="360">
        <v>0</v>
      </c>
      <c r="C252" s="438">
        <v>0</v>
      </c>
      <c r="D252" s="438">
        <v>0</v>
      </c>
      <c r="E252" s="439">
        <v>0</v>
      </c>
    </row>
    <row r="253" spans="1:5" ht="20.100000000000001" customHeight="1" thickBot="1" x14ac:dyDescent="0.3">
      <c r="A253" s="460" t="s">
        <v>30</v>
      </c>
      <c r="B253" s="434">
        <f>B195+B122+B81</f>
        <v>25800</v>
      </c>
      <c r="C253" s="434">
        <f t="shared" ref="C253:E254" si="29">C195+C122+C81</f>
        <v>29000</v>
      </c>
      <c r="D253" s="434">
        <f t="shared" si="29"/>
        <v>29000</v>
      </c>
      <c r="E253" s="434">
        <f t="shared" si="29"/>
        <v>29000</v>
      </c>
    </row>
    <row r="254" spans="1:5" ht="20.100000000000001" customHeight="1" thickBot="1" x14ac:dyDescent="0.3">
      <c r="A254" s="424" t="s">
        <v>89</v>
      </c>
      <c r="B254" s="360">
        <f>B196+B123+B82</f>
        <v>25800</v>
      </c>
      <c r="C254" s="360">
        <f t="shared" si="29"/>
        <v>29000</v>
      </c>
      <c r="D254" s="360">
        <f t="shared" si="29"/>
        <v>29000</v>
      </c>
      <c r="E254" s="360">
        <f t="shared" si="29"/>
        <v>29000</v>
      </c>
    </row>
    <row r="255" spans="1:5" ht="20.100000000000001" customHeight="1" thickBot="1" x14ac:dyDescent="0.3">
      <c r="A255" s="424" t="s">
        <v>438</v>
      </c>
      <c r="B255" s="360">
        <v>0</v>
      </c>
      <c r="C255" s="360">
        <v>0</v>
      </c>
      <c r="D255" s="360">
        <v>0</v>
      </c>
      <c r="E255" s="361">
        <v>0</v>
      </c>
    </row>
    <row r="256" spans="1:5" ht="20.100000000000001" customHeight="1" thickBot="1" x14ac:dyDescent="0.3">
      <c r="A256" s="421" t="s">
        <v>1</v>
      </c>
      <c r="B256" s="434">
        <f>B198+B125+B84</f>
        <v>59596</v>
      </c>
      <c r="C256" s="434">
        <f t="shared" ref="C256:E257" si="30">C198+C125+C84</f>
        <v>69000</v>
      </c>
      <c r="D256" s="434">
        <f t="shared" si="30"/>
        <v>69000</v>
      </c>
      <c r="E256" s="434">
        <f t="shared" si="30"/>
        <v>69000</v>
      </c>
    </row>
    <row r="257" spans="1:5" ht="20.100000000000001" customHeight="1" thickBot="1" x14ac:dyDescent="0.3">
      <c r="A257" s="424" t="s">
        <v>89</v>
      </c>
      <c r="B257" s="360">
        <f>B199+B126+B85</f>
        <v>59596</v>
      </c>
      <c r="C257" s="360">
        <f t="shared" si="30"/>
        <v>69000</v>
      </c>
      <c r="D257" s="360">
        <f t="shared" si="30"/>
        <v>69000</v>
      </c>
      <c r="E257" s="360">
        <f t="shared" si="30"/>
        <v>69000</v>
      </c>
    </row>
    <row r="258" spans="1:5" ht="20.100000000000001" customHeight="1" thickBot="1" x14ac:dyDescent="0.3">
      <c r="A258" s="424" t="s">
        <v>438</v>
      </c>
      <c r="B258" s="360">
        <v>0</v>
      </c>
      <c r="C258" s="360">
        <v>0</v>
      </c>
      <c r="D258" s="360">
        <v>0</v>
      </c>
      <c r="E258" s="361">
        <v>0</v>
      </c>
    </row>
    <row r="259" spans="1:5" ht="20.100000000000001" customHeight="1" thickBot="1" x14ac:dyDescent="0.3">
      <c r="A259" s="460" t="s">
        <v>2</v>
      </c>
      <c r="B259" s="360">
        <f>B201+B128+B87</f>
        <v>0</v>
      </c>
      <c r="C259" s="360">
        <f t="shared" ref="C259:E259" si="31">C201+C128+C87</f>
        <v>0</v>
      </c>
      <c r="D259" s="360">
        <f t="shared" si="31"/>
        <v>0</v>
      </c>
      <c r="E259" s="360">
        <f t="shared" si="31"/>
        <v>0</v>
      </c>
    </row>
    <row r="260" spans="1:5" ht="20.100000000000001" customHeight="1" thickBot="1" x14ac:dyDescent="0.3">
      <c r="A260" s="424" t="s">
        <v>89</v>
      </c>
      <c r="B260" s="360">
        <v>0</v>
      </c>
      <c r="C260" s="360">
        <v>0</v>
      </c>
      <c r="D260" s="360">
        <v>0</v>
      </c>
      <c r="E260" s="361">
        <v>0</v>
      </c>
    </row>
    <row r="261" spans="1:5" ht="20.100000000000001" customHeight="1" thickBot="1" x14ac:dyDescent="0.3">
      <c r="A261" s="424" t="s">
        <v>438</v>
      </c>
      <c r="B261" s="360">
        <v>0</v>
      </c>
      <c r="C261" s="360">
        <v>0</v>
      </c>
      <c r="D261" s="360">
        <v>0</v>
      </c>
      <c r="E261" s="361">
        <v>0</v>
      </c>
    </row>
    <row r="262" spans="1:5" ht="20.100000000000001" customHeight="1" thickBot="1" x14ac:dyDescent="0.3">
      <c r="A262" s="460" t="s">
        <v>25</v>
      </c>
      <c r="B262" s="434">
        <f>B246+B204+B131+B90+B49</f>
        <v>3000000</v>
      </c>
      <c r="C262" s="434">
        <f>C246+C204+C131+C90+C49</f>
        <v>4000000</v>
      </c>
      <c r="D262" s="434">
        <f>D246+D204+D131+D90+D49</f>
        <v>4000000</v>
      </c>
      <c r="E262" s="435">
        <f>E246+E204+E131+E90+E49</f>
        <v>4000000</v>
      </c>
    </row>
    <row r="263" spans="1:5" ht="20.100000000000001" customHeight="1" thickBot="1" x14ac:dyDescent="0.3">
      <c r="A263" s="424" t="s">
        <v>89</v>
      </c>
      <c r="B263" s="360">
        <f>B205+B132+B91</f>
        <v>3000000</v>
      </c>
      <c r="C263" s="360">
        <f t="shared" ref="C263:E263" si="32">C205+C132+C91</f>
        <v>4000000</v>
      </c>
      <c r="D263" s="360">
        <f t="shared" si="32"/>
        <v>4000000</v>
      </c>
      <c r="E263" s="360">
        <f t="shared" si="32"/>
        <v>4000000</v>
      </c>
    </row>
    <row r="264" spans="1:5" ht="20.100000000000001" customHeight="1" thickBot="1" x14ac:dyDescent="0.3">
      <c r="A264" s="424" t="s">
        <v>438</v>
      </c>
      <c r="B264" s="360"/>
      <c r="C264" s="360"/>
      <c r="D264" s="360"/>
      <c r="E264" s="361"/>
    </row>
    <row r="265" spans="1:5" ht="20.100000000000001" customHeight="1" thickBot="1" x14ac:dyDescent="0.3">
      <c r="A265" s="460" t="s">
        <v>26</v>
      </c>
      <c r="B265" s="360">
        <f>B207+B134+B93</f>
        <v>0</v>
      </c>
      <c r="C265" s="360">
        <f t="shared" ref="C265:E266" si="33">C207+C134+C93</f>
        <v>0</v>
      </c>
      <c r="D265" s="360">
        <f t="shared" si="33"/>
        <v>0</v>
      </c>
      <c r="E265" s="360">
        <f t="shared" si="33"/>
        <v>0</v>
      </c>
    </row>
    <row r="266" spans="1:5" ht="20.100000000000001" customHeight="1" thickBot="1" x14ac:dyDescent="0.3">
      <c r="A266" s="424" t="s">
        <v>89</v>
      </c>
      <c r="B266" s="360">
        <f>B208+B135+B94</f>
        <v>0</v>
      </c>
      <c r="C266" s="360">
        <f t="shared" si="33"/>
        <v>0</v>
      </c>
      <c r="D266" s="360">
        <f t="shared" si="33"/>
        <v>0</v>
      </c>
      <c r="E266" s="360">
        <f t="shared" si="33"/>
        <v>0</v>
      </c>
    </row>
    <row r="267" spans="1:5" ht="20.100000000000001" customHeight="1" thickBot="1" x14ac:dyDescent="0.3">
      <c r="A267" s="424" t="s">
        <v>438</v>
      </c>
      <c r="B267" s="360"/>
      <c r="C267" s="360"/>
      <c r="D267" s="360"/>
      <c r="E267" s="361"/>
    </row>
    <row r="268" spans="1:5" ht="20.100000000000001" customHeight="1" thickBot="1" x14ac:dyDescent="0.3">
      <c r="A268" s="460" t="s">
        <v>3</v>
      </c>
      <c r="B268" s="434">
        <f>B210+B137+B96</f>
        <v>200</v>
      </c>
      <c r="C268" s="434">
        <f t="shared" ref="C268:E269" si="34">C210+C137+C96</f>
        <v>0</v>
      </c>
      <c r="D268" s="434">
        <f t="shared" si="34"/>
        <v>0</v>
      </c>
      <c r="E268" s="434">
        <f t="shared" si="34"/>
        <v>0</v>
      </c>
    </row>
    <row r="269" spans="1:5" ht="20.100000000000001" customHeight="1" thickBot="1" x14ac:dyDescent="0.3">
      <c r="A269" s="424" t="s">
        <v>89</v>
      </c>
      <c r="B269" s="360">
        <f>B211+B138+B97</f>
        <v>200</v>
      </c>
      <c r="C269" s="360">
        <f t="shared" si="34"/>
        <v>0</v>
      </c>
      <c r="D269" s="360">
        <f t="shared" si="34"/>
        <v>0</v>
      </c>
      <c r="E269" s="360">
        <f t="shared" si="34"/>
        <v>0</v>
      </c>
    </row>
    <row r="270" spans="1:5" ht="20.100000000000001" customHeight="1" thickBot="1" x14ac:dyDescent="0.3">
      <c r="A270" s="424" t="s">
        <v>438</v>
      </c>
      <c r="B270" s="360"/>
      <c r="C270" s="360"/>
      <c r="D270" s="360"/>
      <c r="E270" s="361"/>
    </row>
    <row r="271" spans="1:5" ht="20.100000000000001" customHeight="1" thickBot="1" x14ac:dyDescent="0.3">
      <c r="A271" s="460" t="s">
        <v>19</v>
      </c>
      <c r="B271" s="434">
        <f>B162</f>
        <v>0</v>
      </c>
      <c r="C271" s="434">
        <f>C162</f>
        <v>0</v>
      </c>
      <c r="D271" s="434">
        <f>D162</f>
        <v>0</v>
      </c>
      <c r="E271" s="435">
        <f>E162</f>
        <v>0</v>
      </c>
    </row>
    <row r="272" spans="1:5" ht="20.100000000000001" customHeight="1" thickBot="1" x14ac:dyDescent="0.3">
      <c r="A272" s="424" t="s">
        <v>89</v>
      </c>
      <c r="B272" s="360">
        <v>0</v>
      </c>
      <c r="C272" s="360">
        <v>0</v>
      </c>
      <c r="D272" s="360">
        <v>0</v>
      </c>
      <c r="E272" s="361">
        <v>0</v>
      </c>
    </row>
    <row r="273" spans="1:5" ht="20.100000000000001" customHeight="1" thickBot="1" x14ac:dyDescent="0.3">
      <c r="A273" s="424" t="s">
        <v>438</v>
      </c>
      <c r="B273" s="360">
        <v>0</v>
      </c>
      <c r="C273" s="360">
        <v>0</v>
      </c>
      <c r="D273" s="360">
        <v>0</v>
      </c>
      <c r="E273" s="361">
        <v>0</v>
      </c>
    </row>
    <row r="274" spans="1:5" ht="20.100000000000001" customHeight="1" thickBot="1" x14ac:dyDescent="0.3">
      <c r="A274" s="424" t="s">
        <v>95</v>
      </c>
      <c r="B274" s="360">
        <v>0</v>
      </c>
      <c r="C274" s="360">
        <v>0</v>
      </c>
      <c r="D274" s="360">
        <v>0</v>
      </c>
      <c r="E274" s="361">
        <v>0</v>
      </c>
    </row>
    <row r="275" spans="1:5" ht="20.100000000000001" customHeight="1" thickBot="1" x14ac:dyDescent="0.3">
      <c r="A275" s="424" t="s">
        <v>96</v>
      </c>
      <c r="B275" s="360">
        <v>0</v>
      </c>
      <c r="C275" s="360">
        <v>0</v>
      </c>
      <c r="D275" s="360">
        <v>0</v>
      </c>
      <c r="E275" s="361">
        <v>0</v>
      </c>
    </row>
    <row r="276" spans="1:5" ht="20.100000000000001" customHeight="1" thickBot="1" x14ac:dyDescent="0.3">
      <c r="A276" s="460" t="s">
        <v>20</v>
      </c>
      <c r="B276" s="37">
        <f>B239+B167</f>
        <v>1000</v>
      </c>
      <c r="C276" s="37">
        <f t="shared" ref="C276:E277" si="35">C239+C167</f>
        <v>6000</v>
      </c>
      <c r="D276" s="37">
        <f t="shared" si="35"/>
        <v>6000</v>
      </c>
      <c r="E276" s="37">
        <f t="shared" si="35"/>
        <v>41000</v>
      </c>
    </row>
    <row r="277" spans="1:5" ht="20.100000000000001" customHeight="1" thickBot="1" x14ac:dyDescent="0.3">
      <c r="A277" s="424" t="s">
        <v>89</v>
      </c>
      <c r="B277" s="32">
        <f>B240+B168</f>
        <v>1000</v>
      </c>
      <c r="C277" s="32">
        <f t="shared" si="35"/>
        <v>6000</v>
      </c>
      <c r="D277" s="32">
        <f t="shared" si="35"/>
        <v>6000</v>
      </c>
      <c r="E277" s="32">
        <f t="shared" si="35"/>
        <v>41000</v>
      </c>
    </row>
    <row r="278" spans="1:5" ht="20.100000000000001" customHeight="1" thickBot="1" x14ac:dyDescent="0.3">
      <c r="A278" s="424" t="s">
        <v>438</v>
      </c>
      <c r="B278" s="32">
        <v>0</v>
      </c>
      <c r="C278" s="32">
        <v>0</v>
      </c>
      <c r="D278" s="32">
        <v>0</v>
      </c>
      <c r="E278" s="461">
        <v>0</v>
      </c>
    </row>
    <row r="279" spans="1:5" ht="20.100000000000001" customHeight="1" thickBot="1" x14ac:dyDescent="0.3">
      <c r="A279" s="424" t="s">
        <v>95</v>
      </c>
      <c r="B279" s="32">
        <v>0</v>
      </c>
      <c r="C279" s="32">
        <v>0</v>
      </c>
      <c r="D279" s="32">
        <v>0</v>
      </c>
      <c r="E279" s="461">
        <v>0</v>
      </c>
    </row>
    <row r="280" spans="1:5" ht="20.100000000000001" customHeight="1" thickBot="1" x14ac:dyDescent="0.3">
      <c r="A280" s="424" t="s">
        <v>96</v>
      </c>
      <c r="B280" s="32">
        <v>0</v>
      </c>
      <c r="C280" s="32">
        <v>0</v>
      </c>
      <c r="D280" s="32">
        <v>0</v>
      </c>
      <c r="E280" s="461">
        <v>0</v>
      </c>
    </row>
    <row r="281" spans="1:5" ht="15" customHeight="1" thickBot="1" x14ac:dyDescent="0.3">
      <c r="A281" s="462" t="s">
        <v>33</v>
      </c>
      <c r="B281" s="463">
        <f>B248-B249</f>
        <v>0</v>
      </c>
      <c r="C281" s="463">
        <f t="shared" ref="C281:E281" si="36">C248-C249</f>
        <v>0</v>
      </c>
      <c r="D281" s="463">
        <f t="shared" si="36"/>
        <v>0</v>
      </c>
      <c r="E281" s="464">
        <f t="shared" si="36"/>
        <v>0</v>
      </c>
    </row>
  </sheetData>
  <mergeCells count="69">
    <mergeCell ref="A1:E1"/>
    <mergeCell ref="A22:E22"/>
    <mergeCell ref="A2:E2"/>
    <mergeCell ref="A3:E3"/>
    <mergeCell ref="B5:E5"/>
    <mergeCell ref="B6:E6"/>
    <mergeCell ref="B7:E7"/>
    <mergeCell ref="A9:E11"/>
    <mergeCell ref="B12:E12"/>
    <mergeCell ref="A13:A14"/>
    <mergeCell ref="B16:E16"/>
    <mergeCell ref="A17:E17"/>
    <mergeCell ref="A21:E21"/>
    <mergeCell ref="B66:E66"/>
    <mergeCell ref="B23:E23"/>
    <mergeCell ref="B24:E24"/>
    <mergeCell ref="B25:E25"/>
    <mergeCell ref="A26:A27"/>
    <mergeCell ref="A34:E34"/>
    <mergeCell ref="A35:A36"/>
    <mergeCell ref="A59:A61"/>
    <mergeCell ref="B59:E61"/>
    <mergeCell ref="A63:E63"/>
    <mergeCell ref="B64:E64"/>
    <mergeCell ref="B65:E65"/>
    <mergeCell ref="A117:A118"/>
    <mergeCell ref="A67:A68"/>
    <mergeCell ref="A75:E75"/>
    <mergeCell ref="A76:A77"/>
    <mergeCell ref="A100:A102"/>
    <mergeCell ref="B100:E102"/>
    <mergeCell ref="A104:E104"/>
    <mergeCell ref="B105:E105"/>
    <mergeCell ref="B106:E106"/>
    <mergeCell ref="B107:E107"/>
    <mergeCell ref="A108:A109"/>
    <mergeCell ref="A116:E116"/>
    <mergeCell ref="A173:A175"/>
    <mergeCell ref="B173:E175"/>
    <mergeCell ref="A142:A144"/>
    <mergeCell ref="B142:E144"/>
    <mergeCell ref="A145:E145"/>
    <mergeCell ref="A146:E146"/>
    <mergeCell ref="B147:E147"/>
    <mergeCell ref="B148:E148"/>
    <mergeCell ref="B149:E149"/>
    <mergeCell ref="B150:E150"/>
    <mergeCell ref="A151:A152"/>
    <mergeCell ref="A159:E159"/>
    <mergeCell ref="A160:A161"/>
    <mergeCell ref="B220:E220"/>
    <mergeCell ref="A177:E177"/>
    <mergeCell ref="B178:E178"/>
    <mergeCell ref="B179:E179"/>
    <mergeCell ref="B180:E180"/>
    <mergeCell ref="A181:A182"/>
    <mergeCell ref="A189:E189"/>
    <mergeCell ref="A190:A191"/>
    <mergeCell ref="A214:A216"/>
    <mergeCell ref="B214:E216"/>
    <mergeCell ref="A218:E218"/>
    <mergeCell ref="A219:E219"/>
    <mergeCell ref="A223:A224"/>
    <mergeCell ref="A231:E231"/>
    <mergeCell ref="A232:A233"/>
    <mergeCell ref="A245:A247"/>
    <mergeCell ref="B245:E247"/>
    <mergeCell ref="B221:E221"/>
    <mergeCell ref="B222:E222"/>
  </mergeCells>
  <pageMargins left="0.7" right="0.7" top="0.75" bottom="0.75" header="0.3" footer="0.3"/>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Misioni</vt:lpstr>
      <vt:lpstr>01110</vt:lpstr>
      <vt:lpstr>03310</vt:lpstr>
      <vt:lpstr>01120</vt:lpstr>
      <vt:lpstr>01130</vt:lpstr>
      <vt:lpstr>03340</vt:lpstr>
      <vt:lpstr>01160</vt:lpstr>
      <vt:lpstr>03350</vt:lpstr>
      <vt:lpstr>01180</vt:lpstr>
      <vt:lpstr>03490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2020-09-03T09:19:20Z</cp:lastPrinted>
  <dcterms:created xsi:type="dcterms:W3CDTF">2018-03-05T12:29:59Z</dcterms:created>
  <dcterms:modified xsi:type="dcterms:W3CDTF">2020-10-13T12:08:54Z</dcterms:modified>
</cp:coreProperties>
</file>