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lion.cenalia.GOV\Desktop\PBA\PBA 2021-2023\PBA 2021-2023 Faza II\Dokumenti i PBA\Aneks 1 Excel PBA 2020-2022\Materiale\"/>
    </mc:Choice>
  </mc:AlternateContent>
  <bookViews>
    <workbookView xWindow="0" yWindow="0" windowWidth="20730" windowHeight="11760" tabRatio="900"/>
  </bookViews>
  <sheets>
    <sheet name="Misioni" sheetId="16" r:id="rId1"/>
    <sheet name="01110" sheetId="9" r:id="rId2"/>
    <sheet name="05320" sheetId="10" r:id="rId3"/>
    <sheet name="04260" sheetId="13" r:id="rId4"/>
    <sheet name="04760" sheetId="15" r:id="rId5"/>
  </sheets>
  <definedNames>
    <definedName name="_xlnm.Print_Area" localSheetId="1">'01110'!$A$1:$K$308</definedName>
    <definedName name="_xlnm.Print_Area" localSheetId="3">'04260'!$A$1:$F$384</definedName>
    <definedName name="_xlnm.Print_Area" localSheetId="4">'04760'!$A$1:$F$589</definedName>
    <definedName name="_xlnm.Print_Area" localSheetId="2">'05320'!$A$1:$H$1016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89" i="15" l="1"/>
  <c r="C589" i="15"/>
  <c r="B588" i="15"/>
  <c r="B586" i="15"/>
  <c r="B161" i="15" l="1"/>
  <c r="E125" i="10" l="1"/>
  <c r="D125" i="10"/>
  <c r="C125" i="10"/>
  <c r="E122" i="10"/>
  <c r="D122" i="10"/>
  <c r="C122" i="10"/>
  <c r="E119" i="10"/>
  <c r="D119" i="10"/>
  <c r="C119" i="10"/>
  <c r="C118" i="10"/>
  <c r="E159" i="10"/>
  <c r="D159" i="10"/>
  <c r="C159" i="10"/>
  <c r="E156" i="10"/>
  <c r="D156" i="10"/>
  <c r="C156" i="10"/>
  <c r="C155" i="10" s="1"/>
  <c r="E192" i="9" l="1"/>
  <c r="D192" i="9"/>
  <c r="C269" i="9"/>
  <c r="C274" i="9" s="1"/>
  <c r="C256" i="9" s="1"/>
  <c r="C257" i="9" s="1"/>
  <c r="E269" i="9"/>
  <c r="D269" i="9"/>
  <c r="E264" i="9"/>
  <c r="D264" i="9"/>
  <c r="C264" i="9"/>
  <c r="B264" i="9"/>
  <c r="B256" i="9" s="1"/>
  <c r="B257" i="9" s="1"/>
  <c r="E258" i="9"/>
  <c r="D258" i="9"/>
  <c r="C258" i="9"/>
  <c r="E274" i="9" l="1"/>
  <c r="E256" i="9" s="1"/>
  <c r="C260" i="9"/>
  <c r="D274" i="9"/>
  <c r="D256" i="9" s="1"/>
  <c r="D259" i="9" s="1"/>
  <c r="E257" i="9"/>
  <c r="C259" i="9"/>
  <c r="E346" i="13"/>
  <c r="D346" i="13"/>
  <c r="C346" i="13"/>
  <c r="B346" i="13"/>
  <c r="E341" i="13"/>
  <c r="E351" i="13" s="1"/>
  <c r="D341" i="13"/>
  <c r="D351" i="13" s="1"/>
  <c r="C341" i="13"/>
  <c r="B341" i="13"/>
  <c r="B351" i="13" s="1"/>
  <c r="B333" i="13" s="1"/>
  <c r="D336" i="13"/>
  <c r="E335" i="13"/>
  <c r="D335" i="13"/>
  <c r="C335" i="13"/>
  <c r="D334" i="13"/>
  <c r="C334" i="13"/>
  <c r="E334" i="13"/>
  <c r="B355" i="13"/>
  <c r="C355" i="13"/>
  <c r="D355" i="13"/>
  <c r="E355" i="13"/>
  <c r="B356" i="13"/>
  <c r="C356" i="13"/>
  <c r="D356" i="13"/>
  <c r="E356" i="13"/>
  <c r="C351" i="13" l="1"/>
  <c r="D257" i="9"/>
  <c r="D260" i="9" s="1"/>
  <c r="C354" i="13"/>
  <c r="E259" i="9"/>
  <c r="B334" i="13"/>
  <c r="C337" i="13" s="1"/>
  <c r="C336" i="13"/>
  <c r="B354" i="13"/>
  <c r="E354" i="13"/>
  <c r="E337" i="13"/>
  <c r="D354" i="13"/>
  <c r="D337" i="13"/>
  <c r="E336" i="13"/>
  <c r="E260" i="9" l="1"/>
  <c r="D384" i="13"/>
  <c r="D381" i="13"/>
  <c r="C382" i="13"/>
  <c r="D382" i="13"/>
  <c r="E382" i="13"/>
  <c r="C383" i="13"/>
  <c r="D383" i="13"/>
  <c r="E383" i="13"/>
  <c r="C384" i="13"/>
  <c r="E384" i="13"/>
  <c r="B384" i="13"/>
  <c r="B383" i="13"/>
  <c r="B382" i="13"/>
  <c r="C381" i="13"/>
  <c r="E381" i="13"/>
  <c r="B381" i="13"/>
  <c r="C379" i="13"/>
  <c r="D379" i="13"/>
  <c r="E379" i="13"/>
  <c r="B379" i="13"/>
  <c r="C377" i="13"/>
  <c r="D377" i="13"/>
  <c r="E377" i="13"/>
  <c r="C378" i="13"/>
  <c r="D378" i="13"/>
  <c r="E378" i="13"/>
  <c r="B378" i="13"/>
  <c r="B377" i="13"/>
  <c r="E376" i="13"/>
  <c r="C376" i="13"/>
  <c r="D376" i="13"/>
  <c r="B376" i="13"/>
  <c r="D361" i="13"/>
  <c r="E361" i="13"/>
  <c r="C361" i="13"/>
  <c r="D358" i="13"/>
  <c r="E358" i="13"/>
  <c r="C358" i="13"/>
  <c r="C190" i="13"/>
  <c r="B247" i="13"/>
  <c r="B218" i="13" s="1"/>
  <c r="B219" i="13" s="1"/>
  <c r="E232" i="13"/>
  <c r="D232" i="13"/>
  <c r="C232" i="13"/>
  <c r="E229" i="13"/>
  <c r="D229" i="13"/>
  <c r="C229" i="13"/>
  <c r="E226" i="13"/>
  <c r="D226" i="13"/>
  <c r="C226" i="13"/>
  <c r="E220" i="13"/>
  <c r="D220" i="13"/>
  <c r="C220" i="13"/>
  <c r="B211" i="13"/>
  <c r="B182" i="13" s="1"/>
  <c r="B183" i="13" s="1"/>
  <c r="E196" i="13"/>
  <c r="D196" i="13"/>
  <c r="C196" i="13"/>
  <c r="E193" i="13"/>
  <c r="D193" i="13"/>
  <c r="C193" i="13"/>
  <c r="E190" i="13"/>
  <c r="D190" i="13"/>
  <c r="E184" i="13"/>
  <c r="D184" i="13"/>
  <c r="C184" i="13"/>
  <c r="C160" i="13"/>
  <c r="D157" i="13"/>
  <c r="E157" i="13"/>
  <c r="C157" i="13"/>
  <c r="D154" i="13"/>
  <c r="E154" i="13"/>
  <c r="C154" i="13"/>
  <c r="E160" i="13"/>
  <c r="D160" i="13"/>
  <c r="B175" i="13"/>
  <c r="B146" i="13" s="1"/>
  <c r="B147" i="13" s="1"/>
  <c r="C148" i="13"/>
  <c r="E148" i="13"/>
  <c r="E587" i="15"/>
  <c r="D586" i="15"/>
  <c r="D587" i="15"/>
  <c r="C175" i="13" l="1"/>
  <c r="C146" i="13" s="1"/>
  <c r="D175" i="13"/>
  <c r="D146" i="13" s="1"/>
  <c r="D247" i="13"/>
  <c r="D218" i="13" s="1"/>
  <c r="D219" i="13" s="1"/>
  <c r="E175" i="13"/>
  <c r="E146" i="13" s="1"/>
  <c r="E147" i="13" s="1"/>
  <c r="E247" i="13"/>
  <c r="E218" i="13" s="1"/>
  <c r="B380" i="13"/>
  <c r="C380" i="13"/>
  <c r="E380" i="13"/>
  <c r="D380" i="13"/>
  <c r="C247" i="13"/>
  <c r="C218" i="13" s="1"/>
  <c r="C221" i="13" s="1"/>
  <c r="D211" i="13"/>
  <c r="D182" i="13" s="1"/>
  <c r="D183" i="13" s="1"/>
  <c r="E211" i="13"/>
  <c r="E182" i="13" s="1"/>
  <c r="C211" i="13"/>
  <c r="C182" i="13" s="1"/>
  <c r="C149" i="13"/>
  <c r="C147" i="13"/>
  <c r="C150" i="13" s="1"/>
  <c r="D147" i="13"/>
  <c r="D149" i="13"/>
  <c r="D148" i="13"/>
  <c r="E122" i="15"/>
  <c r="D122" i="15"/>
  <c r="D993" i="10"/>
  <c r="C82" i="10"/>
  <c r="C987" i="10" s="1"/>
  <c r="C986" i="10" s="1"/>
  <c r="C88" i="10"/>
  <c r="C993" i="10" s="1"/>
  <c r="C161" i="10"/>
  <c r="E50" i="10"/>
  <c r="D50" i="10"/>
  <c r="C50" i="10"/>
  <c r="B50" i="10"/>
  <c r="E85" i="10"/>
  <c r="D85" i="10"/>
  <c r="D990" i="10" s="1"/>
  <c r="C85" i="10"/>
  <c r="E82" i="10"/>
  <c r="D82" i="10"/>
  <c r="D987" i="10" s="1"/>
  <c r="E149" i="13" l="1"/>
  <c r="E221" i="13"/>
  <c r="E219" i="13"/>
  <c r="E222" i="13" s="1"/>
  <c r="E185" i="13"/>
  <c r="D150" i="13"/>
  <c r="C219" i="13"/>
  <c r="C222" i="13" s="1"/>
  <c r="E183" i="13"/>
  <c r="E186" i="13" s="1"/>
  <c r="D185" i="13"/>
  <c r="D221" i="13"/>
  <c r="C185" i="13"/>
  <c r="C183" i="13"/>
  <c r="C186" i="13" s="1"/>
  <c r="E150" i="13"/>
  <c r="D222" i="13" l="1"/>
  <c r="D186" i="13"/>
  <c r="E1014" i="10" l="1"/>
  <c r="D1014" i="10"/>
  <c r="D410" i="10"/>
  <c r="D415" i="10"/>
  <c r="C412" i="10"/>
  <c r="E925" i="10"/>
  <c r="C1013" i="10"/>
  <c r="C253" i="10"/>
  <c r="C258" i="10" s="1"/>
  <c r="C1015" i="10"/>
  <c r="C927" i="10"/>
  <c r="C284" i="10"/>
  <c r="C849" i="10"/>
  <c r="C745" i="10"/>
  <c r="C642" i="10"/>
  <c r="C410" i="10"/>
  <c r="D61" i="9"/>
  <c r="D46" i="9"/>
  <c r="C179" i="9"/>
  <c r="B361" i="13" l="1"/>
  <c r="B358" i="13"/>
  <c r="B357" i="13" s="1"/>
  <c r="C51" i="13"/>
  <c r="D51" i="13"/>
  <c r="C48" i="13"/>
  <c r="D270" i="13"/>
  <c r="D257" i="13" s="1"/>
  <c r="C270" i="13"/>
  <c r="D275" i="13"/>
  <c r="B321" i="13"/>
  <c r="B85" i="13"/>
  <c r="B82" i="13"/>
  <c r="B74" i="13"/>
  <c r="B75" i="13" s="1"/>
  <c r="B566" i="15"/>
  <c r="B563" i="15"/>
  <c r="B560" i="15"/>
  <c r="E550" i="15" l="1"/>
  <c r="D550" i="15"/>
  <c r="C550" i="15"/>
  <c r="B550" i="15"/>
  <c r="E545" i="15"/>
  <c r="E555" i="15" s="1"/>
  <c r="E537" i="15" s="1"/>
  <c r="D545" i="15"/>
  <c r="C545" i="15"/>
  <c r="B545" i="15"/>
  <c r="C560" i="15"/>
  <c r="D560" i="15"/>
  <c r="E560" i="15"/>
  <c r="B561" i="15"/>
  <c r="B559" i="15" s="1"/>
  <c r="C561" i="15"/>
  <c r="D561" i="15"/>
  <c r="E561" i="15"/>
  <c r="C563" i="15"/>
  <c r="D563" i="15"/>
  <c r="E563" i="15"/>
  <c r="B564" i="15"/>
  <c r="B562" i="15" s="1"/>
  <c r="C564" i="15"/>
  <c r="D564" i="15"/>
  <c r="E564" i="15"/>
  <c r="C566" i="15"/>
  <c r="D566" i="15"/>
  <c r="E566" i="15"/>
  <c r="B567" i="15"/>
  <c r="C567" i="15"/>
  <c r="D567" i="15"/>
  <c r="E567" i="15"/>
  <c r="B569" i="15"/>
  <c r="C569" i="15"/>
  <c r="D569" i="15"/>
  <c r="E569" i="15"/>
  <c r="B570" i="15"/>
  <c r="C570" i="15"/>
  <c r="D570" i="15"/>
  <c r="E570" i="15"/>
  <c r="B571" i="15"/>
  <c r="C571" i="15"/>
  <c r="D571" i="15"/>
  <c r="E571" i="15"/>
  <c r="B574" i="15"/>
  <c r="C574" i="15"/>
  <c r="D574" i="15"/>
  <c r="E574" i="15"/>
  <c r="B577" i="15"/>
  <c r="C588" i="15"/>
  <c r="C587" i="15"/>
  <c r="B587" i="15"/>
  <c r="B585" i="15" s="1"/>
  <c r="C188" i="15"/>
  <c r="C586" i="15" s="1"/>
  <c r="B291" i="15"/>
  <c r="B213" i="15"/>
  <c r="D1013" i="10"/>
  <c r="C1014" i="10"/>
  <c r="D1015" i="10"/>
  <c r="C1016" i="10"/>
  <c r="D1016" i="10"/>
  <c r="E1015" i="10"/>
  <c r="E1016" i="10"/>
  <c r="E1013" i="10"/>
  <c r="B1014" i="10"/>
  <c r="B1016" i="10"/>
  <c r="B1015" i="10"/>
  <c r="B1013" i="10"/>
  <c r="B1012" i="10" s="1"/>
  <c r="E991" i="10"/>
  <c r="B987" i="10"/>
  <c r="B986" i="10" s="1"/>
  <c r="B665" i="10"/>
  <c r="C511" i="10"/>
  <c r="D460" i="10"/>
  <c r="B333" i="10"/>
  <c r="C294" i="10"/>
  <c r="C282" i="10"/>
  <c r="C232" i="10"/>
  <c r="C196" i="10"/>
  <c r="C201" i="10"/>
  <c r="B162" i="10"/>
  <c r="C87" i="10"/>
  <c r="C84" i="10"/>
  <c r="C81" i="10"/>
  <c r="B84" i="10"/>
  <c r="B81" i="10"/>
  <c r="B37" i="10"/>
  <c r="B102" i="10" l="1"/>
  <c r="B73" i="10" s="1"/>
  <c r="E1012" i="10"/>
  <c r="E562" i="15"/>
  <c r="D562" i="15"/>
  <c r="C562" i="15"/>
  <c r="C1012" i="10"/>
  <c r="D555" i="15"/>
  <c r="D537" i="15" s="1"/>
  <c r="C555" i="15"/>
  <c r="C537" i="15" s="1"/>
  <c r="B555" i="15"/>
  <c r="C559" i="15"/>
  <c r="E568" i="15"/>
  <c r="E559" i="15"/>
  <c r="D559" i="15"/>
  <c r="E565" i="15"/>
  <c r="C568" i="15"/>
  <c r="C565" i="15"/>
  <c r="D568" i="15"/>
  <c r="D565" i="15"/>
  <c r="B568" i="15"/>
  <c r="B565" i="15"/>
  <c r="D1012" i="10"/>
  <c r="C206" i="10"/>
  <c r="C188" i="10" s="1"/>
  <c r="B180" i="9" l="1"/>
  <c r="B153" i="9"/>
  <c r="B166" i="9"/>
  <c r="C46" i="9"/>
  <c r="B46" i="9" l="1"/>
  <c r="E118" i="10" l="1"/>
  <c r="E44" i="10"/>
  <c r="D44" i="10"/>
  <c r="C121" i="10"/>
  <c r="C291" i="15"/>
  <c r="C239" i="15"/>
  <c r="C187" i="15"/>
  <c r="D187" i="15"/>
  <c r="E179" i="9" l="1"/>
  <c r="D179" i="9"/>
  <c r="D115" i="15" l="1"/>
  <c r="C115" i="15"/>
  <c r="B115" i="15"/>
  <c r="E124" i="13" l="1"/>
  <c r="D124" i="13"/>
  <c r="C124" i="13"/>
  <c r="C139" i="13" s="1"/>
  <c r="B124" i="13"/>
  <c r="B109" i="13"/>
  <c r="E103" i="13" l="1"/>
  <c r="E74" i="13" s="1"/>
  <c r="D103" i="13"/>
  <c r="D74" i="13" s="1"/>
  <c r="D75" i="13" s="1"/>
  <c r="C103" i="13"/>
  <c r="C74" i="13" s="1"/>
  <c r="B103" i="13"/>
  <c r="E76" i="13"/>
  <c r="D76" i="13"/>
  <c r="C76" i="13"/>
  <c r="C77" i="13" l="1"/>
  <c r="E75" i="13"/>
  <c r="E78" i="13" s="1"/>
  <c r="E77" i="13"/>
  <c r="D77" i="13"/>
  <c r="C75" i="13"/>
  <c r="C78" i="13" s="1"/>
  <c r="D78" i="13" l="1"/>
  <c r="C372" i="13" l="1"/>
  <c r="B372" i="13"/>
  <c r="C367" i="13"/>
  <c r="D367" i="13"/>
  <c r="E367" i="13"/>
  <c r="B367" i="13"/>
  <c r="E993" i="10" l="1"/>
  <c r="E987" i="10"/>
  <c r="C1004" i="10" l="1"/>
  <c r="D1004" i="10"/>
  <c r="E1004" i="10"/>
  <c r="B1004" i="10"/>
  <c r="C999" i="10"/>
  <c r="D999" i="10"/>
  <c r="E999" i="10"/>
  <c r="B999" i="10"/>
  <c r="B998" i="10" s="1"/>
  <c r="C990" i="10"/>
  <c r="E990" i="10"/>
  <c r="E989" i="10" s="1"/>
  <c r="E52" i="9"/>
  <c r="D998" i="10" l="1"/>
  <c r="E998" i="10"/>
  <c r="E977" i="10"/>
  <c r="D977" i="10"/>
  <c r="C977" i="10"/>
  <c r="B977" i="10"/>
  <c r="E972" i="10"/>
  <c r="E982" i="10" s="1"/>
  <c r="D972" i="10"/>
  <c r="D982" i="10" s="1"/>
  <c r="C972" i="10"/>
  <c r="C982" i="10" s="1"/>
  <c r="B972" i="10"/>
  <c r="E966" i="10"/>
  <c r="D966" i="10"/>
  <c r="C966" i="10"/>
  <c r="E951" i="10"/>
  <c r="D951" i="10"/>
  <c r="C951" i="10"/>
  <c r="B951" i="10"/>
  <c r="E946" i="10"/>
  <c r="E956" i="10" s="1"/>
  <c r="E938" i="10" s="1"/>
  <c r="E939" i="10" s="1"/>
  <c r="D946" i="10"/>
  <c r="D956" i="10" s="1"/>
  <c r="D938" i="10" s="1"/>
  <c r="C946" i="10"/>
  <c r="C956" i="10" s="1"/>
  <c r="B946" i="10"/>
  <c r="E940" i="10"/>
  <c r="D940" i="10"/>
  <c r="C940" i="10"/>
  <c r="D925" i="10"/>
  <c r="C925" i="10"/>
  <c r="B925" i="10"/>
  <c r="E920" i="10"/>
  <c r="D920" i="10"/>
  <c r="C920" i="10"/>
  <c r="C930" i="10" s="1"/>
  <c r="C912" i="10" s="1"/>
  <c r="C915" i="10" s="1"/>
  <c r="B920" i="10"/>
  <c r="B930" i="10" s="1"/>
  <c r="E914" i="10"/>
  <c r="D914" i="10"/>
  <c r="C914" i="10"/>
  <c r="B913" i="10"/>
  <c r="E899" i="10"/>
  <c r="D899" i="10"/>
  <c r="C899" i="10"/>
  <c r="B899" i="10"/>
  <c r="E894" i="10"/>
  <c r="E904" i="10" s="1"/>
  <c r="D894" i="10"/>
  <c r="C894" i="10"/>
  <c r="B894" i="10"/>
  <c r="B904" i="10" s="1"/>
  <c r="B886" i="10" s="1"/>
  <c r="B887" i="10" s="1"/>
  <c r="E889" i="10"/>
  <c r="E888" i="10"/>
  <c r="D888" i="10"/>
  <c r="C888" i="10"/>
  <c r="E887" i="10"/>
  <c r="D887" i="10"/>
  <c r="E873" i="10"/>
  <c r="D873" i="10"/>
  <c r="C873" i="10"/>
  <c r="B873" i="10"/>
  <c r="E868" i="10"/>
  <c r="E878" i="10" s="1"/>
  <c r="D868" i="10"/>
  <c r="D878" i="10" s="1"/>
  <c r="C868" i="10"/>
  <c r="B868" i="10"/>
  <c r="E863" i="10"/>
  <c r="E862" i="10"/>
  <c r="D862" i="10"/>
  <c r="C862" i="10"/>
  <c r="E861" i="10"/>
  <c r="D861" i="10"/>
  <c r="E847" i="10"/>
  <c r="D847" i="10"/>
  <c r="C847" i="10"/>
  <c r="B847" i="10"/>
  <c r="E842" i="10"/>
  <c r="D842" i="10"/>
  <c r="C842" i="10"/>
  <c r="C852" i="10" s="1"/>
  <c r="C834" i="10" s="1"/>
  <c r="C835" i="10" s="1"/>
  <c r="B842" i="10"/>
  <c r="E836" i="10"/>
  <c r="D836" i="10"/>
  <c r="C836" i="10"/>
  <c r="E821" i="10"/>
  <c r="D821" i="10"/>
  <c r="C821" i="10"/>
  <c r="B821" i="10"/>
  <c r="E816" i="10"/>
  <c r="E826" i="10" s="1"/>
  <c r="E808" i="10" s="1"/>
  <c r="D816" i="10"/>
  <c r="C816" i="10"/>
  <c r="B816" i="10"/>
  <c r="B826" i="10" s="1"/>
  <c r="B808" i="10" s="1"/>
  <c r="B809" i="10" s="1"/>
  <c r="E810" i="10"/>
  <c r="D810" i="10"/>
  <c r="C810" i="10"/>
  <c r="E795" i="10"/>
  <c r="D795" i="10"/>
  <c r="C795" i="10"/>
  <c r="B795" i="10"/>
  <c r="E790" i="10"/>
  <c r="D790" i="10"/>
  <c r="D800" i="10" s="1"/>
  <c r="D782" i="10" s="1"/>
  <c r="D783" i="10" s="1"/>
  <c r="C790" i="10"/>
  <c r="B790" i="10"/>
  <c r="B800" i="10" s="1"/>
  <c r="B782" i="10" s="1"/>
  <c r="B783" i="10" s="1"/>
  <c r="E784" i="10"/>
  <c r="D784" i="10"/>
  <c r="C784" i="10"/>
  <c r="E769" i="10"/>
  <c r="D769" i="10"/>
  <c r="C769" i="10"/>
  <c r="B769" i="10"/>
  <c r="E764" i="10"/>
  <c r="E774" i="10" s="1"/>
  <c r="E756" i="10" s="1"/>
  <c r="D764" i="10"/>
  <c r="D774" i="10" s="1"/>
  <c r="D756" i="10" s="1"/>
  <c r="D757" i="10" s="1"/>
  <c r="C764" i="10"/>
  <c r="C774" i="10" s="1"/>
  <c r="C756" i="10" s="1"/>
  <c r="B764" i="10"/>
  <c r="B774" i="10" s="1"/>
  <c r="B756" i="10" s="1"/>
  <c r="B757" i="10" s="1"/>
  <c r="E758" i="10"/>
  <c r="D758" i="10"/>
  <c r="C758" i="10"/>
  <c r="E743" i="10"/>
  <c r="D743" i="10"/>
  <c r="C743" i="10"/>
  <c r="B743" i="10"/>
  <c r="E738" i="10"/>
  <c r="E748" i="10" s="1"/>
  <c r="E730" i="10" s="1"/>
  <c r="E731" i="10" s="1"/>
  <c r="D738" i="10"/>
  <c r="C738" i="10"/>
  <c r="B738" i="10"/>
  <c r="B748" i="10" s="1"/>
  <c r="B730" i="10" s="1"/>
  <c r="B731" i="10" s="1"/>
  <c r="E732" i="10"/>
  <c r="D732" i="10"/>
  <c r="C732" i="10"/>
  <c r="E717" i="10"/>
  <c r="D717" i="10"/>
  <c r="C717" i="10"/>
  <c r="B717" i="10"/>
  <c r="E712" i="10"/>
  <c r="D712" i="10"/>
  <c r="C712" i="10"/>
  <c r="B712" i="10"/>
  <c r="B722" i="10" s="1"/>
  <c r="B704" i="10" s="1"/>
  <c r="B705" i="10" s="1"/>
  <c r="E706" i="10"/>
  <c r="D706" i="10"/>
  <c r="C706" i="10"/>
  <c r="E691" i="10"/>
  <c r="D691" i="10"/>
  <c r="C691" i="10"/>
  <c r="B691" i="10"/>
  <c r="E686" i="10"/>
  <c r="E696" i="10" s="1"/>
  <c r="E678" i="10" s="1"/>
  <c r="D686" i="10"/>
  <c r="D696" i="10" s="1"/>
  <c r="C686" i="10"/>
  <c r="B686" i="10"/>
  <c r="E680" i="10"/>
  <c r="D680" i="10"/>
  <c r="C680" i="10"/>
  <c r="D679" i="10"/>
  <c r="D665" i="10"/>
  <c r="C665" i="10"/>
  <c r="E660" i="10"/>
  <c r="E652" i="10" s="1"/>
  <c r="E653" i="10" s="1"/>
  <c r="D660" i="10"/>
  <c r="C660" i="10"/>
  <c r="B660" i="10"/>
  <c r="B670" i="10" s="1"/>
  <c r="B652" i="10" s="1"/>
  <c r="B653" i="10" s="1"/>
  <c r="E654" i="10"/>
  <c r="D654" i="10"/>
  <c r="C654" i="10"/>
  <c r="D640" i="10"/>
  <c r="C640" i="10"/>
  <c r="B640" i="10"/>
  <c r="E635" i="10"/>
  <c r="E645" i="10" s="1"/>
  <c r="D635" i="10"/>
  <c r="D645" i="10" s="1"/>
  <c r="D627" i="10" s="1"/>
  <c r="D628" i="10" s="1"/>
  <c r="C635" i="10"/>
  <c r="C645" i="10" s="1"/>
  <c r="C627" i="10" s="1"/>
  <c r="B635" i="10"/>
  <c r="B645" i="10" s="1"/>
  <c r="B627" i="10" s="1"/>
  <c r="B628" i="10" s="1"/>
  <c r="E629" i="10"/>
  <c r="D629" i="10"/>
  <c r="C629" i="10"/>
  <c r="E614" i="10"/>
  <c r="D614" i="10"/>
  <c r="C614" i="10"/>
  <c r="B614" i="10"/>
  <c r="E609" i="10"/>
  <c r="E619" i="10" s="1"/>
  <c r="E601" i="10" s="1"/>
  <c r="E602" i="10" s="1"/>
  <c r="D609" i="10"/>
  <c r="D619" i="10" s="1"/>
  <c r="C609" i="10"/>
  <c r="B609" i="10"/>
  <c r="E603" i="10"/>
  <c r="D603" i="10"/>
  <c r="C603" i="10"/>
  <c r="D602" i="10"/>
  <c r="E588" i="10"/>
  <c r="D588" i="10"/>
  <c r="C588" i="10"/>
  <c r="B588" i="10"/>
  <c r="E583" i="10"/>
  <c r="E593" i="10" s="1"/>
  <c r="E575" i="10" s="1"/>
  <c r="E576" i="10" s="1"/>
  <c r="D583" i="10"/>
  <c r="D593" i="10" s="1"/>
  <c r="C583" i="10"/>
  <c r="B583" i="10"/>
  <c r="E577" i="10"/>
  <c r="D577" i="10"/>
  <c r="C577" i="10"/>
  <c r="D576" i="10"/>
  <c r="D989" i="10" s="1"/>
  <c r="E563" i="10"/>
  <c r="D563" i="10"/>
  <c r="B563" i="10"/>
  <c r="E558" i="10"/>
  <c r="D558" i="10"/>
  <c r="C558" i="10"/>
  <c r="C568" i="10" s="1"/>
  <c r="B558" i="10"/>
  <c r="E552" i="10"/>
  <c r="D552" i="10"/>
  <c r="C552" i="10"/>
  <c r="D551" i="10"/>
  <c r="D1001" i="10" s="1"/>
  <c r="E537" i="10"/>
  <c r="E988" i="10" s="1"/>
  <c r="E986" i="10" s="1"/>
  <c r="D537" i="10"/>
  <c r="D988" i="10" s="1"/>
  <c r="D986" i="10" s="1"/>
  <c r="B537" i="10"/>
  <c r="E532" i="10"/>
  <c r="D532" i="10"/>
  <c r="C532" i="10"/>
  <c r="B532" i="10"/>
  <c r="B542" i="10" s="1"/>
  <c r="B524" i="10" s="1"/>
  <c r="B525" i="10" s="1"/>
  <c r="E526" i="10"/>
  <c r="D526" i="10"/>
  <c r="C526" i="10"/>
  <c r="D525" i="10"/>
  <c r="E511" i="10"/>
  <c r="D511" i="10"/>
  <c r="B511" i="10"/>
  <c r="E506" i="10"/>
  <c r="D506" i="10"/>
  <c r="C506" i="10"/>
  <c r="C516" i="10" s="1"/>
  <c r="C498" i="10" s="1"/>
  <c r="C499" i="10" s="1"/>
  <c r="B506" i="10"/>
  <c r="B516" i="10" s="1"/>
  <c r="B498" i="10" s="1"/>
  <c r="B499" i="10" s="1"/>
  <c r="E500" i="10"/>
  <c r="D500" i="10"/>
  <c r="C500" i="10"/>
  <c r="D499" i="10"/>
  <c r="E486" i="10"/>
  <c r="D486" i="10"/>
  <c r="B486" i="10"/>
  <c r="E481" i="10"/>
  <c r="D481" i="10"/>
  <c r="C481" i="10"/>
  <c r="C473" i="10" s="1"/>
  <c r="C474" i="10" s="1"/>
  <c r="B481" i="10"/>
  <c r="E475" i="10"/>
  <c r="D475" i="10"/>
  <c r="C475" i="10"/>
  <c r="E460" i="10"/>
  <c r="C460" i="10"/>
  <c r="B460" i="10"/>
  <c r="E455" i="10"/>
  <c r="D455" i="10"/>
  <c r="C455" i="10"/>
  <c r="C465" i="10" s="1"/>
  <c r="C447" i="10" s="1"/>
  <c r="C448" i="10" s="1"/>
  <c r="B455" i="10"/>
  <c r="E449" i="10"/>
  <c r="D449" i="10"/>
  <c r="C449" i="10"/>
  <c r="E435" i="10"/>
  <c r="B435" i="10"/>
  <c r="E430" i="10"/>
  <c r="D430" i="10"/>
  <c r="C430" i="10"/>
  <c r="B430" i="10"/>
  <c r="B440" i="10" s="1"/>
  <c r="B422" i="10" s="1"/>
  <c r="E424" i="10"/>
  <c r="D424" i="10"/>
  <c r="C424" i="10"/>
  <c r="E410" i="10"/>
  <c r="B410" i="10"/>
  <c r="E405" i="10"/>
  <c r="D405" i="10"/>
  <c r="D397" i="10" s="1"/>
  <c r="D398" i="10" s="1"/>
  <c r="C405" i="10"/>
  <c r="C397" i="10" s="1"/>
  <c r="C398" i="10" s="1"/>
  <c r="B405" i="10"/>
  <c r="E399" i="10"/>
  <c r="D399" i="10"/>
  <c r="C399" i="10"/>
  <c r="E398" i="10"/>
  <c r="E384" i="10"/>
  <c r="D384" i="10"/>
  <c r="B384" i="10"/>
  <c r="E379" i="10"/>
  <c r="D379" i="10"/>
  <c r="C379" i="10"/>
  <c r="C389" i="10" s="1"/>
  <c r="C371" i="10" s="1"/>
  <c r="B379" i="10"/>
  <c r="E373" i="10"/>
  <c r="D373" i="10"/>
  <c r="C373" i="10"/>
  <c r="D372" i="10"/>
  <c r="E359" i="10"/>
  <c r="D359" i="10"/>
  <c r="B359" i="10"/>
  <c r="E354" i="10"/>
  <c r="D354" i="10"/>
  <c r="C354" i="10"/>
  <c r="C346" i="10" s="1"/>
  <c r="B354" i="10"/>
  <c r="B364" i="10" s="1"/>
  <c r="B346" i="10" s="1"/>
  <c r="B347" i="10" s="1"/>
  <c r="E348" i="10"/>
  <c r="D348" i="10"/>
  <c r="C348" i="10"/>
  <c r="D347" i="10"/>
  <c r="E333" i="10"/>
  <c r="D333" i="10"/>
  <c r="E328" i="10"/>
  <c r="D328" i="10"/>
  <c r="C328" i="10"/>
  <c r="C320" i="10" s="1"/>
  <c r="B328" i="10"/>
  <c r="B338" i="10" s="1"/>
  <c r="B320" i="10" s="1"/>
  <c r="B321" i="10" s="1"/>
  <c r="E322" i="10"/>
  <c r="D322" i="10"/>
  <c r="C322" i="10"/>
  <c r="E307" i="10"/>
  <c r="E302" i="10"/>
  <c r="D302" i="10"/>
  <c r="C302" i="10"/>
  <c r="C312" i="10" s="1"/>
  <c r="B302" i="10"/>
  <c r="E296" i="10"/>
  <c r="D296" i="10"/>
  <c r="C296" i="10"/>
  <c r="E295" i="10"/>
  <c r="E282" i="10"/>
  <c r="B282" i="10"/>
  <c r="E277" i="10"/>
  <c r="D277" i="10"/>
  <c r="D269" i="10" s="1"/>
  <c r="C277" i="10"/>
  <c r="C287" i="10" s="1"/>
  <c r="C269" i="10" s="1"/>
  <c r="B277" i="10"/>
  <c r="E271" i="10"/>
  <c r="D271" i="10"/>
  <c r="C271" i="10"/>
  <c r="E270" i="10"/>
  <c r="E253" i="10"/>
  <c r="E248" i="10"/>
  <c r="D248" i="10"/>
  <c r="C248" i="10"/>
  <c r="C240" i="10" s="1"/>
  <c r="E243" i="10"/>
  <c r="E242" i="10"/>
  <c r="D242" i="10"/>
  <c r="C242" i="10"/>
  <c r="E241" i="10"/>
  <c r="E227" i="10"/>
  <c r="B227" i="10"/>
  <c r="E222" i="10"/>
  <c r="D222" i="10"/>
  <c r="D214" i="10" s="1"/>
  <c r="C214" i="10"/>
  <c r="B222" i="10"/>
  <c r="E216" i="10"/>
  <c r="D216" i="10"/>
  <c r="C216" i="10"/>
  <c r="B201" i="10"/>
  <c r="B206" i="10" s="1"/>
  <c r="E196" i="10"/>
  <c r="E206" i="10" s="1"/>
  <c r="D196" i="10"/>
  <c r="D206" i="10" s="1"/>
  <c r="E190" i="10"/>
  <c r="D190" i="10"/>
  <c r="C190" i="10"/>
  <c r="C585" i="15"/>
  <c r="E420" i="15"/>
  <c r="D420" i="15"/>
  <c r="C420" i="15"/>
  <c r="B420" i="15"/>
  <c r="E415" i="15"/>
  <c r="E425" i="15" s="1"/>
  <c r="E407" i="15" s="1"/>
  <c r="D415" i="15"/>
  <c r="C415" i="15"/>
  <c r="C425" i="15" s="1"/>
  <c r="C407" i="15" s="1"/>
  <c r="B415" i="15"/>
  <c r="B425" i="15" s="1"/>
  <c r="B407" i="15" s="1"/>
  <c r="B408" i="15" s="1"/>
  <c r="E409" i="15"/>
  <c r="D409" i="15"/>
  <c r="C409" i="15"/>
  <c r="C913" i="10" l="1"/>
  <c r="E852" i="10"/>
  <c r="E834" i="10" s="1"/>
  <c r="E835" i="10" s="1"/>
  <c r="E722" i="10"/>
  <c r="E704" i="10" s="1"/>
  <c r="E705" i="10" s="1"/>
  <c r="C826" i="10"/>
  <c r="C808" i="10" s="1"/>
  <c r="C811" i="10" s="1"/>
  <c r="D852" i="10"/>
  <c r="D834" i="10" s="1"/>
  <c r="D835" i="10" s="1"/>
  <c r="C800" i="10"/>
  <c r="C782" i="10" s="1"/>
  <c r="D930" i="10"/>
  <c r="D912" i="10" s="1"/>
  <c r="D915" i="10" s="1"/>
  <c r="C938" i="10"/>
  <c r="C939" i="10" s="1"/>
  <c r="B982" i="10"/>
  <c r="B956" i="10"/>
  <c r="B938" i="10" s="1"/>
  <c r="B939" i="10" s="1"/>
  <c r="E930" i="10"/>
  <c r="E912" i="10" s="1"/>
  <c r="E913" i="10" s="1"/>
  <c r="C904" i="10"/>
  <c r="C886" i="10" s="1"/>
  <c r="C889" i="10" s="1"/>
  <c r="D904" i="10"/>
  <c r="C878" i="10"/>
  <c r="C860" i="10" s="1"/>
  <c r="B878" i="10"/>
  <c r="B860" i="10" s="1"/>
  <c r="B861" i="10" s="1"/>
  <c r="E800" i="10"/>
  <c r="E782" i="10" s="1"/>
  <c r="E783" i="10" s="1"/>
  <c r="E786" i="10" s="1"/>
  <c r="C748" i="10"/>
  <c r="C730" i="10" s="1"/>
  <c r="D748" i="10"/>
  <c r="D730" i="10" s="1"/>
  <c r="D722" i="10"/>
  <c r="D704" i="10" s="1"/>
  <c r="D705" i="10" s="1"/>
  <c r="E708" i="10" s="1"/>
  <c r="C696" i="10"/>
  <c r="C678" i="10" s="1"/>
  <c r="B696" i="10"/>
  <c r="B678" i="10" s="1"/>
  <c r="B679" i="10" s="1"/>
  <c r="D670" i="10"/>
  <c r="D652" i="10" s="1"/>
  <c r="C670" i="10"/>
  <c r="C652" i="10" s="1"/>
  <c r="C653" i="10" s="1"/>
  <c r="C656" i="10" s="1"/>
  <c r="B852" i="10"/>
  <c r="B834" i="10" s="1"/>
  <c r="B835" i="10" s="1"/>
  <c r="C838" i="10" s="1"/>
  <c r="E440" i="10"/>
  <c r="E422" i="10" s="1"/>
  <c r="E491" i="10"/>
  <c r="E473" i="10" s="1"/>
  <c r="D568" i="10"/>
  <c r="E465" i="10"/>
  <c r="E447" i="10" s="1"/>
  <c r="E448" i="10" s="1"/>
  <c r="D516" i="10"/>
  <c r="E568" i="10"/>
  <c r="E550" i="10" s="1"/>
  <c r="E553" i="10" s="1"/>
  <c r="B593" i="10"/>
  <c r="B575" i="10" s="1"/>
  <c r="B576" i="10" s="1"/>
  <c r="E542" i="10"/>
  <c r="E524" i="10" s="1"/>
  <c r="D542" i="10"/>
  <c r="C619" i="10"/>
  <c r="C593" i="10"/>
  <c r="C575" i="10" s="1"/>
  <c r="C578" i="10" s="1"/>
  <c r="D491" i="10"/>
  <c r="D473" i="10" s="1"/>
  <c r="D474" i="10" s="1"/>
  <c r="D477" i="10" s="1"/>
  <c r="E516" i="10"/>
  <c r="E498" i="10" s="1"/>
  <c r="E501" i="10" s="1"/>
  <c r="B491" i="10"/>
  <c r="B473" i="10" s="1"/>
  <c r="C476" i="10" s="1"/>
  <c r="D389" i="10"/>
  <c r="E415" i="10"/>
  <c r="B465" i="10"/>
  <c r="B447" i="10" s="1"/>
  <c r="B448" i="10" s="1"/>
  <c r="D364" i="10"/>
  <c r="E287" i="10"/>
  <c r="E364" i="10"/>
  <c r="E346" i="10" s="1"/>
  <c r="E349" i="10" s="1"/>
  <c r="E258" i="10"/>
  <c r="D447" i="10"/>
  <c r="E232" i="10"/>
  <c r="E214" i="10" s="1"/>
  <c r="E217" i="10" s="1"/>
  <c r="D338" i="10"/>
  <c r="D320" i="10" s="1"/>
  <c r="D321" i="10" s="1"/>
  <c r="E338" i="10"/>
  <c r="E320" i="10" s="1"/>
  <c r="E312" i="10"/>
  <c r="B188" i="10"/>
  <c r="B189" i="10" s="1"/>
  <c r="C422" i="10"/>
  <c r="C423" i="10" s="1"/>
  <c r="D188" i="10"/>
  <c r="E604" i="10"/>
  <c r="C722" i="10"/>
  <c r="C704" i="10" s="1"/>
  <c r="C705" i="10" s="1"/>
  <c r="C708" i="10" s="1"/>
  <c r="C916" i="10"/>
  <c r="D422" i="10"/>
  <c r="D423" i="10" s="1"/>
  <c r="B568" i="10"/>
  <c r="B550" i="10" s="1"/>
  <c r="B551" i="10" s="1"/>
  <c r="B1001" i="10" s="1"/>
  <c r="E389" i="10"/>
  <c r="E371" i="10" s="1"/>
  <c r="E372" i="10" s="1"/>
  <c r="E375" i="10" s="1"/>
  <c r="B287" i="10"/>
  <c r="B269" i="10" s="1"/>
  <c r="B270" i="10" s="1"/>
  <c r="B415" i="10"/>
  <c r="B397" i="10" s="1"/>
  <c r="B398" i="10" s="1"/>
  <c r="C401" i="10" s="1"/>
  <c r="B619" i="10"/>
  <c r="B601" i="10" s="1"/>
  <c r="B602" i="10" s="1"/>
  <c r="C964" i="10"/>
  <c r="C965" i="10" s="1"/>
  <c r="E188" i="10"/>
  <c r="E189" i="10" s="1"/>
  <c r="E890" i="10"/>
  <c r="D964" i="10"/>
  <c r="D965" i="10" s="1"/>
  <c r="E964" i="10"/>
  <c r="E965" i="10" s="1"/>
  <c r="B232" i="10"/>
  <c r="B214" i="10" s="1"/>
  <c r="B215" i="10" s="1"/>
  <c r="E400" i="10"/>
  <c r="D759" i="10"/>
  <c r="D995" i="10"/>
  <c r="E627" i="10"/>
  <c r="E630" i="10" s="1"/>
  <c r="E681" i="10"/>
  <c r="E679" i="10"/>
  <c r="E682" i="10" s="1"/>
  <c r="B312" i="10"/>
  <c r="B294" i="10" s="1"/>
  <c r="B295" i="10" s="1"/>
  <c r="E578" i="10"/>
  <c r="D826" i="10"/>
  <c r="D808" i="10" s="1"/>
  <c r="E811" i="10" s="1"/>
  <c r="E837" i="10"/>
  <c r="C451" i="10"/>
  <c r="B995" i="10"/>
  <c r="B389" i="10"/>
  <c r="B371" i="10" s="1"/>
  <c r="B372" i="10" s="1"/>
  <c r="D425" i="15"/>
  <c r="D407" i="15" s="1"/>
  <c r="D408" i="15" s="1"/>
  <c r="D294" i="10"/>
  <c r="D297" i="10" s="1"/>
  <c r="E244" i="10"/>
  <c r="C502" i="10"/>
  <c r="E733" i="10"/>
  <c r="D837" i="10"/>
  <c r="C323" i="10"/>
  <c r="C321" i="10"/>
  <c r="C324" i="10" s="1"/>
  <c r="C372" i="10"/>
  <c r="D374" i="10"/>
  <c r="E785" i="10"/>
  <c r="C270" i="10"/>
  <c r="B423" i="10"/>
  <c r="C189" i="10"/>
  <c r="C191" i="10"/>
  <c r="D272" i="10"/>
  <c r="D270" i="10"/>
  <c r="E273" i="10" s="1"/>
  <c r="E272" i="10"/>
  <c r="E321" i="10"/>
  <c r="C349" i="10"/>
  <c r="D349" i="10"/>
  <c r="C347" i="10"/>
  <c r="C350" i="10" s="1"/>
  <c r="E423" i="10"/>
  <c r="D243" i="10"/>
  <c r="C241" i="10"/>
  <c r="C244" i="10" s="1"/>
  <c r="C243" i="10"/>
  <c r="C295" i="10"/>
  <c r="E809" i="10"/>
  <c r="E941" i="10"/>
  <c r="D939" i="10"/>
  <c r="C215" i="10"/>
  <c r="D215" i="10"/>
  <c r="D217" i="10"/>
  <c r="E474" i="10"/>
  <c r="D501" i="10"/>
  <c r="D553" i="10"/>
  <c r="C551" i="10"/>
  <c r="E759" i="10"/>
  <c r="E757" i="10"/>
  <c r="E760" i="10" s="1"/>
  <c r="D785" i="10"/>
  <c r="D401" i="10"/>
  <c r="C450" i="10"/>
  <c r="C628" i="10"/>
  <c r="C630" i="10"/>
  <c r="D527" i="10"/>
  <c r="C527" i="10"/>
  <c r="C525" i="10"/>
  <c r="C528" i="10" s="1"/>
  <c r="D400" i="10"/>
  <c r="D502" i="10"/>
  <c r="C733" i="10"/>
  <c r="C731" i="10"/>
  <c r="C734" i="10" s="1"/>
  <c r="D731" i="10"/>
  <c r="D733" i="10"/>
  <c r="E401" i="10"/>
  <c r="E499" i="10"/>
  <c r="E502" i="10" s="1"/>
  <c r="C501" i="10"/>
  <c r="D630" i="10"/>
  <c r="C757" i="10"/>
  <c r="C760" i="10" s="1"/>
  <c r="C759" i="10"/>
  <c r="C783" i="10"/>
  <c r="C786" i="10" s="1"/>
  <c r="C785" i="10"/>
  <c r="E605" i="10"/>
  <c r="E864" i="10"/>
  <c r="E579" i="10"/>
  <c r="D838" i="10"/>
  <c r="C410" i="15"/>
  <c r="C408" i="15"/>
  <c r="C411" i="15" s="1"/>
  <c r="E408" i="15"/>
  <c r="E410" i="15"/>
  <c r="D410" i="15" l="1"/>
  <c r="C681" i="10"/>
  <c r="C942" i="10"/>
  <c r="C863" i="10"/>
  <c r="C837" i="10"/>
  <c r="D889" i="10"/>
  <c r="D681" i="10"/>
  <c r="C655" i="10"/>
  <c r="C576" i="10"/>
  <c r="C579" i="10" s="1"/>
  <c r="E915" i="10"/>
  <c r="C941" i="10"/>
  <c r="C809" i="10"/>
  <c r="C812" i="10" s="1"/>
  <c r="C887" i="10"/>
  <c r="E476" i="10"/>
  <c r="D655" i="10"/>
  <c r="D941" i="10"/>
  <c r="C679" i="10"/>
  <c r="D682" i="10" s="1"/>
  <c r="E215" i="10"/>
  <c r="D476" i="10"/>
  <c r="C968" i="10"/>
  <c r="E707" i="10"/>
  <c r="B964" i="10"/>
  <c r="B965" i="10" s="1"/>
  <c r="E838" i="10"/>
  <c r="E655" i="10"/>
  <c r="D653" i="10"/>
  <c r="D656" i="10" s="1"/>
  <c r="D707" i="10"/>
  <c r="D913" i="10"/>
  <c r="D916" i="10" s="1"/>
  <c r="E411" i="15"/>
  <c r="E450" i="10"/>
  <c r="E551" i="10"/>
  <c r="B474" i="10"/>
  <c r="C477" i="10" s="1"/>
  <c r="C707" i="10"/>
  <c r="D578" i="10"/>
  <c r="C272" i="10"/>
  <c r="E525" i="10"/>
  <c r="E528" i="10" s="1"/>
  <c r="E527" i="10"/>
  <c r="C601" i="10"/>
  <c r="D604" i="10" s="1"/>
  <c r="E628" i="10"/>
  <c r="E631" i="10" s="1"/>
  <c r="D450" i="10"/>
  <c r="E425" i="10"/>
  <c r="C967" i="10"/>
  <c r="D350" i="10"/>
  <c r="E347" i="10"/>
  <c r="E350" i="10" s="1"/>
  <c r="D448" i="10"/>
  <c r="D451" i="10" s="1"/>
  <c r="E323" i="10"/>
  <c r="D323" i="10"/>
  <c r="C273" i="10"/>
  <c r="C554" i="10"/>
  <c r="D967" i="10"/>
  <c r="D968" i="10"/>
  <c r="C553" i="10"/>
  <c r="E426" i="10"/>
  <c r="C298" i="10"/>
  <c r="C297" i="10"/>
  <c r="C192" i="10"/>
  <c r="C426" i="10"/>
  <c r="C374" i="10"/>
  <c r="E374" i="10"/>
  <c r="C425" i="10"/>
  <c r="D426" i="10"/>
  <c r="D425" i="10"/>
  <c r="E968" i="10"/>
  <c r="D863" i="10"/>
  <c r="D554" i="10"/>
  <c r="E297" i="10"/>
  <c r="D942" i="10"/>
  <c r="D295" i="10"/>
  <c r="E298" i="10" s="1"/>
  <c r="C861" i="10"/>
  <c r="D864" i="10" s="1"/>
  <c r="E477" i="10"/>
  <c r="C217" i="10"/>
  <c r="C375" i="10"/>
  <c r="C400" i="10"/>
  <c r="C218" i="10"/>
  <c r="E967" i="10"/>
  <c r="E995" i="10"/>
  <c r="E992" i="10"/>
  <c r="E554" i="10"/>
  <c r="E1001" i="10"/>
  <c r="D411" i="15"/>
  <c r="E942" i="10"/>
  <c r="D809" i="10"/>
  <c r="D811" i="10"/>
  <c r="C631" i="10"/>
  <c r="D631" i="10"/>
  <c r="D218" i="10"/>
  <c r="D273" i="10"/>
  <c r="D528" i="10"/>
  <c r="D708" i="10"/>
  <c r="D191" i="10"/>
  <c r="D189" i="10"/>
  <c r="D192" i="10" s="1"/>
  <c r="E191" i="10"/>
  <c r="D786" i="10"/>
  <c r="E324" i="10"/>
  <c r="D375" i="10"/>
  <c r="D734" i="10"/>
  <c r="E734" i="10"/>
  <c r="D324" i="10"/>
  <c r="D244" i="10"/>
  <c r="D760" i="10"/>
  <c r="E218" i="10"/>
  <c r="E656" i="10" l="1"/>
  <c r="C682" i="10"/>
  <c r="D579" i="10"/>
  <c r="D812" i="10"/>
  <c r="C890" i="10"/>
  <c r="D890" i="10"/>
  <c r="E916" i="10"/>
  <c r="C602" i="10"/>
  <c r="C604" i="10"/>
  <c r="E451" i="10"/>
  <c r="D298" i="10"/>
  <c r="C864" i="10"/>
  <c r="E812" i="10"/>
  <c r="E192" i="10"/>
  <c r="D605" i="10" l="1"/>
  <c r="C605" i="10"/>
  <c r="C317" i="15"/>
  <c r="C265" i="15"/>
  <c r="C213" i="15"/>
  <c r="C201" i="15"/>
  <c r="C161" i="15"/>
  <c r="C118" i="15"/>
  <c r="C121" i="15"/>
  <c r="C45" i="15"/>
  <c r="C357" i="13" l="1"/>
  <c r="C52" i="9" l="1"/>
  <c r="C285" i="9" s="1"/>
  <c r="B52" i="9"/>
  <c r="C180" i="9"/>
  <c r="C206" i="9"/>
  <c r="D206" i="9"/>
  <c r="E206" i="9"/>
  <c r="B212" i="9"/>
  <c r="C212" i="9"/>
  <c r="D212" i="9"/>
  <c r="E212" i="9"/>
  <c r="B217" i="9"/>
  <c r="B222" i="9" s="1"/>
  <c r="B204" i="9" s="1"/>
  <c r="B205" i="9" s="1"/>
  <c r="C217" i="9"/>
  <c r="C222" i="9" s="1"/>
  <c r="C204" i="9" s="1"/>
  <c r="D217" i="9"/>
  <c r="E217" i="9"/>
  <c r="E222" i="9" l="1"/>
  <c r="E204" i="9" s="1"/>
  <c r="E205" i="9" s="1"/>
  <c r="D222" i="9"/>
  <c r="D204" i="9" s="1"/>
  <c r="D207" i="9"/>
  <c r="D205" i="9"/>
  <c r="C205" i="9"/>
  <c r="C208" i="9" s="1"/>
  <c r="C207" i="9"/>
  <c r="C36" i="15"/>
  <c r="D36" i="15"/>
  <c r="E36" i="15"/>
  <c r="B42" i="15"/>
  <c r="C42" i="15"/>
  <c r="D42" i="15"/>
  <c r="E42" i="15"/>
  <c r="B45" i="15"/>
  <c r="B63" i="15" s="1"/>
  <c r="D45" i="15"/>
  <c r="E45" i="15"/>
  <c r="E48" i="15"/>
  <c r="D60" i="15"/>
  <c r="C73" i="15"/>
  <c r="D73" i="15"/>
  <c r="E73" i="15"/>
  <c r="B79" i="15"/>
  <c r="C79" i="15"/>
  <c r="D79" i="15"/>
  <c r="E79" i="15"/>
  <c r="B82" i="15"/>
  <c r="C82" i="15"/>
  <c r="D82" i="15"/>
  <c r="E82" i="15"/>
  <c r="B85" i="15"/>
  <c r="C85" i="15"/>
  <c r="C100" i="15" s="1"/>
  <c r="D85" i="15"/>
  <c r="E85" i="15"/>
  <c r="D97" i="15"/>
  <c r="E97" i="15" s="1"/>
  <c r="B100" i="15"/>
  <c r="B71" i="15" s="1"/>
  <c r="B72" i="15" s="1"/>
  <c r="C109" i="15"/>
  <c r="D109" i="15"/>
  <c r="E109" i="15"/>
  <c r="E115" i="15"/>
  <c r="B118" i="15"/>
  <c r="D118" i="15"/>
  <c r="E118" i="15"/>
  <c r="B121" i="15"/>
  <c r="D121" i="15"/>
  <c r="E121" i="15"/>
  <c r="C136" i="15"/>
  <c r="D149" i="15"/>
  <c r="E149" i="15"/>
  <c r="C150" i="15"/>
  <c r="D150" i="15"/>
  <c r="E150" i="15"/>
  <c r="E151" i="15"/>
  <c r="B156" i="15"/>
  <c r="B166" i="15" s="1"/>
  <c r="B148" i="15" s="1"/>
  <c r="B149" i="15" s="1"/>
  <c r="C156" i="15"/>
  <c r="C166" i="15" s="1"/>
  <c r="C148" i="15" s="1"/>
  <c r="C149" i="15" s="1"/>
  <c r="D156" i="15"/>
  <c r="E156" i="15"/>
  <c r="D161" i="15"/>
  <c r="E161" i="15"/>
  <c r="C176" i="15"/>
  <c r="D176" i="15"/>
  <c r="E176" i="15"/>
  <c r="B182" i="15"/>
  <c r="C182" i="15"/>
  <c r="C192" i="15" s="1"/>
  <c r="C174" i="15" s="1"/>
  <c r="D182" i="15"/>
  <c r="E182" i="15"/>
  <c r="B187" i="15"/>
  <c r="E187" i="15"/>
  <c r="C202" i="15"/>
  <c r="D202" i="15"/>
  <c r="E202" i="15"/>
  <c r="B208" i="15"/>
  <c r="B218" i="15" s="1"/>
  <c r="B200" i="15" s="1"/>
  <c r="B201" i="15" s="1"/>
  <c r="C208" i="15"/>
  <c r="C218" i="15" s="1"/>
  <c r="D208" i="15"/>
  <c r="E208" i="15"/>
  <c r="D200" i="15"/>
  <c r="E200" i="15"/>
  <c r="E227" i="15"/>
  <c r="C228" i="15"/>
  <c r="D228" i="15"/>
  <c r="E228" i="15"/>
  <c r="B234" i="15"/>
  <c r="C234" i="15"/>
  <c r="C244" i="15" s="1"/>
  <c r="C226" i="15" s="1"/>
  <c r="D234" i="15"/>
  <c r="E234" i="15"/>
  <c r="B239" i="15"/>
  <c r="D239" i="15"/>
  <c r="E239" i="15"/>
  <c r="C254" i="15"/>
  <c r="D254" i="15"/>
  <c r="E254" i="15"/>
  <c r="B260" i="15"/>
  <c r="C260" i="15"/>
  <c r="C270" i="15" s="1"/>
  <c r="C252" i="15" s="1"/>
  <c r="D260" i="15"/>
  <c r="E260" i="15"/>
  <c r="B265" i="15"/>
  <c r="D265" i="15"/>
  <c r="E265" i="15"/>
  <c r="C280" i="15"/>
  <c r="D280" i="15"/>
  <c r="E280" i="15"/>
  <c r="B286" i="15"/>
  <c r="B296" i="15" s="1"/>
  <c r="B278" i="15" s="1"/>
  <c r="B279" i="15" s="1"/>
  <c r="C286" i="15"/>
  <c r="D286" i="15"/>
  <c r="E286" i="15"/>
  <c r="D291" i="15"/>
  <c r="E291" i="15"/>
  <c r="C306" i="15"/>
  <c r="D306" i="15"/>
  <c r="E306" i="15"/>
  <c r="B312" i="15"/>
  <c r="C312" i="15"/>
  <c r="C322" i="15" s="1"/>
  <c r="C304" i="15" s="1"/>
  <c r="C305" i="15" s="1"/>
  <c r="D312" i="15"/>
  <c r="E312" i="15"/>
  <c r="B317" i="15"/>
  <c r="D317" i="15"/>
  <c r="E317" i="15"/>
  <c r="C332" i="15"/>
  <c r="D332" i="15"/>
  <c r="E332" i="15"/>
  <c r="B338" i="15"/>
  <c r="C338" i="15"/>
  <c r="D338" i="15"/>
  <c r="E338" i="15"/>
  <c r="B343" i="15"/>
  <c r="B348" i="15" s="1"/>
  <c r="B330" i="15" s="1"/>
  <c r="B331" i="15" s="1"/>
  <c r="C343" i="15"/>
  <c r="C348" i="15" s="1"/>
  <c r="C330" i="15" s="1"/>
  <c r="D343" i="15"/>
  <c r="E343" i="15"/>
  <c r="C358" i="15"/>
  <c r="D358" i="15"/>
  <c r="E358" i="15"/>
  <c r="B364" i="15"/>
  <c r="C364" i="15"/>
  <c r="D364" i="15"/>
  <c r="E364" i="15"/>
  <c r="B369" i="15"/>
  <c r="B374" i="15" s="1"/>
  <c r="B356" i="15" s="1"/>
  <c r="B357" i="15" s="1"/>
  <c r="C369" i="15"/>
  <c r="C374" i="15" s="1"/>
  <c r="C356" i="15" s="1"/>
  <c r="D369" i="15"/>
  <c r="E369" i="15"/>
  <c r="C384" i="15"/>
  <c r="D384" i="15"/>
  <c r="E384" i="15"/>
  <c r="B390" i="15"/>
  <c r="C390" i="15"/>
  <c r="D390" i="15"/>
  <c r="E390" i="15"/>
  <c r="B395" i="15"/>
  <c r="B400" i="15" s="1"/>
  <c r="B382" i="15" s="1"/>
  <c r="B383" i="15" s="1"/>
  <c r="C395" i="15"/>
  <c r="D395" i="15"/>
  <c r="E395" i="15"/>
  <c r="E400" i="15" s="1"/>
  <c r="E382" i="15" s="1"/>
  <c r="E383" i="15" s="1"/>
  <c r="C435" i="15"/>
  <c r="D435" i="15"/>
  <c r="E435" i="15"/>
  <c r="B441" i="15"/>
  <c r="C441" i="15"/>
  <c r="D441" i="15"/>
  <c r="E441" i="15"/>
  <c r="B446" i="15"/>
  <c r="C446" i="15"/>
  <c r="C451" i="15" s="1"/>
  <c r="C433" i="15" s="1"/>
  <c r="D446" i="15"/>
  <c r="E446" i="15"/>
  <c r="E451" i="15" s="1"/>
  <c r="E433" i="15" s="1"/>
  <c r="C461" i="15"/>
  <c r="D461" i="15"/>
  <c r="E461" i="15"/>
  <c r="B467" i="15"/>
  <c r="C467" i="15"/>
  <c r="D467" i="15"/>
  <c r="E467" i="15"/>
  <c r="B472" i="15"/>
  <c r="C472" i="15"/>
  <c r="C477" i="15" s="1"/>
  <c r="C459" i="15" s="1"/>
  <c r="C460" i="15" s="1"/>
  <c r="D472" i="15"/>
  <c r="E472" i="15"/>
  <c r="C487" i="15"/>
  <c r="D487" i="15"/>
  <c r="E487" i="15"/>
  <c r="B493" i="15"/>
  <c r="C493" i="15"/>
  <c r="D493" i="15"/>
  <c r="E493" i="15"/>
  <c r="B498" i="15"/>
  <c r="B503" i="15" s="1"/>
  <c r="B485" i="15" s="1"/>
  <c r="B486" i="15" s="1"/>
  <c r="C498" i="15"/>
  <c r="C503" i="15" s="1"/>
  <c r="C485" i="15" s="1"/>
  <c r="D498" i="15"/>
  <c r="E498" i="15"/>
  <c r="C513" i="15"/>
  <c r="D513" i="15"/>
  <c r="E513" i="15"/>
  <c r="B519" i="15"/>
  <c r="C519" i="15"/>
  <c r="D519" i="15"/>
  <c r="E519" i="15"/>
  <c r="B524" i="15"/>
  <c r="B529" i="15" s="1"/>
  <c r="B511" i="15" s="1"/>
  <c r="B512" i="15" s="1"/>
  <c r="C524" i="15"/>
  <c r="D524" i="15"/>
  <c r="E524" i="15"/>
  <c r="E586" i="15"/>
  <c r="D588" i="15"/>
  <c r="E588" i="15"/>
  <c r="D589" i="15"/>
  <c r="E589" i="15"/>
  <c r="B451" i="15" l="1"/>
  <c r="B136" i="15"/>
  <c r="C152" i="15"/>
  <c r="D166" i="15"/>
  <c r="E60" i="15"/>
  <c r="E577" i="15" s="1"/>
  <c r="D577" i="15"/>
  <c r="C529" i="15"/>
  <c r="C511" i="15" s="1"/>
  <c r="C512" i="15" s="1"/>
  <c r="C515" i="15" s="1"/>
  <c r="D322" i="15"/>
  <c r="D304" i="15" s="1"/>
  <c r="D307" i="15" s="1"/>
  <c r="E270" i="15"/>
  <c r="E252" i="15" s="1"/>
  <c r="E253" i="15" s="1"/>
  <c r="D270" i="15"/>
  <c r="D252" i="15" s="1"/>
  <c r="D253" i="15" s="1"/>
  <c r="D192" i="15"/>
  <c r="D174" i="15" s="1"/>
  <c r="D177" i="15" s="1"/>
  <c r="E207" i="9"/>
  <c r="D529" i="15"/>
  <c r="D511" i="15" s="1"/>
  <c r="D512" i="15" s="1"/>
  <c r="E374" i="15"/>
  <c r="E356" i="15" s="1"/>
  <c r="E357" i="15" s="1"/>
  <c r="B192" i="15"/>
  <c r="B174" i="15" s="1"/>
  <c r="B175" i="15" s="1"/>
  <c r="D151" i="15"/>
  <c r="E503" i="15"/>
  <c r="E485" i="15" s="1"/>
  <c r="E486" i="15" s="1"/>
  <c r="E348" i="15"/>
  <c r="E330" i="15" s="1"/>
  <c r="E331" i="15" s="1"/>
  <c r="D374" i="15"/>
  <c r="D356" i="15" s="1"/>
  <c r="D359" i="15" s="1"/>
  <c r="B477" i="15"/>
  <c r="B459" i="15" s="1"/>
  <c r="B460" i="15" s="1"/>
  <c r="C463" i="15" s="1"/>
  <c r="B433" i="15"/>
  <c r="B434" i="15" s="1"/>
  <c r="E296" i="15"/>
  <c r="E278" i="15" s="1"/>
  <c r="E279" i="15" s="1"/>
  <c r="D296" i="15"/>
  <c r="D278" i="15" s="1"/>
  <c r="D279" i="15" s="1"/>
  <c r="E244" i="15"/>
  <c r="D244" i="15"/>
  <c r="D226" i="15" s="1"/>
  <c r="D229" i="15" s="1"/>
  <c r="C175" i="15"/>
  <c r="E529" i="15"/>
  <c r="E511" i="15" s="1"/>
  <c r="E512" i="15" s="1"/>
  <c r="C151" i="15"/>
  <c r="E477" i="15"/>
  <c r="E459" i="15" s="1"/>
  <c r="E460" i="15" s="1"/>
  <c r="E322" i="15"/>
  <c r="E304" i="15" s="1"/>
  <c r="E305" i="15" s="1"/>
  <c r="E100" i="15"/>
  <c r="E71" i="15" s="1"/>
  <c r="E72" i="15" s="1"/>
  <c r="D503" i="15"/>
  <c r="D348" i="15"/>
  <c r="D330" i="15" s="1"/>
  <c r="D477" i="15"/>
  <c r="D459" i="15" s="1"/>
  <c r="D460" i="15" s="1"/>
  <c r="D463" i="15" s="1"/>
  <c r="C296" i="15"/>
  <c r="C278" i="15" s="1"/>
  <c r="C279" i="15" s="1"/>
  <c r="C282" i="15" s="1"/>
  <c r="B270" i="15"/>
  <c r="B252" i="15" s="1"/>
  <c r="B253" i="15" s="1"/>
  <c r="B244" i="15"/>
  <c r="B226" i="15" s="1"/>
  <c r="B227" i="15" s="1"/>
  <c r="E192" i="15"/>
  <c r="E174" i="15" s="1"/>
  <c r="E166" i="15"/>
  <c r="C107" i="15"/>
  <c r="C137" i="15" s="1"/>
  <c r="D451" i="15"/>
  <c r="D433" i="15" s="1"/>
  <c r="D434" i="15" s="1"/>
  <c r="D400" i="15"/>
  <c r="D382" i="15" s="1"/>
  <c r="D383" i="15" s="1"/>
  <c r="E386" i="15" s="1"/>
  <c r="B322" i="15"/>
  <c r="B304" i="15" s="1"/>
  <c r="B305" i="15" s="1"/>
  <c r="C308" i="15" s="1"/>
  <c r="E136" i="15"/>
  <c r="D136" i="15"/>
  <c r="D100" i="15"/>
  <c r="D71" i="15" s="1"/>
  <c r="D152" i="15"/>
  <c r="D63" i="15"/>
  <c r="C400" i="15"/>
  <c r="C382" i="15" s="1"/>
  <c r="C434" i="15"/>
  <c r="E585" i="15"/>
  <c r="D585" i="15"/>
  <c r="C71" i="15"/>
  <c r="C74" i="15" s="1"/>
  <c r="C63" i="15"/>
  <c r="D208" i="9"/>
  <c r="E208" i="9"/>
  <c r="E201" i="15"/>
  <c r="E203" i="15"/>
  <c r="B34" i="15"/>
  <c r="C488" i="15"/>
  <c r="C486" i="15"/>
  <c r="C489" i="15" s="1"/>
  <c r="E434" i="15"/>
  <c r="E437" i="15" s="1"/>
  <c r="C359" i="15"/>
  <c r="C357" i="15"/>
  <c r="C360" i="15" s="1"/>
  <c r="C253" i="15"/>
  <c r="E229" i="15"/>
  <c r="D203" i="15"/>
  <c r="D201" i="15"/>
  <c r="E63" i="15"/>
  <c r="C333" i="15"/>
  <c r="C331" i="15"/>
  <c r="C334" i="15" s="1"/>
  <c r="C227" i="15"/>
  <c r="C203" i="15"/>
  <c r="C204" i="15"/>
  <c r="E152" i="15"/>
  <c r="E359" i="15" l="1"/>
  <c r="D357" i="15"/>
  <c r="E360" i="15" s="1"/>
  <c r="B558" i="15"/>
  <c r="C462" i="15"/>
  <c r="D305" i="15"/>
  <c r="D308" i="15" s="1"/>
  <c r="E558" i="15"/>
  <c r="D558" i="15"/>
  <c r="B35" i="15"/>
  <c r="E175" i="15"/>
  <c r="D462" i="15"/>
  <c r="E281" i="15"/>
  <c r="C178" i="15"/>
  <c r="C34" i="15"/>
  <c r="C557" i="15" s="1"/>
  <c r="C558" i="15"/>
  <c r="C177" i="15"/>
  <c r="E333" i="15"/>
  <c r="C514" i="15"/>
  <c r="E462" i="15"/>
  <c r="E436" i="15"/>
  <c r="D385" i="15"/>
  <c r="E385" i="15"/>
  <c r="E307" i="15"/>
  <c r="D227" i="15"/>
  <c r="D230" i="15" s="1"/>
  <c r="B107" i="15"/>
  <c r="B108" i="15" s="1"/>
  <c r="D514" i="15"/>
  <c r="C436" i="15"/>
  <c r="D437" i="15"/>
  <c r="E255" i="15"/>
  <c r="D255" i="15"/>
  <c r="E256" i="15"/>
  <c r="C281" i="15"/>
  <c r="B64" i="15"/>
  <c r="D436" i="15"/>
  <c r="D485" i="15"/>
  <c r="E488" i="15" s="1"/>
  <c r="D175" i="15"/>
  <c r="E177" i="15"/>
  <c r="E515" i="15"/>
  <c r="E282" i="15"/>
  <c r="C64" i="15"/>
  <c r="C108" i="15"/>
  <c r="C256" i="15"/>
  <c r="D486" i="15"/>
  <c r="E489" i="15" s="1"/>
  <c r="E514" i="15"/>
  <c r="D107" i="15"/>
  <c r="D281" i="15"/>
  <c r="C255" i="15"/>
  <c r="E74" i="15"/>
  <c r="D331" i="15"/>
  <c r="E334" i="15" s="1"/>
  <c r="C229" i="15"/>
  <c r="C307" i="15"/>
  <c r="D333" i="15"/>
  <c r="C230" i="15"/>
  <c r="C72" i="15"/>
  <c r="C75" i="15" s="1"/>
  <c r="C385" i="15"/>
  <c r="E308" i="15"/>
  <c r="E107" i="15"/>
  <c r="D34" i="15"/>
  <c r="C383" i="15"/>
  <c r="C386" i="15" s="1"/>
  <c r="D282" i="15"/>
  <c r="C437" i="15"/>
  <c r="D204" i="15"/>
  <c r="E204" i="15"/>
  <c r="E463" i="15"/>
  <c r="C37" i="15"/>
  <c r="D360" i="15"/>
  <c r="D72" i="15"/>
  <c r="D74" i="15"/>
  <c r="E34" i="15"/>
  <c r="D256" i="15"/>
  <c r="D515" i="15"/>
  <c r="C35" i="15" l="1"/>
  <c r="C38" i="15" s="1"/>
  <c r="E557" i="15"/>
  <c r="B557" i="15"/>
  <c r="D557" i="15"/>
  <c r="E230" i="15"/>
  <c r="D75" i="15"/>
  <c r="D488" i="15"/>
  <c r="C110" i="15"/>
  <c r="B137" i="15"/>
  <c r="C111" i="15"/>
  <c r="D386" i="15"/>
  <c r="E178" i="15"/>
  <c r="D178" i="15"/>
  <c r="D489" i="15"/>
  <c r="D334" i="15"/>
  <c r="D110" i="15"/>
  <c r="D108" i="15"/>
  <c r="D111" i="15" s="1"/>
  <c r="D137" i="15"/>
  <c r="D64" i="15"/>
  <c r="E108" i="15"/>
  <c r="E137" i="15"/>
  <c r="E110" i="15"/>
  <c r="D35" i="15"/>
  <c r="D38" i="15" s="1"/>
  <c r="D37" i="15"/>
  <c r="E75" i="15"/>
  <c r="E37" i="15"/>
  <c r="E35" i="15"/>
  <c r="E64" i="15"/>
  <c r="E111" i="15" l="1"/>
  <c r="E38" i="15"/>
  <c r="E243" i="9"/>
  <c r="D243" i="9"/>
  <c r="B243" i="9"/>
  <c r="E238" i="9"/>
  <c r="D238" i="9"/>
  <c r="C238" i="9"/>
  <c r="C230" i="9" s="1"/>
  <c r="B238" i="9"/>
  <c r="E232" i="9"/>
  <c r="D232" i="9"/>
  <c r="C232" i="9"/>
  <c r="E187" i="9"/>
  <c r="E197" i="9" s="1"/>
  <c r="D187" i="9"/>
  <c r="C187" i="9"/>
  <c r="C197" i="9" s="1"/>
  <c r="B187" i="9"/>
  <c r="B197" i="9" s="1"/>
  <c r="E182" i="9"/>
  <c r="E181" i="9"/>
  <c r="D181" i="9"/>
  <c r="C181" i="9"/>
  <c r="E180" i="9"/>
  <c r="D180" i="9"/>
  <c r="C182" i="9"/>
  <c r="E166" i="9"/>
  <c r="D166" i="9"/>
  <c r="E161" i="9"/>
  <c r="D161" i="9"/>
  <c r="C161" i="9"/>
  <c r="C171" i="9" s="1"/>
  <c r="B161" i="9"/>
  <c r="B171" i="9" s="1"/>
  <c r="E155" i="9"/>
  <c r="D155" i="9"/>
  <c r="C155" i="9"/>
  <c r="E153" i="9"/>
  <c r="D153" i="9"/>
  <c r="C153" i="9"/>
  <c r="C305" i="9" l="1"/>
  <c r="C304" i="9" s="1"/>
  <c r="E154" i="9"/>
  <c r="D248" i="9"/>
  <c r="D230" i="9" s="1"/>
  <c r="D305" i="9" s="1"/>
  <c r="E248" i="9"/>
  <c r="E230" i="9" s="1"/>
  <c r="E231" i="9" s="1"/>
  <c r="C156" i="9"/>
  <c r="C154" i="9"/>
  <c r="B248" i="9"/>
  <c r="B230" i="9" s="1"/>
  <c r="B231" i="9" s="1"/>
  <c r="D197" i="9"/>
  <c r="E171" i="9"/>
  <c r="D171" i="9"/>
  <c r="D156" i="9"/>
  <c r="C183" i="9"/>
  <c r="E183" i="9"/>
  <c r="D154" i="9"/>
  <c r="E157" i="9" s="1"/>
  <c r="D182" i="9"/>
  <c r="C231" i="9"/>
  <c r="E156" i="9"/>
  <c r="D183" i="9"/>
  <c r="E305" i="9" l="1"/>
  <c r="D233" i="9"/>
  <c r="D231" i="9"/>
  <c r="E234" i="9" s="1"/>
  <c r="E233" i="9"/>
  <c r="C233" i="9"/>
  <c r="B305" i="9"/>
  <c r="C234" i="9"/>
  <c r="C157" i="9"/>
  <c r="D157" i="9"/>
  <c r="D234" i="9" l="1"/>
  <c r="E375" i="13"/>
  <c r="D375" i="13"/>
  <c r="C375" i="13"/>
  <c r="B375" i="13"/>
  <c r="E369" i="13"/>
  <c r="C369" i="13"/>
  <c r="B369" i="13"/>
  <c r="D369" i="13"/>
  <c r="B366" i="13"/>
  <c r="B363" i="13"/>
  <c r="E363" i="13"/>
  <c r="D363" i="13"/>
  <c r="C363" i="13"/>
  <c r="E360" i="13"/>
  <c r="D360" i="13"/>
  <c r="C360" i="13"/>
  <c r="B360" i="13"/>
  <c r="E357" i="13"/>
  <c r="D357" i="13"/>
  <c r="E321" i="13"/>
  <c r="D321" i="13"/>
  <c r="C321" i="13"/>
  <c r="E316" i="13"/>
  <c r="D316" i="13"/>
  <c r="C316" i="13"/>
  <c r="B316" i="13"/>
  <c r="B326" i="13" s="1"/>
  <c r="B308" i="13" s="1"/>
  <c r="B309" i="13" s="1"/>
  <c r="E310" i="13"/>
  <c r="D310" i="13"/>
  <c r="C310" i="13"/>
  <c r="E296" i="13"/>
  <c r="D296" i="13"/>
  <c r="C296" i="13"/>
  <c r="E291" i="13"/>
  <c r="D291" i="13"/>
  <c r="C291" i="13"/>
  <c r="B291" i="13"/>
  <c r="E285" i="13"/>
  <c r="D285" i="13"/>
  <c r="C285" i="13"/>
  <c r="E284" i="13"/>
  <c r="B284" i="13"/>
  <c r="E270" i="13"/>
  <c r="E257" i="13" s="1"/>
  <c r="E260" i="13" s="1"/>
  <c r="B270" i="13"/>
  <c r="E265" i="13"/>
  <c r="D265" i="13"/>
  <c r="C265" i="13"/>
  <c r="C275" i="13" s="1"/>
  <c r="B265" i="13"/>
  <c r="B275" i="13" s="1"/>
  <c r="E259" i="13"/>
  <c r="D259" i="13"/>
  <c r="C259" i="13"/>
  <c r="D258" i="13"/>
  <c r="C110" i="13"/>
  <c r="E112" i="13"/>
  <c r="D112" i="13"/>
  <c r="C112" i="13"/>
  <c r="D63" i="13"/>
  <c r="D372" i="13" s="1"/>
  <c r="E57" i="13"/>
  <c r="D57" i="13"/>
  <c r="E51" i="13"/>
  <c r="E48" i="13"/>
  <c r="D48" i="13"/>
  <c r="B48" i="13"/>
  <c r="E45" i="13"/>
  <c r="D45" i="13"/>
  <c r="C45" i="13"/>
  <c r="C66" i="13" s="1"/>
  <c r="B45" i="13"/>
  <c r="B66" i="13" s="1"/>
  <c r="E39" i="13"/>
  <c r="D39" i="13"/>
  <c r="C39" i="13"/>
  <c r="E258" i="13" l="1"/>
  <c r="E301" i="13"/>
  <c r="D326" i="13"/>
  <c r="D308" i="13" s="1"/>
  <c r="D309" i="13" s="1"/>
  <c r="C257" i="13"/>
  <c r="C258" i="13" s="1"/>
  <c r="D261" i="13" s="1"/>
  <c r="C301" i="13"/>
  <c r="C283" i="13" s="1"/>
  <c r="C37" i="13"/>
  <c r="D301" i="13"/>
  <c r="D283" i="13" s="1"/>
  <c r="C326" i="13"/>
  <c r="E326" i="13"/>
  <c r="D366" i="13"/>
  <c r="C366" i="13"/>
  <c r="E366" i="13"/>
  <c r="E139" i="13"/>
  <c r="D139" i="13"/>
  <c r="C111" i="13"/>
  <c r="B139" i="13"/>
  <c r="B110" i="13" s="1"/>
  <c r="B111" i="13" s="1"/>
  <c r="E261" i="13"/>
  <c r="B257" i="13"/>
  <c r="D66" i="13"/>
  <c r="E63" i="13"/>
  <c r="E372" i="13" s="1"/>
  <c r="C353" i="13" l="1"/>
  <c r="D353" i="13"/>
  <c r="B353" i="13"/>
  <c r="D260" i="13"/>
  <c r="C260" i="13"/>
  <c r="E286" i="13"/>
  <c r="D284" i="13"/>
  <c r="D286" i="13"/>
  <c r="C284" i="13"/>
  <c r="C287" i="13" s="1"/>
  <c r="C286" i="13"/>
  <c r="E110" i="13"/>
  <c r="D110" i="13"/>
  <c r="C308" i="13"/>
  <c r="C311" i="13" s="1"/>
  <c r="E308" i="13"/>
  <c r="E311" i="13" s="1"/>
  <c r="B37" i="13"/>
  <c r="B352" i="13" s="1"/>
  <c r="C113" i="13"/>
  <c r="C114" i="13"/>
  <c r="E66" i="13"/>
  <c r="E353" i="13" s="1"/>
  <c r="D37" i="13"/>
  <c r="B258" i="13"/>
  <c r="C261" i="13" s="1"/>
  <c r="D352" i="13" l="1"/>
  <c r="E113" i="13"/>
  <c r="C352" i="13"/>
  <c r="D113" i="13"/>
  <c r="E287" i="13"/>
  <c r="D287" i="13"/>
  <c r="E111" i="13"/>
  <c r="D111" i="13"/>
  <c r="D311" i="13"/>
  <c r="E309" i="13"/>
  <c r="E312" i="13" s="1"/>
  <c r="C309" i="13"/>
  <c r="C312" i="13" s="1"/>
  <c r="B67" i="13"/>
  <c r="D67" i="13"/>
  <c r="B38" i="13"/>
  <c r="E37" i="13"/>
  <c r="E352" i="13" s="1"/>
  <c r="C40" i="13"/>
  <c r="C38" i="13"/>
  <c r="C67" i="13"/>
  <c r="D40" i="13"/>
  <c r="D38" i="13"/>
  <c r="D114" i="13" l="1"/>
  <c r="E114" i="13"/>
  <c r="D312" i="13"/>
  <c r="D41" i="13"/>
  <c r="C41" i="13"/>
  <c r="E67" i="13"/>
  <c r="E38" i="13"/>
  <c r="E41" i="13" s="1"/>
  <c r="E40" i="13"/>
  <c r="E167" i="10" l="1"/>
  <c r="D167" i="10"/>
  <c r="C167" i="10"/>
  <c r="B167" i="10"/>
  <c r="E161" i="10"/>
  <c r="B990" i="10"/>
  <c r="B989" i="10" s="1"/>
  <c r="E158" i="10"/>
  <c r="D158" i="10"/>
  <c r="C158" i="10"/>
  <c r="B158" i="10"/>
  <c r="E155" i="10"/>
  <c r="D155" i="10"/>
  <c r="E149" i="10"/>
  <c r="D149" i="10"/>
  <c r="C149" i="10"/>
  <c r="E130" i="10"/>
  <c r="D130" i="10"/>
  <c r="C130" i="10"/>
  <c r="B130" i="10"/>
  <c r="E124" i="10"/>
  <c r="D124" i="10"/>
  <c r="C124" i="10"/>
  <c r="C992" i="10" s="1"/>
  <c r="E121" i="10"/>
  <c r="D121" i="10"/>
  <c r="D118" i="10"/>
  <c r="E112" i="10"/>
  <c r="D112" i="10"/>
  <c r="C112" i="10"/>
  <c r="E87" i="10"/>
  <c r="D87" i="10"/>
  <c r="E84" i="10"/>
  <c r="D84" i="10"/>
  <c r="E81" i="10"/>
  <c r="D81" i="10"/>
  <c r="E75" i="10"/>
  <c r="D75" i="10"/>
  <c r="C75" i="10"/>
  <c r="D62" i="10"/>
  <c r="E47" i="10"/>
  <c r="D47" i="10"/>
  <c r="C47" i="10"/>
  <c r="B47" i="10"/>
  <c r="C44" i="10"/>
  <c r="B44" i="10"/>
  <c r="E38" i="10"/>
  <c r="D38" i="10"/>
  <c r="C38" i="10"/>
  <c r="D65" i="10" l="1"/>
  <c r="C989" i="10"/>
  <c r="C176" i="10"/>
  <c r="C998" i="10"/>
  <c r="C139" i="10"/>
  <c r="D139" i="10"/>
  <c r="C102" i="10"/>
  <c r="C73" i="10" s="1"/>
  <c r="B993" i="10"/>
  <c r="B992" i="10" s="1"/>
  <c r="D161" i="10"/>
  <c r="D176" i="10" s="1"/>
  <c r="D992" i="10"/>
  <c r="B155" i="10"/>
  <c r="B161" i="10"/>
  <c r="C65" i="10"/>
  <c r="E102" i="10"/>
  <c r="E73" i="10" s="1"/>
  <c r="B65" i="10"/>
  <c r="B139" i="10"/>
  <c r="B110" i="10" s="1"/>
  <c r="D102" i="10"/>
  <c r="D73" i="10" s="1"/>
  <c r="E139" i="10"/>
  <c r="E176" i="10"/>
  <c r="E62" i="10"/>
  <c r="C985" i="10" l="1"/>
  <c r="D177" i="10"/>
  <c r="C177" i="10"/>
  <c r="D110" i="10"/>
  <c r="D111" i="10" s="1"/>
  <c r="D985" i="10"/>
  <c r="E110" i="10"/>
  <c r="E140" i="10" s="1"/>
  <c r="C110" i="10"/>
  <c r="C113" i="10" s="1"/>
  <c r="C36" i="10"/>
  <c r="B176" i="10"/>
  <c r="B985" i="10" s="1"/>
  <c r="D147" i="10"/>
  <c r="C147" i="10"/>
  <c r="E147" i="10"/>
  <c r="B111" i="10"/>
  <c r="D36" i="10"/>
  <c r="B66" i="10"/>
  <c r="B103" i="10"/>
  <c r="C74" i="10"/>
  <c r="C77" i="10" s="1"/>
  <c r="C76" i="10"/>
  <c r="B140" i="10"/>
  <c r="C103" i="10"/>
  <c r="E76" i="10"/>
  <c r="E74" i="10"/>
  <c r="D76" i="10"/>
  <c r="D74" i="10"/>
  <c r="E65" i="10"/>
  <c r="E985" i="10" s="1"/>
  <c r="E103" i="10"/>
  <c r="D103" i="10"/>
  <c r="E177" i="10" l="1"/>
  <c r="D140" i="10"/>
  <c r="C111" i="10"/>
  <c r="D114" i="10" s="1"/>
  <c r="C140" i="10"/>
  <c r="D113" i="10"/>
  <c r="C37" i="10"/>
  <c r="C984" i="10"/>
  <c r="E111" i="10"/>
  <c r="E114" i="10" s="1"/>
  <c r="E113" i="10"/>
  <c r="D984" i="10"/>
  <c r="E150" i="10"/>
  <c r="E148" i="10"/>
  <c r="B147" i="10"/>
  <c r="D148" i="10"/>
  <c r="C148" i="10"/>
  <c r="D150" i="10"/>
  <c r="D66" i="10"/>
  <c r="C66" i="10"/>
  <c r="E36" i="10"/>
  <c r="E984" i="10" s="1"/>
  <c r="D39" i="10"/>
  <c r="D37" i="10"/>
  <c r="C40" i="10"/>
  <c r="C39" i="10"/>
  <c r="D77" i="10"/>
  <c r="E77" i="10"/>
  <c r="E66" i="10" l="1"/>
  <c r="B148" i="10"/>
  <c r="B984" i="10"/>
  <c r="C114" i="10"/>
  <c r="E151" i="10"/>
  <c r="C150" i="10"/>
  <c r="C151" i="10"/>
  <c r="B177" i="10"/>
  <c r="D151" i="10"/>
  <c r="D40" i="10"/>
  <c r="E39" i="10"/>
  <c r="E37" i="10"/>
  <c r="E40" i="10" s="1"/>
  <c r="C64" i="9" l="1"/>
  <c r="D64" i="9"/>
  <c r="E64" i="9"/>
  <c r="B64" i="9"/>
  <c r="B285" i="9"/>
  <c r="C297" i="9"/>
  <c r="D297" i="9"/>
  <c r="E297" i="9"/>
  <c r="B297" i="9"/>
  <c r="C294" i="9"/>
  <c r="D294" i="9"/>
  <c r="E294" i="9"/>
  <c r="B294" i="9"/>
  <c r="E299" i="9" l="1"/>
  <c r="D299" i="9"/>
  <c r="C299" i="9"/>
  <c r="E298" i="9"/>
  <c r="D298" i="9"/>
  <c r="C298" i="9"/>
  <c r="B298" i="9"/>
  <c r="C296" i="9"/>
  <c r="B296" i="9"/>
  <c r="E295" i="9"/>
  <c r="E293" i="9" s="1"/>
  <c r="D295" i="9"/>
  <c r="D293" i="9" s="1"/>
  <c r="C295" i="9"/>
  <c r="C293" i="9" s="1"/>
  <c r="B295" i="9"/>
  <c r="B293" i="9" s="1"/>
  <c r="E292" i="9"/>
  <c r="D292" i="9"/>
  <c r="C292" i="9"/>
  <c r="B292" i="9"/>
  <c r="E291" i="9"/>
  <c r="E290" i="9" s="1"/>
  <c r="D291" i="9"/>
  <c r="D290" i="9" s="1"/>
  <c r="C291" i="9"/>
  <c r="C290" i="9" s="1"/>
  <c r="B291" i="9"/>
  <c r="B290" i="9" s="1"/>
  <c r="E289" i="9"/>
  <c r="D289" i="9"/>
  <c r="C289" i="9"/>
  <c r="B289" i="9"/>
  <c r="E288" i="9"/>
  <c r="D288" i="9"/>
  <c r="D287" i="9" s="1"/>
  <c r="C288" i="9"/>
  <c r="C287" i="9" s="1"/>
  <c r="B288" i="9"/>
  <c r="B287" i="9" s="1"/>
  <c r="E286" i="9"/>
  <c r="D286" i="9"/>
  <c r="C286" i="9"/>
  <c r="C284" i="9" s="1"/>
  <c r="B286" i="9"/>
  <c r="B284" i="9" s="1"/>
  <c r="E283" i="9"/>
  <c r="D283" i="9"/>
  <c r="C283" i="9"/>
  <c r="B283" i="9"/>
  <c r="E282" i="9"/>
  <c r="E281" i="9" s="1"/>
  <c r="D282" i="9"/>
  <c r="D281" i="9" s="1"/>
  <c r="C282" i="9"/>
  <c r="B282" i="9"/>
  <c r="B281" i="9" s="1"/>
  <c r="E280" i="9"/>
  <c r="D280" i="9"/>
  <c r="C280" i="9"/>
  <c r="B280" i="9"/>
  <c r="E279" i="9"/>
  <c r="E278" i="9" s="1"/>
  <c r="D279" i="9"/>
  <c r="D278" i="9" s="1"/>
  <c r="C279" i="9"/>
  <c r="B279" i="9"/>
  <c r="B278" i="9" s="1"/>
  <c r="E141" i="9"/>
  <c r="D141" i="9"/>
  <c r="C141" i="9"/>
  <c r="B141" i="9"/>
  <c r="E114" i="9"/>
  <c r="D114" i="9"/>
  <c r="C114" i="9"/>
  <c r="E104" i="9"/>
  <c r="E75" i="9" s="1"/>
  <c r="D104" i="9"/>
  <c r="D75" i="9" s="1"/>
  <c r="C104" i="9"/>
  <c r="C75" i="9" s="1"/>
  <c r="B104" i="9"/>
  <c r="E77" i="9"/>
  <c r="D77" i="9"/>
  <c r="C77" i="9"/>
  <c r="E61" i="9"/>
  <c r="C61" i="9"/>
  <c r="B61" i="9"/>
  <c r="E285" i="9"/>
  <c r="D52" i="9"/>
  <c r="D285" i="9" s="1"/>
  <c r="E49" i="9"/>
  <c r="D49" i="9"/>
  <c r="C49" i="9"/>
  <c r="B49" i="9"/>
  <c r="E46" i="9"/>
  <c r="E40" i="9"/>
  <c r="D40" i="9"/>
  <c r="C40" i="9"/>
  <c r="C278" i="9" l="1"/>
  <c r="D284" i="9"/>
  <c r="E284" i="9"/>
  <c r="C67" i="9"/>
  <c r="C38" i="9" s="1"/>
  <c r="C39" i="9" s="1"/>
  <c r="D304" i="9"/>
  <c r="C281" i="9"/>
  <c r="C105" i="9"/>
  <c r="E112" i="9"/>
  <c r="E113" i="9" s="1"/>
  <c r="D112" i="9"/>
  <c r="D113" i="9" s="1"/>
  <c r="E287" i="9"/>
  <c r="B112" i="9"/>
  <c r="B113" i="9" s="1"/>
  <c r="C112" i="9"/>
  <c r="C113" i="9" s="1"/>
  <c r="E304" i="9"/>
  <c r="D67" i="9"/>
  <c r="D277" i="9" s="1"/>
  <c r="B299" i="9"/>
  <c r="B304" i="9"/>
  <c r="D78" i="9"/>
  <c r="D76" i="9"/>
  <c r="D105" i="9"/>
  <c r="E78" i="9"/>
  <c r="E105" i="9"/>
  <c r="B75" i="9"/>
  <c r="B67" i="9"/>
  <c r="B277" i="9" s="1"/>
  <c r="D296" i="9"/>
  <c r="C76" i="9"/>
  <c r="E76" i="9"/>
  <c r="C276" i="9" l="1"/>
  <c r="C277" i="9"/>
  <c r="D142" i="9"/>
  <c r="D116" i="9"/>
  <c r="E79" i="9"/>
  <c r="C116" i="9"/>
  <c r="B142" i="9"/>
  <c r="D115" i="9"/>
  <c r="E115" i="9"/>
  <c r="D38" i="9"/>
  <c r="D276" i="9" s="1"/>
  <c r="C142" i="9"/>
  <c r="E142" i="9"/>
  <c r="C115" i="9"/>
  <c r="B76" i="9"/>
  <c r="C79" i="9" s="1"/>
  <c r="B105" i="9"/>
  <c r="C78" i="9"/>
  <c r="E116" i="9"/>
  <c r="D79" i="9"/>
  <c r="E296" i="9"/>
  <c r="E67" i="9"/>
  <c r="E277" i="9" s="1"/>
  <c r="B38" i="9"/>
  <c r="B276" i="9" s="1"/>
  <c r="C68" i="9" l="1"/>
  <c r="D41" i="9"/>
  <c r="D68" i="9"/>
  <c r="D39" i="9"/>
  <c r="B68" i="9"/>
  <c r="E38" i="9"/>
  <c r="E276" i="9" s="1"/>
  <c r="B39" i="9"/>
  <c r="C41" i="9"/>
  <c r="D42" i="9" l="1"/>
  <c r="E68" i="9"/>
  <c r="C42" i="9"/>
  <c r="E39" i="9"/>
  <c r="E42" i="9" s="1"/>
  <c r="E41" i="9"/>
</calcChain>
</file>

<file path=xl/comments1.xml><?xml version="1.0" encoding="utf-8"?>
<comments xmlns="http://schemas.openxmlformats.org/spreadsheetml/2006/main">
  <authors>
    <author>Vilma Kola</author>
  </authors>
  <commentList>
    <comment ref="E178" authorId="0" shapeId="0">
      <text>
        <r>
          <rPr>
            <b/>
            <sz val="9"/>
            <color indexed="81"/>
            <rFont val="Tahoma"/>
            <family val="2"/>
          </rPr>
          <t>Vilma Kola:</t>
        </r>
        <r>
          <rPr>
            <sz val="9"/>
            <color indexed="81"/>
            <rFont val="Tahoma"/>
            <family val="2"/>
          </rPr>
          <t xml:space="preserve">
ketu duhet nr I posteve efektive te punes.</t>
        </r>
      </text>
    </comment>
  </commentList>
</comments>
</file>

<file path=xl/comments2.xml><?xml version="1.0" encoding="utf-8"?>
<comments xmlns="http://schemas.openxmlformats.org/spreadsheetml/2006/main">
  <authors>
    <author>Vilma Kola</author>
  </authors>
  <commentList>
    <comment ref="E24" authorId="0" shapeId="0">
      <text>
        <r>
          <rPr>
            <b/>
            <sz val="9"/>
            <color indexed="81"/>
            <rFont val="Tahoma"/>
            <family val="2"/>
          </rPr>
          <t>Vilma Kola:</t>
        </r>
        <r>
          <rPr>
            <sz val="9"/>
            <color indexed="81"/>
            <rFont val="Tahoma"/>
            <family val="2"/>
          </rPr>
          <t xml:space="preserve">
per tu plotesuar</t>
        </r>
      </text>
    </comment>
  </commentList>
</comments>
</file>

<file path=xl/comments3.xml><?xml version="1.0" encoding="utf-8"?>
<comments xmlns="http://schemas.openxmlformats.org/spreadsheetml/2006/main">
  <authors>
    <author>Vilma Kola</author>
  </authors>
  <commentList>
    <comment ref="A15" authorId="0" shapeId="0">
      <text>
        <r>
          <rPr>
            <b/>
            <sz val="9"/>
            <color indexed="81"/>
            <rFont val="Tahoma"/>
            <family val="2"/>
          </rPr>
          <t>Vilma Kola:</t>
        </r>
        <r>
          <rPr>
            <sz val="9"/>
            <color indexed="81"/>
            <rFont val="Tahoma"/>
            <family val="2"/>
          </rPr>
          <t xml:space="preserve">
Tregues ne nivel objektivi. Te zevendesohen me keto:Përqindja e ZM te shtuara ndaj fondit pyjor kullosor ne Republiken e Shqierise
2.  Përqindja e sipërfaqes pyjore dhe kullosore publike e regjistruar në republikën e Shqipërisë  
3. Numri i turisteve hyres ne Zonat e Mbrojtura
4. Moratoriumi i gjuetise?? (shkelje te tij??)
</t>
        </r>
      </text>
    </comment>
    <comment ref="A21" authorId="0" shapeId="0">
      <text>
        <r>
          <rPr>
            <b/>
            <sz val="9"/>
            <color indexed="81"/>
            <rFont val="Tahoma"/>
            <family val="2"/>
          </rPr>
          <t>Vilma Kola:</t>
        </r>
        <r>
          <rPr>
            <sz val="9"/>
            <color indexed="81"/>
            <rFont val="Tahoma"/>
            <family val="2"/>
          </rPr>
          <t xml:space="preserve">
teperfshihen: Numri i monitorimeve te kryera per vleresimin e biodivesitetit dhe vlerave natyrore ne ZM.  
2. Numri i oreve mesimore qe realizohen per ndergjegjesim dhe informim per zonat e mbrojtura
3. Perqindja e mbulimit me plane menaxhimi ne zonat e mbrojtura 
5. Niveli i parametrave optimal te biodiversitetit (duhet te specifikohen)
6. Inspektime tw kryera nga Inspektoriati..... (produkt me vete me kostot e personelit te Inspektoriatit)
7. Shkelje tw vwrejtura ndaj totalit tw inspektimeve. 
8. Numri i grave nw forcat e mbrojtjes mjedisore etj...
</t>
        </r>
      </text>
    </comment>
    <comment ref="A22" authorId="0" shapeId="0">
      <text>
        <r>
          <rPr>
            <b/>
            <sz val="9"/>
            <color indexed="81"/>
            <rFont val="Tahoma"/>
            <family val="2"/>
          </rPr>
          <t>Vilma Kola:</t>
        </r>
        <r>
          <rPr>
            <sz val="9"/>
            <color indexed="81"/>
            <rFont val="Tahoma"/>
            <family val="2"/>
          </rPr>
          <t xml:space="preserve">
Tregues ne nivel objektivi. Te zevendesohen me keto:Përqindja e ZM te shtuara ndaj fondit pyjor kullosor ne Republiken e Shqierise
2.  Përqindja e sipërfaqes pyjore dhe kullosore publike e regjistruar në republikën e Shqipërisë  
3. Numri i turisteve hyres ne Zonat e Mbrojtura
4. Moratoriumi i gjuetise?? (shkelje te tij??)
</t>
        </r>
      </text>
    </comment>
  </commentList>
</comments>
</file>

<file path=xl/sharedStrings.xml><?xml version="1.0" encoding="utf-8"?>
<sst xmlns="http://schemas.openxmlformats.org/spreadsheetml/2006/main" count="3204" uniqueCount="437">
  <si>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</si>
  <si>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</si>
  <si>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</si>
  <si>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</si>
  <si>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</si>
  <si>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</si>
  <si>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</si>
  <si>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</si>
  <si>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</si>
  <si>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</si>
  <si>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</si>
  <si>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</si>
  <si>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</si>
  <si>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</si>
  <si>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</si>
  <si>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</si>
  <si>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</si>
  <si>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</si>
  <si>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</si>
  <si>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</si>
  <si>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</si>
  <si>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</si>
  <si>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</si>
  <si>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</si>
  <si>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</si>
  <si>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</si>
  <si>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</si>
  <si>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Vlera e Synuar</t>
  </si>
  <si>
    <t>Produkti 1</t>
  </si>
  <si>
    <t>Kodi i Projektit të Investimeve</t>
  </si>
  <si>
    <t>Emërtimi i Treguesit 1</t>
  </si>
  <si>
    <t>Vlera Bazë</t>
  </si>
  <si>
    <t>601. Sigurimet Shoqërore dhe Shendetësore</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</si>
  <si>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</si>
  <si>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</si>
  <si>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</si>
  <si>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</si>
  <si>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X</t>
  </si>
  <si>
    <r>
      <t>Detajimi i Kostos Totale të</t>
    </r>
    <r>
      <rPr>
        <b/>
        <sz val="8"/>
        <color rgb="FFFF0000"/>
        <rFont val="Garamond"/>
        <family val="1"/>
      </rPr>
      <t xml:space="preserve"> Produktit X </t>
    </r>
    <r>
      <rPr>
        <b/>
        <sz val="8"/>
        <color theme="1"/>
        <rFont val="Garamond"/>
        <family val="1"/>
      </rPr>
      <t>sipas Artikujve Ekonomikë</t>
    </r>
  </si>
  <si>
    <r>
      <t xml:space="preserve">Detajimi i Kostos Totale të </t>
    </r>
    <r>
      <rPr>
        <b/>
        <sz val="8"/>
        <color rgb="FFFF0000"/>
        <rFont val="Garamond"/>
        <family val="1"/>
      </rPr>
      <t xml:space="preserve">Produktit 1 </t>
    </r>
    <r>
      <rPr>
        <b/>
        <sz val="8"/>
        <color theme="1"/>
        <rFont val="Garamond"/>
        <family val="1"/>
      </rPr>
      <t>sipas Artikujve Ekonomikë</t>
    </r>
  </si>
  <si>
    <r>
      <t xml:space="preserve">Detajimi i Kostos Totale të </t>
    </r>
    <r>
      <rPr>
        <b/>
        <sz val="8"/>
        <color rgb="FFFF0000"/>
        <rFont val="Garamond"/>
        <family val="1"/>
      </rPr>
      <t>Produktit X</t>
    </r>
    <r>
      <rPr>
        <b/>
        <sz val="8"/>
        <color theme="1"/>
        <rFont val="Garamond"/>
        <family val="1"/>
      </rPr>
      <t xml:space="preserve"> sipas Artikujve Ekonomikë</t>
    </r>
  </si>
  <si>
    <t>Shpenzimet Kapitale</t>
  </si>
  <si>
    <t>Kategoria 1: Shpenzimet Administrative Kapitale</t>
  </si>
  <si>
    <t>Produkti X (shto produkte sipas rastit)</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</si>
  <si>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</si>
  <si>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</si>
  <si>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</si>
  <si>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</si>
  <si>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</si>
  <si>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</si>
  <si>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</si>
  <si>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</si>
  <si>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Kapitulli 01</t>
  </si>
  <si>
    <t>Kapitulli 05</t>
  </si>
  <si>
    <r>
      <rPr>
        <b/>
        <sz val="8"/>
        <color rgb="FFFF0000"/>
        <rFont val="Garamond"/>
        <family val="1"/>
      </rPr>
      <t>Produkti 2</t>
    </r>
    <r>
      <rPr>
        <sz val="8"/>
        <color theme="1"/>
        <rFont val="Garamond"/>
        <family val="1"/>
      </rPr>
      <t>(shto produkte sipas rastit)</t>
    </r>
  </si>
  <si>
    <r>
      <rPr>
        <b/>
        <sz val="8"/>
        <color rgb="FFFF0000"/>
        <rFont val="Garamond"/>
        <family val="1"/>
      </rPr>
      <t>Produkti 3</t>
    </r>
    <r>
      <rPr>
        <sz val="8"/>
        <color theme="1"/>
        <rFont val="Garamond"/>
        <family val="1"/>
      </rPr>
      <t>(shto produkte sipas rastit)</t>
    </r>
  </si>
  <si>
    <t xml:space="preserve">Produkti 1 </t>
  </si>
  <si>
    <t>Kodi i Projektit sipas listes se investimeve</t>
  </si>
  <si>
    <t>Kapitull 02</t>
  </si>
  <si>
    <t>Kapitulli 03</t>
  </si>
  <si>
    <t>Kapitulli 04</t>
  </si>
  <si>
    <t>Produkti 2</t>
  </si>
  <si>
    <t>nr pajisjesh</t>
  </si>
  <si>
    <r>
      <t xml:space="preserve">Detajimi i Kostos Totale të </t>
    </r>
    <r>
      <rPr>
        <b/>
        <sz val="8"/>
        <color rgb="FFFF0000"/>
        <rFont val="Garamond"/>
        <family val="1"/>
      </rPr>
      <t xml:space="preserve">Produktit 2 </t>
    </r>
    <r>
      <rPr>
        <b/>
        <sz val="8"/>
        <color theme="1"/>
        <rFont val="Garamond"/>
        <family val="1"/>
      </rPr>
      <t>sipas Artikujve Ekonomikë</t>
    </r>
  </si>
  <si>
    <t>Kosto totale e produkti 2</t>
  </si>
  <si>
    <r>
      <t xml:space="preserve">Detajimi i Kostos Totale të </t>
    </r>
    <r>
      <rPr>
        <b/>
        <sz val="8"/>
        <color rgb="FFFF0000"/>
        <rFont val="Garamond"/>
        <family val="1"/>
      </rPr>
      <t xml:space="preserve">Produktit 1&amp;2 …X </t>
    </r>
    <r>
      <rPr>
        <b/>
        <sz val="8"/>
        <color theme="1"/>
        <rFont val="Garamond"/>
        <family val="1"/>
      </rPr>
      <t>sipas Artikujve Ekonomikë</t>
    </r>
  </si>
  <si>
    <t xml:space="preserve">Kosto totale e projektit </t>
  </si>
  <si>
    <t>Produkti 1 (shto produkte sipas rastit)</t>
  </si>
  <si>
    <r>
      <t xml:space="preserve">Detajimi i Kostos Totale të </t>
    </r>
    <r>
      <rPr>
        <b/>
        <sz val="8"/>
        <color rgb="FFFF0000"/>
        <rFont val="Garamond"/>
        <family val="1"/>
      </rPr>
      <t xml:space="preserve">Produktit X </t>
    </r>
    <r>
      <rPr>
        <b/>
        <sz val="8"/>
        <color theme="1"/>
        <rFont val="Garamond"/>
        <family val="1"/>
      </rPr>
      <t>sipas Artikujve Ekonomikë</t>
    </r>
  </si>
  <si>
    <t xml:space="preserve">Kosto totale e produktit </t>
  </si>
  <si>
    <t>Kapitull 05</t>
  </si>
  <si>
    <t>Kapitulli 02</t>
  </si>
  <si>
    <t>Mbrojtja e Mjedisit</t>
  </si>
  <si>
    <t>01110</t>
  </si>
  <si>
    <t>05320</t>
  </si>
  <si>
    <t>04260</t>
  </si>
  <si>
    <t>Planifikimi, menaxhimi &amp; administrimi</t>
  </si>
  <si>
    <t>Rritja, forcimi dhe zhvillimi i kapaciteteve menaxhuese per nje planifikim, menaxhim dhe administrim te politikave dhe strategjive ne fushen e mjedisit, pyjeve si dhe koordinimi i punes me te gjitha drejtorite e politikave per kontrollin dhe zbatimin e tyre; trajnimi si nje mjet strategjik per rritjen e burimeve njerezore; hartimi dhe  rritja e kontrollit mbi efektivitetin e perdorimit te fondeve financiare ne te gjithe strukturen e MTM-se dhe institucionet e varesise, ne perputhje me legjislacionin ne fuqi dhe kerkesat ne kuader te procesit te integrimit.</t>
  </si>
  <si>
    <t>numer godine</t>
  </si>
  <si>
    <t>M260001</t>
  </si>
  <si>
    <t>Produkti 1: 92601AA</t>
  </si>
  <si>
    <t xml:space="preserve">Programi i Mbrojtjes së Mjedisit mbulon sigurimin dhe përmirësimin e cilësisë së mjedisit, në dobi të brezave të sotëm dhe të ardhshëm, si dhe sigurimin e kushteve për zhvillimin e qëndrueshëm të vendit, nëpërmjet garantimit të përputhshmërisë së veprimtarive me ndikim në mjedis me kushtet e lejeve mjedisore dhe kërkesave të legjislacionit mjedisor, përmirësimt të cilësisësë ajrit  në zonat kryesore urbane; menaxhimit të integruar të mbetjeve, parandalimit dhe kontrollit të integruar të ndotjes dhe rreziqeve nga aksidentet industriale, përshpejtimin e përshtatjes ndaj ndryshimeve klimatike dhe zbutjes së gazrave me efekt serë; ruajtjes dhe perdorimit të qëndrueshëm të burimeve natyrore, biodiversitetit dhe menaxhimit të integruar të zonave të mbrojtura. </t>
  </si>
  <si>
    <t xml:space="preserve">Për përmirësimin e cilësisë së ajrit, mbrojtjen e natyrës dhe biodiversitetit.
</t>
  </si>
  <si>
    <t>Norma vjetore e zvogelimit te ndotjes akustike ne zonat kryesore urbane - perqindja vjetore e nivelit te ndotjes</t>
  </si>
  <si>
    <t>Norma vjetore e diteve te ndotura nga PM10 per qytetet Tirane, Korce, Elbasan - perqindja vjetore e nivelit te ndotjes</t>
  </si>
  <si>
    <t>Tirane 50 %,          Elbasani 40 %,          Korça 50 %</t>
  </si>
  <si>
    <t>Tirane 45 %,          Elbasani 35 %,          Korça 45 %</t>
  </si>
  <si>
    <t>Tirane 40 %,                           Elbasani 30 %,                           Korça 40 %</t>
  </si>
  <si>
    <t>Siperfaqja e Zonave te Mbrojtura</t>
  </si>
  <si>
    <t>18,5%</t>
  </si>
  <si>
    <t>Perqindja e mbetjeve që shkojnë në landfille sanitare kundrejt mbetjeve të hedhura në venddepozitime të hapura</t>
  </si>
  <si>
    <t>Niveli ne perqindje i mbetjeve te ricikluara</t>
  </si>
  <si>
    <t xml:space="preserve">"Garantimi i përputhshmërisë së veprimtarive me ndikim në mjedis me kushtet e lejeve mjedisore dhe kërkesave të legjislacionit mjedisor."
</t>
  </si>
  <si>
    <t>Subjekte administrative të sanksionuara</t>
  </si>
  <si>
    <t>Trend rrites</t>
  </si>
  <si>
    <t>% e mbetjeve te rrezikshme te eleminuara/evidentuara (te  evidentohet llojet  e mbetjeve qe trajton mjedisi)</t>
  </si>
  <si>
    <t>% e mbetjeve te parrezikshme te eleminuara/evidentuara</t>
  </si>
  <si>
    <t>% e kurrikulave te hartuara per mjedisin ose % e shkollave qe realizojne aktivitete ne kuader te mbrojtjes se mjedisit</t>
  </si>
  <si>
    <t>numer aktesh</t>
  </si>
  <si>
    <t>Inspektim në të gjitha subjektet me ndikim në mjedis</t>
  </si>
  <si>
    <t>numer inspektimesh</t>
  </si>
  <si>
    <t>Raporte monitorimi</t>
  </si>
  <si>
    <t>Raporte monitorimi te cilesise se ajrit e zhurmave e ujerave urbane, te cilesise se ujerave ne lumenj, liqene, dete dhe laguna, te monitorimit te treguesve ne pyje dhe biodiversitet dhe te treguesve te shkarkimit e transferimit te ndotesave dhe raporti vjetor i gjendjes ne mjedis</t>
  </si>
  <si>
    <t>numer raportesh</t>
  </si>
  <si>
    <t>cope</t>
  </si>
  <si>
    <t>Mbyllja, rehabilitimi I mbetjeve urbane nga venddepozitimeve ekzistuese</t>
  </si>
  <si>
    <t>vendepozitime te rehabilituara</t>
  </si>
  <si>
    <t>Ne zbatim te aktit nenligjor te miratuar per rehabilitimin e vendepozitimeve ekzistuese per nje periudhe deri ne 10 vjet , MTM do te beje te mundur permiresimin e kushteve te ketyre venddepozitimet ekzistuese</t>
  </si>
  <si>
    <t>numer venddepozitimesh</t>
  </si>
  <si>
    <t>numer studimi</t>
  </si>
  <si>
    <t>Pasaporta dixhitale mjedisore</t>
  </si>
  <si>
    <t>sistemi software I pergatitur</t>
  </si>
  <si>
    <t>M260383</t>
  </si>
  <si>
    <t>Nr sistemi software per identifikimin e shkeljeve ne fushen e mjedisit</t>
  </si>
  <si>
    <t>Zhvillimi i nje moduli softëare per menaxhimin e procesit te punes nga identifikimi i shkeljeve persa i perket ndotjes se mjedisit, ne vendosjen e gjobesdhe deri ne shlyerjen e saj nga personi fizik ose juridik.</t>
  </si>
  <si>
    <t>Pershtatja me ndryshimet Klimaterike ne fushen e menaxhimit nderkufitar te riskut te permbytjeve ne Ballkanin perendimor-GIZ</t>
  </si>
  <si>
    <t xml:space="preserve">Strategji dhe Plane Kombetare te hartuara e te miratuara </t>
  </si>
  <si>
    <t>GM26066</t>
  </si>
  <si>
    <t>Do te hartohen dokumenta strategjike dhe plane veprimi  per arritjen e objektivave kombetare ne fushen e mbrojtjes se mjedisit dhe ndryshimeve klimatike</t>
  </si>
  <si>
    <t>Numer dokumentash strategjike</t>
  </si>
  <si>
    <t>TVSH e Projektit te GIZ e realizuar</t>
  </si>
  <si>
    <t>M260401</t>
  </si>
  <si>
    <t xml:space="preserve">Do te realizohen pagesat per TVSH e Projektit bazuar ne aktivitetet e realizuara </t>
  </si>
  <si>
    <t>Bioenergjia- Projekti UNIDO</t>
  </si>
  <si>
    <t>Numer industrish pilote te aplikuara</t>
  </si>
  <si>
    <t>Kosto lokale do te realizohet per pergatitjen e metodologjise dhe dokumentave te tjere per SME-te qe do te perfitojne nga projekti, fillimisht ne sektorin e vajit te ullirit qe perdorin mbetjet e bio-mases per prodhimin e energjise</t>
  </si>
  <si>
    <t>Kune Vain- Projekti GEF</t>
  </si>
  <si>
    <t xml:space="preserve">  Infrastrukure e permiresuar ne zonen e Kune Vainit</t>
  </si>
  <si>
    <t>GM26058</t>
  </si>
  <si>
    <t>Infrastrukure e permiresuar ne zonen e Kune Vainit per te siguruar pershtatjen ndaj ndryshimeve klimatike si ndertimi i puseve artizanale dhe shtimi i siperfaqeve te degraduara ne pyje.</t>
  </si>
  <si>
    <t>Numer pusesh artizanale</t>
  </si>
  <si>
    <t>Produkti 3</t>
  </si>
  <si>
    <t xml:space="preserve"> TVSH e realizuar per projektin e Kune Vainit</t>
  </si>
  <si>
    <t>M260362</t>
  </si>
  <si>
    <t>Rimbursimi i TVSH-se do te behet per aktivitete qe do te realizohen ne kuader te projektit</t>
  </si>
  <si>
    <t>Parku Biosferik i prespes - Projekti KFW</t>
  </si>
  <si>
    <t>GM26033</t>
  </si>
  <si>
    <t>numer planesh</t>
  </si>
  <si>
    <t>Kosto lokale per projektin e realizuar per projektin e Biosferes Prespe</t>
  </si>
  <si>
    <t>M260241</t>
  </si>
  <si>
    <t>Kosto lokale do te realizohet ne funksion te aktiviteteve te projektit per planet e menaxhimit te Zonave te Mbrojtura ne perputhje me kuadrin ligjor kombetar ne zbatim te Ligjit "Per Zonat e Mbrojtura"</t>
  </si>
  <si>
    <t>TVSH e realizuar per projektin e Biosferes Prespe</t>
  </si>
  <si>
    <t>M260248</t>
  </si>
  <si>
    <t>TVSH do te rimbursohet ne baze te fatura te ardhura per aktivitetet e realizuara per projektin e rezerves se Biosferes Prespe</t>
  </si>
  <si>
    <t>Projekti tre liqenet CSBL III - Projekti GIZ</t>
  </si>
  <si>
    <t>Raporte monitorimi per vleresimin e gjendjes se tre liqeneve nepermjet monitorimit te treguesve ne perputhje me Direktiven Kuader te Ujit (CSBL III)</t>
  </si>
  <si>
    <t>Numer raportesh</t>
  </si>
  <si>
    <t>TVSH e rimbursuar per projektin</t>
  </si>
  <si>
    <t>M260402</t>
  </si>
  <si>
    <t>TVSH do te rimbursohet per aktivitetet e realizuara per projektin CSBL III</t>
  </si>
  <si>
    <t>Platforma elektronike per menaxhimin e qendrueshem te burimeve ujore ne zonen nderkufitare Greqi-Shqiperi.</t>
  </si>
  <si>
    <t xml:space="preserve">Ne kuader te projektit AQUANEX do te behet e mundur zhvillimi i nje databaze per monitorimin e qendrueshem te burimeve ujore ne zonen nderkufitare Greqi-Shqiperi dhe do te draftohen udhezuesit respektive ne perputhje me kerkesat e Direktives </t>
  </si>
  <si>
    <t>Numer databaze/udhezues</t>
  </si>
  <si>
    <t>Projekti Mekanizmat financiare -  PNUD</t>
  </si>
  <si>
    <t>Plan strategjik dhe financiar per sistemin e ZM</t>
  </si>
  <si>
    <t>GM26064</t>
  </si>
  <si>
    <t>Ne kuader te projektit do te hartohet plan strategjik dhe plan financiar per sistemin e zonave te mbrojtura.</t>
  </si>
  <si>
    <t>Kosto lokale e realizuar per projektin</t>
  </si>
  <si>
    <t>M260377</t>
  </si>
  <si>
    <t>Projekti Blue Land- Sherbimi i ekosistemeve  -AKZM</t>
  </si>
  <si>
    <t>Trupe nderkufitare e ngritur per menaxhimin e qendrueshem te biodiversitetit, habitateve dhe ekosistemeve ne 3 zona detare dhe bregdetare</t>
  </si>
  <si>
    <t>Ne kuader te projektit Blue land do te behet e mundur ngritja e nje trupe nderkufitare per harmozinimin e nje menaxhimi te qendrueshem ne 3 zona detare dhe bregdetare te mbrojtura te targetuara nga projekti.</t>
  </si>
  <si>
    <t>Numer iniciativash pilot</t>
  </si>
  <si>
    <t>nr planesh te hartuara</t>
  </si>
  <si>
    <t>Projekti i Mbetjeve ne kuader te ndryshimeve klimatike  - GIZ</t>
  </si>
  <si>
    <t>Strategji dhe 3 Plane lokale veprimi te hartuara per 3 bashki</t>
  </si>
  <si>
    <t>GM26065</t>
  </si>
  <si>
    <t xml:space="preserve">Ne kuader te projektit te zbatuar nga GIZ eshte perfunduar rishikimi i Strategjisese mbetjeve dhe jane hartuar 3 plane lokale veprimi per 3 Bashki Peqin, Himare, Rrogozhine </t>
  </si>
  <si>
    <t>TVSH e rimbursuar per projektin e GIZ</t>
  </si>
  <si>
    <t>M260379</t>
  </si>
  <si>
    <t>TVSH do te rimbursohet per aktivitetet e realizuara per projektin e mbetjeve te GIZ</t>
  </si>
  <si>
    <t>Projekti SWAN -Platforma per riperdorimin e mbetjeve - Interreg BallkanMed</t>
  </si>
  <si>
    <t>Hartë e përgatitur për burimet e mbetjeve të ngurta për prodhuesit industrialë (SWAN)</t>
  </si>
  <si>
    <t>Ne kuader te projektit SWAN do te pergatitet harta per burimet e mbetjeve te ngurta per prodhuesit industriale</t>
  </si>
  <si>
    <t>numer hartash</t>
  </si>
  <si>
    <t>Projekti Plastic buster MPAs- Interreg Med</t>
  </si>
  <si>
    <t>Masa pilote te zbatuara</t>
  </si>
  <si>
    <t>Masa pilote te zbatuara per eleminimin e ndotjes nga plastika ne nje zone te mbrojtur detare dhe plani i menaxhimit I ZMD-se i rishikuar</t>
  </si>
  <si>
    <t>Projekti Menaxhimi i Intnegruar i Mbetjeve dhe Parandalimi i Mbetjeve Detare ne Ballkanin Perendimor - GIZ</t>
  </si>
  <si>
    <t>Sistem i ngritur ndergjegjesimi, edukimi, monitorimi dhe raportimi per parandalimin e mbetjeve detare ne kuader te projektit te financuar nga GIZ.</t>
  </si>
  <si>
    <t>nr sistemi</t>
  </si>
  <si>
    <t>Projekti Menaxhimi i Kimikateve- SIDA</t>
  </si>
  <si>
    <t>Kapacitete te ngritura ne fushen e kimikateve</t>
  </si>
  <si>
    <t xml:space="preserve">krijimi i kushteve, në fushën e legjislacionit të kimikateve, për anëtarësim në BE. </t>
  </si>
  <si>
    <t>zyre e ngritur</t>
  </si>
  <si>
    <t>Projekti SANE - SIDA</t>
  </si>
  <si>
    <t>Raporte perfomance te hartuara</t>
  </si>
  <si>
    <t>Raporte vleresimi performace te hartuara ne kuader te projektit SANE per ngritjen e kapaciteteve te Ministrise se Turizmit dhe Mjedisit dhe institucioneve te tjera per pergatitjen e negociatave per kapitullin 27 te mjedisit</t>
  </si>
  <si>
    <t>Administrimi I Pyjeve</t>
  </si>
  <si>
    <t>Projekti Sigurimi i Sherbimeve per menaxhimin e burimeve natyrore- RE-SOURCE</t>
  </si>
  <si>
    <t>Kuader ligjor dhe institucional i permiresuar- RE-SOURCE</t>
  </si>
  <si>
    <t>nr raportesh</t>
  </si>
  <si>
    <t>Projekti PHAROS4MPAs</t>
  </si>
  <si>
    <t>Zhvillimi blu dhe ruajtja e burimeve detare ne mesdhe.</t>
  </si>
  <si>
    <t xml:space="preserve">Pergatitja e rekomandimeve specifike ne kontekstin mesdhetar per cdo sektor detar duke siguruar mbeshtetjen e autoriteteve pergjegjese per menaxhimin e zonave te mbrojtura detare </t>
  </si>
  <si>
    <t>Projekti LASPEH</t>
  </si>
  <si>
    <t>Prodhimi I nje plani konservimi per specien endemike te percaktuar gjeli I eger ne parkun kombetar mali I Tomorrit Berat</t>
  </si>
  <si>
    <t>Menaxhimi dhe permiresimi I habitatit per krijimin e kushteve te pershtatshme per gjelin e eger.</t>
  </si>
  <si>
    <t>nr.studimi</t>
  </si>
  <si>
    <t>Programi I administrimit te pyjeve perfshin hartimin e politikave per menaxhimin e qendrueshem te ekosistemeve, duke promovuar zhvillimin e nje ekonomie te gjelber, kordinimin ne nivel qendror, rajonal dhe lokal te praktikave me te mira ne drejtim te menaxhimit te burimeve natyrore duke rritur eficensen ne perdorimin e tyre, perdorimin e metodave dhe mjeteve miqesore me mjedisin ne planet operacionale e te zbatimit.</t>
  </si>
  <si>
    <t>Numri I monitorimeve te kryera per vlersimin e biodiversitetit dhe vlerave natyrore ne ZM</t>
  </si>
  <si>
    <t>12500 monitorime ne vit</t>
  </si>
  <si>
    <t>1300 monitorme</t>
  </si>
  <si>
    <t>1300 monitorime</t>
  </si>
  <si>
    <t>290 ore</t>
  </si>
  <si>
    <t>300 ore</t>
  </si>
  <si>
    <t>Perqindja me mbulime me plane menaxhimi te ZM-ve</t>
  </si>
  <si>
    <t>Raporte monitorimi ne ZM, organizim festash lokale/zhvillim oresh mesimore dhe miratimi I planeve te menaxhimit</t>
  </si>
  <si>
    <t>Inspektime te kryera</t>
  </si>
  <si>
    <t>Sistemi elektronik i monitorimit te pyjeve</t>
  </si>
  <si>
    <t>Kamera te instaluara per monitorimin e pyjeve</t>
  </si>
  <si>
    <t>M260356</t>
  </si>
  <si>
    <t>Permiresimi I cilesise se sherbimit per parandalimin e kundravajtjeve per prerjen e pyjeve</t>
  </si>
  <si>
    <t>Plane menaxhimi per pyjet</t>
  </si>
  <si>
    <t>Projekti I Sherbimeve Mjedisore</t>
  </si>
  <si>
    <t>Parashikimi sipas tavanit te vendosur nga financa</t>
  </si>
  <si>
    <t>Fond pyjor dhe kullosor publik i regjistruar</t>
  </si>
  <si>
    <t>KM26004</t>
  </si>
  <si>
    <t>Vleresimi i dokumentacionit ligjor dhe gjendjes se pronesise per zonat e percaktuara, pergatitja e hartes dixhitale dhe karteles per siperfaqet e rregjistruara, integrimi i tyre dhe databases e ZRPP.</t>
  </si>
  <si>
    <t>numer qarqesh</t>
  </si>
  <si>
    <t>TVSH projektit</t>
  </si>
  <si>
    <r>
      <t xml:space="preserve">Detajimi i Kostos Totale të </t>
    </r>
    <r>
      <rPr>
        <b/>
        <sz val="8"/>
        <color rgb="FFFF0000"/>
        <rFont val="Garamond"/>
        <family val="1"/>
      </rPr>
      <t>Produktit 7</t>
    </r>
    <r>
      <rPr>
        <b/>
        <sz val="8"/>
        <color theme="1"/>
        <rFont val="Garamond"/>
        <family val="1"/>
      </rPr>
      <t xml:space="preserve"> sipas Artikujve Ekonomikë</t>
    </r>
  </si>
  <si>
    <r>
      <rPr>
        <b/>
        <sz val="8"/>
        <color rgb="FFFF0000"/>
        <rFont val="Garamond"/>
        <family val="1"/>
      </rPr>
      <t>Produkti 4</t>
    </r>
    <r>
      <rPr>
        <sz val="8"/>
        <color theme="1"/>
        <rFont val="Garamond"/>
        <family val="1"/>
      </rPr>
      <t>(shto produkte sipas rastit)</t>
    </r>
  </si>
  <si>
    <t>Studime te pergatitura per mjedisin  dhe mbetjet</t>
  </si>
  <si>
    <t xml:space="preserve">Permiresimi i struktures funksionale per nje menaxhim sa me efektiv te burimeve njerezore per te krijiuar inje stafi permanent dhe sa me te qendrueshem per hartimin dhe monitorimin e politikave ne fushen e mjedisit dhe turizmit
</t>
  </si>
  <si>
    <t xml:space="preserve">"Përafrimi i standardeve, me qëllim menaxhimin sa më të mirë të stafit dhe punës së tyre, në zbatim të parimeve të barazisë gjinore dhe mosdiskriminimit."
</t>
  </si>
  <si>
    <t xml:space="preserve">Për zhvilllimin e qëndrueshëm të zonave pyjore të mbrojtura nëpërmjet bashkëpunimit me institucionet dhe komunitetin.
</t>
  </si>
  <si>
    <t>Menaxhim efektiv dhe sigurimi i mbrojtjes së zonave të mbrojtura, kullotave, flores, faunes dhe bimeve  në Republikën e Shqipërisë</t>
  </si>
  <si>
    <t xml:space="preserve">Për të siguruar mbrojtjen e mjedisit në një nivel të lartë do te hartohen raporte mjedisore dhe dokumenta strategjik qe transpozojne direktiva, rregullore dhe vendime te BE per fushen e mjedisit dhe te ndryshimeve klimatike. Ne kuader te procesit se Integrimit Evropian te vendit cdo vit rishikohet PKIE 3 vjecare per transpozimin e acquis te BE-se dhe hartohen raporte periodike 3 mujore per zbatimin e saj, perfshire kontributin per nenkomitetin BE-Shqiperi, KSA dhe planin e veprimit per adresimin e rekomandimeve te progres raportit te KE. Do te hartohet dokument strategjik dhe plan veprimi ne zbatim te politikave per arritjen e objektivave kombetare ne fushen e menaxhimit të mbetjeve si dhe plane veprimi me aktivitete konkrete per arritjen e tyre </t>
  </si>
  <si>
    <t>numer dokumentash</t>
  </si>
  <si>
    <t>Raporti bura/gra ne strukturat e mbrojtjes mjedisore</t>
  </si>
  <si>
    <t>Akte ligjore /nenligjore</t>
  </si>
  <si>
    <t xml:space="preserve">Për të siguruar mbrojtjen e mjedisit dhe zhvillimin e turizmit në një nivel të lartë do te hartohen akte ligjore dhe nenligjore qe transpozojne direktiva, rregullore dhe vendime te BE. </t>
  </si>
  <si>
    <t>220/21</t>
  </si>
  <si>
    <t>Standarde te politikave të fushës së MTM të hartuara kundrejt totalit të planifikuar në planin e akteve</t>
  </si>
  <si>
    <t>Niveli i ndotjes se ajrit</t>
  </si>
  <si>
    <t>Numri i turisteve ne strukturat akomoduese</t>
  </si>
  <si>
    <t>Numri i vizitoreve ne zonat e mbrojtura</t>
  </si>
  <si>
    <t>Standardet e biodiversitetit</t>
  </si>
  <si>
    <t xml:space="preserve">Masa të marra për ndryshime klimaterike </t>
  </si>
  <si>
    <t>Raste diskriminimi te konstatuara dhe raportuara</t>
  </si>
  <si>
    <t>Numri i akteve ligjore të përafruar me BE</t>
  </si>
  <si>
    <t>Përqindja e ZM të shtuara ndaj fondit pyjor kullosor ne Republiken e Shqipërisë</t>
  </si>
  <si>
    <t xml:space="preserve">Përqindja e sipërfaqes pyjore dhe kullosore publike e regjistruar në republikën e Shqipërisë </t>
  </si>
  <si>
    <t xml:space="preserve">Numri i turistëve hyrës në Zonat e Mbrojtura
</t>
  </si>
  <si>
    <t>Moratoriumi i gjuetise</t>
  </si>
  <si>
    <t>Inspektime të kryera nga Inspektoriati</t>
  </si>
  <si>
    <t>Numri i oreve mesimore qe realizohen per ndergjegjesim dhe informim per zonat e mbrojtura</t>
  </si>
  <si>
    <t>Niveli i parametrave optimal te biodiversitetit</t>
  </si>
  <si>
    <t>Shkelje të vërejtura ndaj totalit të inspektimeve</t>
  </si>
  <si>
    <t xml:space="preserve">Personel burra të rekrutuar rishtazi </t>
  </si>
  <si>
    <t xml:space="preserve">Personel gra të rekrutuara rishtazi </t>
  </si>
  <si>
    <t xml:space="preserve">Personel burra të trajnuar </t>
  </si>
  <si>
    <t xml:space="preserve">Personel gra të trajnuara </t>
  </si>
  <si>
    <t>Gra te informuara per ndryshimet klimatike, te dedikuara per grate ne zona tw mbrojtura (ne zonat ku ka bime/kafshe te mbrojtura)</t>
  </si>
  <si>
    <t>trend rrites</t>
  </si>
  <si>
    <t>TUNE - UP</t>
  </si>
  <si>
    <t>Zona detare e miremenaxhuar dhe permiresuar.</t>
  </si>
  <si>
    <t>ALL TOUR</t>
  </si>
  <si>
    <t>Permiresimi i efikasitetit te mbrojtjes se ligatinave</t>
  </si>
  <si>
    <t>Paketa turistike te zhvilluara per turizmin kulturor dhe natyror</t>
  </si>
  <si>
    <t>Promovimi i turizmit natyror dhe kulturor ne zonen e partneritetit te projektit</t>
  </si>
  <si>
    <t>Instrumenta te  permiresuara per mbrojtjen e ligatinave.</t>
  </si>
  <si>
    <t>numer instrumentash</t>
  </si>
  <si>
    <t xml:space="preserve">Rikonstruksion I bodrumeve te Ministrise </t>
  </si>
  <si>
    <t xml:space="preserve">Krijim ambjente zyrash </t>
  </si>
  <si>
    <t xml:space="preserve">Kthim ne ambjente zyrash  te bodrumeve te Ministrise </t>
  </si>
  <si>
    <t>orendi paisje</t>
  </si>
  <si>
    <t>Orendi pajisje per godinen e re</t>
  </si>
  <si>
    <t>Poste pune te pajisura sipas standardeve</t>
  </si>
  <si>
    <t>Kosto totale e produkti 1</t>
  </si>
  <si>
    <t>Blerje kondicionere</t>
  </si>
  <si>
    <t>Paisje e zyrave me sistem kondicionimi</t>
  </si>
  <si>
    <t>Zhvillimi i Turizmit</t>
  </si>
  <si>
    <t>04760</t>
  </si>
  <si>
    <t xml:space="preserve">Programi i Zhvillimit të Turizmit mbështetet në strategjinë sektoriale të turizmit, planin e saj të veprimit, si dhe të masave në strategjitë ndërsektoriale. Programi i Zhvillimit të Turizmit synon një turizëm të qëndrueshëm në kohë, social, mjedisor dhe ekonomik që arrihet nëpërmjet: 1)Përmirësimin dhe rishikimit në vazhdimësi të kuadrit ligjor për turizmin me fokus harmonizimin e tij me politikat e qeverisë; 2)Përmirësimin e klimës së biznesit nëpërmjet incentivave ligjore, fuqizimit të bashkëpunimit publik-privat; 3)Sistemit të licencimit, klasifikimit dhe çertifikimit të sipërmarrjeve turistike me qëllim përmirësimin e cilësisë së shërbimeve dhe mbrojtjen e konsumatorit, si dhe monitorimit të sipërmarrjeve turistike; 4)Diversifikimit të produktit turistik për të arritur një turizëm gjithëvjetor etj. </t>
  </si>
  <si>
    <t xml:space="preserve">Kthimi i Shqipërisë në një destinacion tërheqës turistik, cilësor dhe të qëndrueshëm, duke shfrytëzuar potenciale dhe burime lokale, duke u fokusuar në atë çka është unike në Shqipëri.
</t>
  </si>
  <si>
    <t xml:space="preserve">Rritja e kontributit direkt të turizmit në PBB </t>
  </si>
  <si>
    <t xml:space="preserve">Rritja e nivelit të punësimit në sektorin e Turizmit </t>
  </si>
  <si>
    <t xml:space="preserve">Rritja e numrit të strukturave akomoduese  </t>
  </si>
  <si>
    <t>% e investimeve te huaja ne turizem</t>
  </si>
  <si>
    <t>Diversifikimi i ofertës turistike duke synuar praninë e turistëve gjatë gjithë vitit</t>
  </si>
  <si>
    <t xml:space="preserve">Numri i turistëve jashtë sezonit veror </t>
  </si>
  <si>
    <t xml:space="preserve">Te ardhura nga turistet jashte sezonit </t>
  </si>
  <si>
    <t xml:space="preserve">Numer biznesesh ne sektorin e agroturizmit </t>
  </si>
  <si>
    <t xml:space="preserve">Numri i strukturave akomoduese  </t>
  </si>
  <si>
    <t>Hartimi i akteve me qëllim përmirësimin e vazhdueshëm të kuadrit ligjor, që kanë të bëjnë direkt ose indirekt me zhvillimin e sektorit të turizmit.</t>
  </si>
  <si>
    <t>Monitorim i gjithe vijës bredgetare për evidentimin e situatës me qëllim mbrojtjen, planifikimin, monitorimin dhe administrimin e zonës bregdetare.</t>
  </si>
  <si>
    <t>numer monitorimesh</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</si>
  <si>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</si>
  <si>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</si>
  <si>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Pjesëmarrja në panaire ndërkombëtare për promovimin e turizmit</t>
  </si>
  <si>
    <t>numer panairesh</t>
  </si>
  <si>
    <t>Studim i zonave te mbrojtura ne Shqiperi</t>
  </si>
  <si>
    <t xml:space="preserve">Zonat e mbrojtura vleresohen si nje nga resurset me te medha te zhvillimit te turizmit ne vend. Duke synuar drejt nje turizem te qendrueshem studimi ka ne fokus analizen e 54 zonave te mbrojtua egzistuese te ndara sipas 5 kategorive. Do te pergatiten skedat e vleresimit per cdo zone te mbrojtur (vlerat e tyre), hartohen hartat e zonave me nenzonimin perkates, percaktimi i zonave qe plotesojne ose jo kriteret per te qene te tilla, potencialet turistike per cdo zone, etj.   </t>
  </si>
  <si>
    <t>Studimi dhe hartat per te gjitha zonat e mbrojtura ne Shqiperi</t>
  </si>
  <si>
    <t>Fondi per zhvillimin e turizmit</t>
  </si>
  <si>
    <t>M260404</t>
  </si>
  <si>
    <t>Fondi per zhvillimin e turizmit procedura e prokurimit te te cilit bazohet ne ligjin e turizmit</t>
  </si>
  <si>
    <t>projekte te financuara</t>
  </si>
  <si>
    <t xml:space="preserve">Në zbatim të Strategjisë Kombëtare të Turizmit 2018-2023, ka lindur nevoja e një Strategjie të re të Brandit dhe Marketingut të Turizmit Shqiptar. Strategjia e Brandit do të ketë fokus produktet autentike shqiptare, si dhe krijimin e miteve, historive, atraksioneve të ndryshme, që do t`u shërbejnë organizatave promovuese për të modeluar një “fabul” për Shqipërinë turistike. Ndërkohë përmes Strategjisë së Marketingut do të evidentohen target grupet dhe llojet e turistëve që do të duhet të njihen me potencialet e Shqipërisë. Kjo strategji do të shoqërohet dhe me një plan operacional. </t>
  </si>
  <si>
    <t>Numër</t>
  </si>
  <si>
    <t>Permiresim infrastrukture ne zonen e mbrojtur Kune - Vain Lezhe</t>
  </si>
  <si>
    <t xml:space="preserve">Vlerësimi  i rrjetit të infrastrukturës ekzistuese. Sistemi dhe rehabilitimi i rruges dhe sinjalistikes; Sistemimi dhe rehabilitimi në përputhje me planin e zhvillimit urban të zonës;
</t>
  </si>
  <si>
    <t xml:space="preserve">kilometra </t>
  </si>
  <si>
    <t>Masterplane per zonat me perparesi zhvillimin e turizmit</t>
  </si>
  <si>
    <t>Krijimi i masterplaneve  per zonat me perparesi zhvillimin e turizmit</t>
  </si>
  <si>
    <t>numer masterplanesh</t>
  </si>
  <si>
    <t>numer</t>
  </si>
  <si>
    <t>Qëndrueshmëria e peizazheve ujore nëpërmjet ripërdorimit të mbetjeve të
ngurta detare (WELCOME)</t>
  </si>
  <si>
    <t>Qëndrueshmëria e peizazheve ujore nëpërmjet ripërdorimit të mbetjeve të</t>
  </si>
  <si>
    <t xml:space="preserve">Hulumtime mbi ML (duke përfshirë modelimin) dhe largimin ML nga përzgjedhja italiane, plazhet shqiptare dhe malazeze. Restaurimin e dunave, sipas një metodologjie të mirëpërcaktuar. Hartimin e një plani ML në kuadër të ICZM. </t>
  </si>
  <si>
    <t>plan I hartuar</t>
  </si>
  <si>
    <t>Praktikat bregdetare per qeverisjen e kalter (BLUE COAST)</t>
  </si>
  <si>
    <t xml:space="preserve">Rritja e efektivitetit të mbrojtjes mjedisore, përdorimi i qëndrueshëm i burimeve natyrore, Mbrojtja e mjedisit dhe promovimi i përshtatjes dhe zbutjes së ndryshimeve klimatike, parandalimi dhe menaxhimi i rrezikut. </t>
  </si>
  <si>
    <t>numer stacione</t>
  </si>
  <si>
    <t>Skema dhe Aplikacioni Mobile për ruajtjen dhe promovimin e përbashkët 
gastronomisë tradicionale(CBTB)</t>
  </si>
  <si>
    <t>Ruajtja dhe promovimi i gastronomisë tradicionale 2. Zhvillimi i një produkti të ri turistik të integruar për promovimin e zonës si destinacion turistik</t>
  </si>
  <si>
    <t>Ruajtja dhe promovimi i gastronomisë tradicionale. Zhvillimi i një produkti të ri turistik të integruar për promovimin e zonës si destinacion turistik</t>
  </si>
  <si>
    <t>work shop te zhvilluara</t>
  </si>
  <si>
    <t>Zhvillimi i Turizmit Detar dhe Promovimi i Porteve Rajonale REGLPORTS</t>
  </si>
  <si>
    <t>Projekti do të rrisë numrin e turistëvet, rritjen ekonomike rajonale dhe kontribuon ndjeshëm në arritjen e treguesve të rezultateve të Programit.
REGLPORTS parashikon te lehtesoje menaxhimin e Turizmit Detar.</t>
  </si>
  <si>
    <t>Krijimi dhe hartezimi I rrugeve qe do te jene pjese e tre paketave tematike (trashgimi, mireqenie, gastronomi)</t>
  </si>
  <si>
    <t>Krijimi dhe hartezimi I rrugeve qe do te jene pjese e tre paketave tematike (trashgimi, mireqenie, gastronomi) dhe instalimi I sensoreve inteligjente te vendndodhjes, me baze blutouth per navigimin ne te gjitha rruget, si dhe krijimi I nje aplikacioni per shperndarjen e permbajtjes se tyre ne celularin e perdoruesit</t>
  </si>
  <si>
    <t>Grumbullimi i SME-ve inovative te turizmit nderkufitar INNOTOURCLUST</t>
  </si>
  <si>
    <t>Krijimi dhe zbatimi I nje "Cluster" inovativ nderkufitar te turizmit</t>
  </si>
  <si>
    <t>Krijimi dhe zbatimi I nje "Cluster" inovativ nderkufitar te turizmit I fokusuar ne integrimin, trajnimin dhe perdorimin e teknologjive inovative nga operatoret ekonomik, me qellim permiresimin e konkurueshmerise dhe bashkpunimit ndermjet SME-ve vendore me industrine e turizmit nderkombetar.</t>
  </si>
  <si>
    <t>"TREC" Shqiperi udheto ne menyren tende: Menaxhimi multi aktor I integruar I turizmit rural dhe kulturor ne qarqet e Gjirokastres dhe Beratit.</t>
  </si>
  <si>
    <t>Krijimi I produkteve turistike te lidhura me trizmin kulturor dhe natyror/rural.</t>
  </si>
  <si>
    <t>Krijimi I produkteve turistike te lidhura me trizmin kulturor dhe natyror/rural. Pergatitja e paketave promovuese te ketyre produkteve dhe shperndarja  e informacionit te qeverisja vendore dhe ESM-te lokale.</t>
  </si>
  <si>
    <t>Due Mari</t>
  </si>
  <si>
    <t>Krijimi i nje platforme dixhitale per pasqyrimin e objekteve kulturore turistike si dhe paraqitja e produkteve turistike nepermjet realitetit virtual interaktiv</t>
  </si>
  <si>
    <t>numer platforme</t>
  </si>
  <si>
    <t>M260324</t>
  </si>
  <si>
    <t xml:space="preserve">Vendosja e bovave ankoruese </t>
  </si>
  <si>
    <t>Kontrolli hyres ne zonat e mbrojtura</t>
  </si>
  <si>
    <t>Sistemimi I zones se pelegrinazhit ne malin e Tomorrit</t>
  </si>
  <si>
    <t>18CG701</t>
  </si>
  <si>
    <t>18CG801</t>
  </si>
  <si>
    <t>18CG901</t>
  </si>
  <si>
    <t>18CH001</t>
  </si>
  <si>
    <t>18CH201</t>
  </si>
  <si>
    <t>18CH301</t>
  </si>
  <si>
    <t>18CH401</t>
  </si>
  <si>
    <t>Krijimi dhe zhvillimi i një produkti turistik unik, nëpërmjet krijimit të Brand-it të Zonës, Rrugëve Tematike që lidhin portet/bregdetin me destinacionet (kulturore, gastronomike, fetare, mjedisore dhe arkeologjike) në zonat e brendshme, si dhe krijimit t</t>
  </si>
  <si>
    <t>18CH002</t>
  </si>
  <si>
    <t>Krijimi dhe zhvillimi i një produkti turistik unik, nëpërmjet krijimit të Brand-it të Zonës, Rrugëve Tematike që lidhin portet/bregdetin me destinacionet (kulturore, gastronomike, fetare, mjedisore dhe arkeologjike) në zonat e brendshme, si dhe krijimit të një Qendre dhe Rrjeti të përbashkët, për menaxhimin, marketimin dhe komunikimin e operatorëve ekonomik lokal në zonën REGLPORTS, duke përdorur teknologji dhe metoda inovative</t>
  </si>
  <si>
    <t>Nr.sistemi</t>
  </si>
  <si>
    <t>18CH501</t>
  </si>
  <si>
    <t>18CH601</t>
  </si>
  <si>
    <t>18CH701</t>
  </si>
  <si>
    <t>18CH801</t>
  </si>
  <si>
    <t>18CH901</t>
  </si>
  <si>
    <t xml:space="preserve">numer </t>
  </si>
  <si>
    <t>18CI001</t>
  </si>
  <si>
    <t>18BH301</t>
  </si>
  <si>
    <t>Permiresim I menaxhimit te kimikateve</t>
  </si>
  <si>
    <t>18BH201</t>
  </si>
  <si>
    <t>Sistem i ngritur per menaxhimin e mbetjeve detare</t>
  </si>
  <si>
    <t>18BH101</t>
  </si>
  <si>
    <t>18BH001</t>
  </si>
  <si>
    <t>18BG901</t>
  </si>
  <si>
    <t>18BG601</t>
  </si>
  <si>
    <t>18BG401</t>
  </si>
  <si>
    <t>Projekti Aquanex - Ruajtja dhe sigurimi I trupave ujor</t>
  </si>
  <si>
    <t xml:space="preserve">GM26070  </t>
  </si>
  <si>
    <t>M260149</t>
  </si>
  <si>
    <r>
      <t xml:space="preserve">Raporte monitorimi ne ZM   </t>
    </r>
    <r>
      <rPr>
        <b/>
        <sz val="8"/>
        <color theme="1"/>
        <rFont val="Garamond"/>
        <family val="1"/>
      </rPr>
      <t>92602AA</t>
    </r>
  </si>
  <si>
    <t>92602AC</t>
  </si>
  <si>
    <r>
      <t xml:space="preserve">Objekte te administruara nga AKZM   </t>
    </r>
    <r>
      <rPr>
        <b/>
        <sz val="10"/>
        <color theme="1"/>
        <rFont val="Garamond"/>
        <family val="1"/>
      </rPr>
      <t>92602AB</t>
    </r>
  </si>
  <si>
    <r>
      <t>Akte ligjore / nënligjore të hartuara</t>
    </r>
    <r>
      <rPr>
        <b/>
        <sz val="10"/>
        <color theme="1"/>
        <rFont val="Garamond"/>
        <family val="1"/>
      </rPr>
      <t xml:space="preserve"> 92603AA</t>
    </r>
  </si>
  <si>
    <r>
      <t>Monitorime të kryera përgjatë gjithë vijës bregdetare</t>
    </r>
    <r>
      <rPr>
        <b/>
        <sz val="10"/>
        <color theme="1"/>
        <rFont val="Garamond"/>
        <family val="1"/>
      </rPr>
      <t xml:space="preserve"> 92603AB</t>
    </r>
  </si>
  <si>
    <r>
      <t xml:space="preserve">Turizem i promovuar </t>
    </r>
    <r>
      <rPr>
        <b/>
        <sz val="10"/>
        <color theme="1"/>
        <rFont val="Garamond"/>
        <family val="1"/>
      </rPr>
      <t>92603AC</t>
    </r>
  </si>
  <si>
    <t>18CL001</t>
  </si>
  <si>
    <t>18BF201</t>
  </si>
  <si>
    <t>Zhvillimi i Turizmit Detar dhe Promovimi i Porteve Rajonale REGLPORTS 1</t>
  </si>
  <si>
    <t>Teknologjite e reja ne sherbim te zhvillimit te rrugeve tematike nderrajonale THEMA</t>
  </si>
  <si>
    <t>18CH101</t>
  </si>
  <si>
    <t>18BF301</t>
  </si>
  <si>
    <r>
      <t xml:space="preserve">Akte ligjore dhe nenligjore/Dokumenta strategjike </t>
    </r>
    <r>
      <rPr>
        <b/>
        <sz val="10"/>
        <color theme="1"/>
        <rFont val="Garamond"/>
        <family val="1"/>
      </rPr>
      <t>92604AA</t>
    </r>
  </si>
  <si>
    <r>
      <rPr>
        <sz val="10"/>
        <color theme="1"/>
        <rFont val="Garamond"/>
        <family val="1"/>
      </rPr>
      <t>Inspektime te kryera/Inspektim në të gjitha subjektet me ndikim në mjedis</t>
    </r>
    <r>
      <rPr>
        <b/>
        <sz val="10"/>
        <color theme="1"/>
        <rFont val="Garamond"/>
        <family val="1"/>
      </rPr>
      <t xml:space="preserve">
92604AB</t>
    </r>
  </si>
  <si>
    <r>
      <t xml:space="preserve">Raporte monitorimi per tregues te ndryshem mjedisor  </t>
    </r>
    <r>
      <rPr>
        <b/>
        <sz val="10"/>
        <color theme="1"/>
        <rFont val="Garamond"/>
        <family val="1"/>
      </rPr>
      <t>92604AC</t>
    </r>
  </si>
  <si>
    <r>
      <rPr>
        <sz val="10"/>
        <color theme="1"/>
        <rFont val="Garamond"/>
        <family val="1"/>
      </rPr>
      <t xml:space="preserve">Dosje te  shqyrtuara per perftimin e lejeve te mjedisit  </t>
    </r>
    <r>
      <rPr>
        <b/>
        <sz val="10"/>
        <color theme="1"/>
        <rFont val="Garamond"/>
        <family val="1"/>
      </rPr>
      <t>92604AD</t>
    </r>
  </si>
  <si>
    <t>2021-2023</t>
  </si>
  <si>
    <t xml:space="preserve">Kosto lokale per projektin UNIDO Teknologji te aplikuara per perdorimin e bio-energjise ne industrine e perpunimit te vajit te ullirit </t>
  </si>
  <si>
    <t>Bioenergjia Kosto Lokale M260354</t>
  </si>
  <si>
    <t>Mbeshtetje financiare Projekti BERZH</t>
  </si>
  <si>
    <t>Buxheti 2021-2023</t>
  </si>
  <si>
    <t>FORMAT 2: FORMATI STANDARD I PËRGATITJES SË KËRKESAVE BUXHETORE PBA 2021-2023</t>
  </si>
  <si>
    <t>ekonomia qarkulluese IPA 3</t>
  </si>
  <si>
    <t>Produkti 4</t>
  </si>
  <si>
    <t>Akte ligjore dhe nenligjore</t>
  </si>
  <si>
    <t>Produkti 5</t>
  </si>
  <si>
    <t>Inventarizimi dhe kadastra e pyjeve</t>
  </si>
  <si>
    <t>Produkti 6</t>
  </si>
  <si>
    <t>Kosto totale e produktit 3</t>
  </si>
  <si>
    <t>Kosto totale e produktit 4</t>
  </si>
  <si>
    <t>Plane mbareshtimi te hartuara per fondin pyjor dhe kullosor publik</t>
  </si>
  <si>
    <t>GM26050</t>
  </si>
  <si>
    <t>Grumbullimi i te dhenave ne terren per evidentimin e gjendjes aktuale te ekonomise pyjore. Pergatitja e hartave GIS. Hartimi i skenareve per administrimin e pyjeve/kullotave. Hartimi i planeve VSM per planet e administrimit te pyjeve.</t>
  </si>
  <si>
    <t xml:space="preserve">numer planesh </t>
  </si>
  <si>
    <r>
      <t xml:space="preserve">Detajimi i Kostos Totale të </t>
    </r>
    <r>
      <rPr>
        <b/>
        <sz val="8"/>
        <color rgb="FFFF0000"/>
        <rFont val="Garamond"/>
        <family val="1"/>
      </rPr>
      <t>Produktit6</t>
    </r>
    <r>
      <rPr>
        <b/>
        <sz val="8"/>
        <color theme="1"/>
        <rFont val="Garamond"/>
        <family val="1"/>
      </rPr>
      <t xml:space="preserve"> sipas Artikujve Ekonomikë</t>
    </r>
  </si>
  <si>
    <t xml:space="preserve">FORMAT 2: FORMATI STANDARD I PËRGATITJES SË KËRKESAVE BUXHETORE PBA 2021-2023 </t>
  </si>
  <si>
    <t xml:space="preserve">Hartimi I Metodikes per rishikimin e planeve te Menaxhimit ne Zonat e Mbrojtura dhe Zbatimi I saj ne 5 zona pilot </t>
  </si>
  <si>
    <t xml:space="preserve">Pajisje TIK </t>
  </si>
  <si>
    <t>Paisje e zyrave me pajisjet e teknologjisë së informacionit dhe komunikimit</t>
  </si>
  <si>
    <t>numer pajisje</t>
  </si>
  <si>
    <t>Hartimi i akteve me qëllim përmirësimin e vazhdueshëm të kuadrit ligjor, që kanë të bëjnë me zhvillimin e nje ekonomie te gjelber.</t>
  </si>
  <si>
    <t xml:space="preserve">Permiresimi i biodiversitetit dhe ekosistemet natyrore permes forcimit te menaxhimit dhe rrjetëzimit të zonave të mbrojtura </t>
  </si>
  <si>
    <t>Ne kuader te pergatitjes se IPA 3 kombetare MTM do te bej te mundur realizimin e disa projekt fishave  per fushen e mjedist dhe mbetjeve</t>
  </si>
  <si>
    <t>nr projekt fishash.</t>
  </si>
  <si>
    <t xml:space="preserve">numer raportesh </t>
  </si>
  <si>
    <t>AKZM administron në total 67 godina të shpërndara në të gjithë zonat e mbrojtura nga keto 8 godina janë qendra informuese për vizitorët, mirëmbajtja dhe ruajtja e tyre përben një hallkë të domosdoshme për realizimin e aktivitetve dhe arritjen e objektivave për ZM-të, Akzm Administron në total 34 automjete që operojne në 12 Administrata Rajonale të Zonave të Mbrojtura si dhe 8 motobarka dhe 42 motorra, riparimi dhe mirembajtja e tyre përbën një domosdoshmeri për realizimin e aktiviteteve brenda zonave te mbrojtura per kete do te ndiqen procedurat e prokurimit dhe te realizohet sherbimi sipas kerkesave te planifikuara</t>
  </si>
  <si>
    <t>Shqyrtim i dosjeve te aplikanteve per perftimin e lejeve te mjedisit per instalimet e tipit A dhe B dhe VNM</t>
  </si>
  <si>
    <t xml:space="preserve">Sistemi I Zones prane teqese se Kulmakut </t>
  </si>
  <si>
    <t xml:space="preserve">Ne kuader te menaxhimit te zonave te mbrojtura dhe zhvillimit te turizmit ne zonen e Kulmakut te Parkut Kombetar "Mali I Tomorrit", do te rregullohet grumbullimi dhe evadimi I mbetjeve, sistemi I parkimit ne zone, sherbimi I banjove per turistet dhe ngritja e nje sistemi furnizimi per ujin e pijshem. </t>
  </si>
  <si>
    <t xml:space="preserve">ha </t>
  </si>
  <si>
    <t xml:space="preserve"> 19AB301</t>
  </si>
  <si>
    <t xml:space="preserve"> 19AB201</t>
  </si>
  <si>
    <t xml:space="preserve"> 19AB101</t>
  </si>
  <si>
    <t>Financimi i masave që synojnë mbrojtjen dhe ruajtjen e biodiversitetit dhe përmirësimi i  kushteve të jetesës së popullsisë në Parkun Kombëtar të Prespës dhe në zonat e zgjedhura të Rezervës Ndërkufitare të Biosferës së Prespës.</t>
  </si>
  <si>
    <t xml:space="preserve">Reduktimi i presionit të shfrytëzimit të pasurive natyrore dhe druve të zjarrit në Parkun Kombëtar të Prespës përmes zhvillmit të masave gjeneruese të të ardhurave për komunitetin; ngritjes së kapaciteteve dhe edukimit mjedisor të administratës së zonave të mbrojtura dhe të komunitetit; hartimit të dokumentave bazë të planifikimit për Rezervën e Biosferës dhe vendosjes se menaxhimit të qëndrueshëm të tokës dhe pyjeve në këtë zonë. 
</t>
  </si>
  <si>
    <t xml:space="preserve">Me ndryshimin e ristrukturimit te zonave te mbrojtura dhe kushteve ne to, lind nevoja e rishikimit te planeve te menaxhimit per te cilat nuk ekziston deri tani metodika per metodologjine qe ndiqet per rishikimin e planeve te menaxhimit. Aktualisht jane 5 zona pilot per kryerjen e rishikimit te planeve te menaxhimit. </t>
  </si>
  <si>
    <t>Hartim I Metodikes per rishikimin e planeve</t>
  </si>
  <si>
    <t>MINISTRIA E TURIZMIT DHE MJEDISIT</t>
  </si>
  <si>
    <t>FORMATI 1: MISIONI I NJËSISË SË QEVERISJES QENDRORE</t>
  </si>
  <si>
    <t>Emërtimi i Njësisë së Qeverisjes Qendrore</t>
  </si>
  <si>
    <t>Kodi i Njësisë së Qeverisjes Qendrore</t>
  </si>
  <si>
    <t>1026001</t>
  </si>
  <si>
    <t>Misioni i Njësisë së Qeverisjes Qendrore</t>
  </si>
  <si>
    <t>Ministria e Turizmit dhe Mjedisit ka si mision hartimin dhe zbatimin e politikave që synojnë mbrojtjen e mjedisit, përdorimin e qëndrueshëm të burimeve natyrore, mbrojtjen e natyrës dhe të biodiversitetit, zhvillimin dhe menaxhimin e qëndrueshëm të pyjeve e kullotave, monitorimin e cilësisë së ujërave, si dhe hartimin dhe zbatimin e politikave për turizmin.</t>
  </si>
  <si>
    <t>Programet Buxhetore</t>
  </si>
  <si>
    <t>Planifikim, administrim, menaxhim</t>
  </si>
  <si>
    <t>Rritja, forcimi dhe zhvillimi i kapaciteteve menaxhuese per nje planifikim, menaxhim dhe administrim te politikave dhe strategjive ne fushen e mjedisit, pyjeve si dhe koordinimi i punes me te gjitha drejtorite e politikave per kontrollin dhe zbatimin e tyre; trajnimi si nje mjet strategjik per rritjen e burimeve njerezore; hartimi dhe  rritja e kontrollit mbi efektivitetin e perdorimit te fondeve financiare ne te gjithe strukturen e MTM-se dhe institucionet e varesise, ne perputhje me legjislacionin ne fuqi dhe  kerkesat ne kuader te procesit te integrimit.</t>
  </si>
  <si>
    <t>Programi i Mbrojtjes së Mjedisit mbulon sigurimin dhe përmirësimin e cilësisë së jetës, në dobi të brezave të sotëm dhe të ardhshëm, si dhe sigurimin e kushteve për zhvillimin e qëndrueshëm të vendit, nëpërmjet përmirësimit të cilësisë së ajrit dhe uljes së ndotjes akustike në zonat kryesore urbane; menaxhimit të integruar të mbetjeve nëpërmjet trajtimit sipas hierarkisë dhe rehabilitimit të pikave të nxehta mjedisore; parandalimit dhe kontrollit të integruar të ndotjes dhe rreziqeve nga aksidentet industriale, përmirësimit të menaxhimit të kimikateve; përshpejtimin e përshtatjes ndaj ndryshimeve klimatike dhe zbutjes së gazeve me efekt serrë; ruajtjes dhe përdorimit të qëndrueshëm të biodiversitetit dhe menaxhimit të integruar të Zonave të Mbrojtura.</t>
  </si>
  <si>
    <t>Administrimi i Pyjeve</t>
  </si>
  <si>
    <t>Programi i administrimit te pyjeve përfshin hartimin e politikave per menaxhimin e qendrueshem te pyjeve dhe kullotave, zhvillimin e nje ekonomie te gjelber, koordinimin ne nivel qendror, rajonal dhe lokal te praktikave me te mira ne fondin pyjor dhe kullosor, eficiente nga pikpamja ekonomike, miqesore me mjedisin dhe te pranuara nga shoqeria. Automatizimi i bazes se te dhenave per regjistrin pyjore dhe digjitalizimi i hartave, mbeshtetjen e kerkimit, zhvillimit teknologjik e inovacioneve ne pyje, dhënia e shërbimit këshillimor dhe aftesimin e kapaciteteve te personelit pyjor dhe administrativ lokal, harmonizimi ligjor e nënligjore, bashkepunimi institucional me struktura te tjera te interesuara per menaxhimin e qendrueshem e rruajtjen e biodiversitetit.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</si>
</sst>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sz val="10"/>
      <color theme="1"/>
      <name val="Garamond"/>
      <family val="1"/>
    </font>
    <font>
      <b/>
      <sz val="8"/>
      <color rgb="FFFF0000"/>
      <name val="Garamond"/>
      <family val="1"/>
    </font>
    <font>
      <b/>
      <i/>
      <sz val="9"/>
      <color rgb="FFFF0000"/>
      <name val="Garamond"/>
      <family val="1"/>
    </font>
    <font>
      <b/>
      <sz val="9"/>
      <color rgb="FFFF0000"/>
      <name val="Garamond"/>
      <family val="1"/>
    </font>
    <font>
      <b/>
      <sz val="11"/>
      <color rgb="FFFF0000"/>
      <name val="Calibri"/>
      <family val="2"/>
      <scheme val="minor"/>
    </font>
    <font>
      <sz val="12"/>
      <color theme="1"/>
      <name val="Calibri"/>
      <family val="2"/>
      <scheme val="minor"/>
    </font>
    <font>
      <sz val="8"/>
      <color rgb="FFFF0000"/>
      <name val="Garamond"/>
      <family val="1"/>
    </font>
    <font>
      <sz val="8"/>
      <name val="Garamond"/>
      <family val="1"/>
    </font>
    <font>
      <sz val="8"/>
      <color theme="1"/>
      <name val="Calibri"/>
      <family val="2"/>
      <scheme val="minor"/>
    </font>
    <font>
      <sz val="8"/>
      <color theme="1"/>
      <name val="Times New Roman"/>
      <family val="1"/>
    </font>
    <font>
      <sz val="8"/>
      <color rgb="FF000000"/>
      <name val="Times New Roman"/>
      <family val="1"/>
    </font>
    <font>
      <sz val="8"/>
      <name val="Cambria"/>
      <family val="1"/>
    </font>
    <font>
      <b/>
      <sz val="8"/>
      <color theme="9" tint="-0.249977111117893"/>
      <name val="Garamond"/>
      <family val="1"/>
    </font>
    <font>
      <sz val="8"/>
      <color theme="9" tint="-0.249977111117893"/>
      <name val="Garamond"/>
      <family val="1"/>
    </font>
    <font>
      <b/>
      <sz val="9"/>
      <color indexed="81"/>
      <name val="Tahoma"/>
      <family val="2"/>
    </font>
    <font>
      <sz val="9"/>
      <color indexed="81"/>
      <name val="Tahoma"/>
      <family val="2"/>
    </font>
    <font>
      <sz val="8"/>
      <color rgb="FF000000"/>
      <name val="Garamond"/>
      <family val="1"/>
    </font>
    <font>
      <sz val="8"/>
      <color rgb="FF000000"/>
      <name val="Cambria"/>
      <family val="1"/>
    </font>
    <font>
      <sz val="10"/>
      <color theme="1"/>
      <name val="Calibri"/>
      <family val="2"/>
      <scheme val="minor"/>
    </font>
    <font>
      <i/>
      <sz val="8"/>
      <name val="Garamond"/>
      <family val="1"/>
    </font>
    <font>
      <sz val="11"/>
      <name val="Calibri"/>
      <family val="2"/>
      <scheme val="minor"/>
    </font>
    <font>
      <b/>
      <sz val="10"/>
      <name val="Garamond"/>
      <family val="1"/>
    </font>
    <font>
      <b/>
      <i/>
      <sz val="8"/>
      <color theme="1"/>
      <name val="Garamond"/>
      <family val="1"/>
    </font>
    <font>
      <sz val="8"/>
      <color theme="0"/>
      <name val="Garamond"/>
      <family val="1"/>
    </font>
    <font>
      <b/>
      <sz val="11"/>
      <color theme="1"/>
      <name val="Garamond"/>
      <family val="1"/>
    </font>
    <font>
      <b/>
      <sz val="12"/>
      <color theme="1"/>
      <name val="Garamond"/>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39997558519241921"/>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style="medium">
        <color rgb="FF2E74B5"/>
      </top>
      <bottom/>
      <diagonal/>
    </border>
    <border>
      <left style="thin">
        <color indexed="64"/>
      </left>
      <right style="thin">
        <color indexed="64"/>
      </right>
      <top style="thin">
        <color indexed="64"/>
      </top>
      <bottom style="thin">
        <color indexed="64"/>
      </bottom>
      <diagonal/>
    </border>
    <border>
      <left style="medium">
        <color theme="4"/>
      </left>
      <right style="medium">
        <color theme="4"/>
      </right>
      <top style="medium">
        <color theme="4"/>
      </top>
      <bottom style="medium">
        <color theme="4"/>
      </bottom>
      <diagonal/>
    </border>
    <border>
      <left/>
      <right style="medium">
        <color theme="4"/>
      </right>
      <top style="medium">
        <color theme="4"/>
      </top>
      <bottom style="medium">
        <color theme="4"/>
      </bottom>
      <diagonal/>
    </border>
    <border>
      <left style="medium">
        <color rgb="FF2E74B5"/>
      </left>
      <right style="medium">
        <color rgb="FF2E74B5"/>
      </right>
      <top style="medium">
        <color rgb="FF2E74B5"/>
      </top>
      <bottom style="thin">
        <color indexed="64"/>
      </bottom>
      <diagonal/>
    </border>
    <border>
      <left/>
      <right style="medium">
        <color rgb="FF2E74B5"/>
      </right>
      <top style="medium">
        <color rgb="FF2E74B5"/>
      </top>
      <bottom/>
      <diagonal/>
    </border>
    <border>
      <left style="medium">
        <color rgb="FF2E74B5"/>
      </left>
      <right/>
      <top/>
      <bottom/>
      <diagonal/>
    </border>
    <border>
      <left style="medium">
        <color rgb="FF2E74B5"/>
      </left>
      <right/>
      <top/>
      <bottom style="medium">
        <color rgb="FF2E74B5"/>
      </bottom>
      <diagonal/>
    </border>
    <border>
      <left/>
      <right style="medium">
        <color theme="4"/>
      </right>
      <top/>
      <bottom style="medium">
        <color rgb="FF2E74B5"/>
      </bottom>
      <diagonal/>
    </border>
    <border>
      <left style="medium">
        <color theme="4"/>
      </left>
      <right style="medium">
        <color rgb="FF2E74B5"/>
      </right>
      <top/>
      <bottom style="medium">
        <color rgb="FF2E74B5"/>
      </bottom>
      <diagonal/>
    </border>
    <border>
      <left style="medium">
        <color theme="4"/>
      </left>
      <right/>
      <top/>
      <bottom style="medium">
        <color theme="4"/>
      </bottom>
      <diagonal/>
    </border>
    <border>
      <left/>
      <right style="medium">
        <color theme="4"/>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rgb="FF2E74B5"/>
      </right>
      <top style="medium">
        <color rgb="FF2E74B5"/>
      </top>
      <bottom style="medium">
        <color rgb="FF2E74B5"/>
      </bottom>
      <diagonal/>
    </border>
    <border>
      <left style="thin">
        <color indexed="64"/>
      </left>
      <right style="medium">
        <color rgb="FF2E74B5"/>
      </right>
      <top/>
      <bottom style="medium">
        <color rgb="FF2E74B5"/>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1" fillId="0" borderId="0"/>
    <xf numFmtId="164" fontId="1" fillId="0" borderId="0" applyFont="0" applyFill="0" applyBorder="0" applyAlignment="0" applyProtection="0"/>
  </cellStyleXfs>
  <cellXfs count="322">
    <xf numFmtId="0" fontId="0" fillId="0" borderId="0" xfId="0"/>
    <xf numFmtId="0" fontId="22" fillId="0" borderId="16" xfId="0" applyFont="1" applyBorder="1" applyAlignment="1">
      <alignment horizontal="left" vertical="center" wrapText="1" indent="1"/>
    </xf>
    <xf numFmtId="0" fontId="19" fillId="33" borderId="17"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6" xfId="0" applyFont="1" applyFill="1" applyBorder="1" applyAlignment="1">
      <alignment horizontal="left" vertical="center" wrapText="1"/>
    </xf>
    <xf numFmtId="4" fontId="0" fillId="0" borderId="0" xfId="0" applyNumberFormat="1"/>
    <xf numFmtId="3" fontId="19" fillId="33" borderId="16" xfId="0" applyNumberFormat="1" applyFont="1" applyFill="1" applyBorder="1" applyAlignment="1">
      <alignment horizontal="center" vertical="center" wrapText="1"/>
    </xf>
    <xf numFmtId="3" fontId="19" fillId="33" borderId="15" xfId="0" applyNumberFormat="1" applyFont="1" applyFill="1" applyBorder="1" applyAlignment="1">
      <alignment horizontal="center" vertical="center"/>
    </xf>
    <xf numFmtId="165" fontId="19" fillId="33" borderId="15" xfId="0" applyNumberFormat="1" applyFont="1" applyFill="1" applyBorder="1" applyAlignment="1">
      <alignment horizontal="center" vertical="center"/>
    </xf>
    <xf numFmtId="3" fontId="19" fillId="0" borderId="15" xfId="0" applyNumberFormat="1" applyFont="1" applyBorder="1" applyAlignment="1">
      <alignment horizontal="center" vertical="center"/>
    </xf>
    <xf numFmtId="3" fontId="0" fillId="0" borderId="0" xfId="0" applyNumberFormat="1"/>
    <xf numFmtId="0" fontId="25" fillId="0" borderId="16" xfId="0" applyFont="1" applyBorder="1" applyAlignment="1">
      <alignment horizontal="left" vertical="center" wrapText="1" indent="1"/>
    </xf>
    <xf numFmtId="3" fontId="21" fillId="0" borderId="15" xfId="0" applyNumberFormat="1" applyFont="1" applyBorder="1" applyAlignment="1">
      <alignment horizontal="center" vertical="center"/>
    </xf>
    <xf numFmtId="165" fontId="21" fillId="0" borderId="15" xfId="0" applyNumberFormat="1" applyFont="1" applyBorder="1" applyAlignment="1">
      <alignment horizontal="center" vertical="center"/>
    </xf>
    <xf numFmtId="0" fontId="20" fillId="34" borderId="16" xfId="0" applyFont="1" applyFill="1" applyBorder="1" applyAlignment="1">
      <alignment vertical="center" wrapText="1"/>
    </xf>
    <xf numFmtId="3" fontId="23" fillId="34" borderId="15" xfId="0" applyNumberFormat="1" applyFont="1" applyFill="1" applyBorder="1" applyAlignment="1">
      <alignment horizontal="center" vertical="center"/>
    </xf>
    <xf numFmtId="0" fontId="19" fillId="34" borderId="16" xfId="0" applyFont="1" applyFill="1" applyBorder="1" applyAlignment="1">
      <alignment vertical="center" wrapText="1"/>
    </xf>
    <xf numFmtId="0" fontId="26" fillId="34" borderId="19" xfId="0" applyFont="1" applyFill="1" applyBorder="1" applyAlignment="1">
      <alignment vertical="center" wrapText="1"/>
    </xf>
    <xf numFmtId="0" fontId="26" fillId="33" borderId="19" xfId="0" applyFont="1" applyFill="1" applyBorder="1" applyAlignment="1">
      <alignment horizontal="left" vertical="center" wrapText="1"/>
    </xf>
    <xf numFmtId="0" fontId="23" fillId="33" borderId="17"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7" fillId="34" borderId="16" xfId="0" applyFont="1" applyFill="1" applyBorder="1" applyAlignment="1">
      <alignment horizontal="left" vertical="center" wrapText="1"/>
    </xf>
    <xf numFmtId="0" fontId="28" fillId="0" borderId="20" xfId="0" applyFont="1" applyBorder="1" applyAlignment="1">
      <alignment horizontal="left" vertical="center" wrapText="1" indent="1"/>
    </xf>
    <xf numFmtId="3" fontId="23" fillId="0" borderId="15" xfId="0" applyNumberFormat="1" applyFont="1" applyBorder="1" applyAlignment="1">
      <alignment horizontal="center" vertical="center"/>
    </xf>
    <xf numFmtId="0" fontId="29" fillId="0" borderId="20" xfId="0" applyFont="1" applyBorder="1" applyAlignment="1">
      <alignment horizontal="left" vertical="center" wrapText="1" indent="1"/>
    </xf>
    <xf numFmtId="0" fontId="29" fillId="35" borderId="16" xfId="0" applyFont="1" applyFill="1" applyBorder="1" applyAlignment="1">
      <alignment vertical="center" wrapText="1"/>
    </xf>
    <xf numFmtId="3" fontId="23" fillId="35" borderId="15" xfId="0" applyNumberFormat="1" applyFont="1" applyFill="1" applyBorder="1" applyAlignment="1">
      <alignment horizontal="center" vertical="center"/>
    </xf>
    <xf numFmtId="0" fontId="29" fillId="36" borderId="16" xfId="0" applyFont="1" applyFill="1" applyBorder="1" applyAlignment="1">
      <alignment vertical="center" wrapText="1"/>
    </xf>
    <xf numFmtId="3" fontId="23" fillId="36" borderId="15" xfId="0" applyNumberFormat="1" applyFont="1" applyFill="1" applyBorder="1" applyAlignment="1">
      <alignment horizontal="center" vertical="center"/>
    </xf>
    <xf numFmtId="0" fontId="19" fillId="33" borderId="16" xfId="0" applyFont="1" applyFill="1" applyBorder="1" applyAlignment="1">
      <alignment horizontal="center" vertical="center" wrapText="1"/>
    </xf>
    <xf numFmtId="0" fontId="16" fillId="0" borderId="0" xfId="0" applyFont="1" applyAlignment="1">
      <alignment horizontal="center"/>
    </xf>
    <xf numFmtId="9" fontId="19" fillId="37" borderId="15" xfId="0" applyNumberFormat="1" applyFont="1" applyFill="1" applyBorder="1" applyAlignment="1">
      <alignment horizontal="center" vertical="center"/>
    </xf>
    <xf numFmtId="3" fontId="19" fillId="33" borderId="15" xfId="43" applyNumberFormat="1" applyFont="1" applyFill="1" applyBorder="1" applyAlignment="1">
      <alignment horizontal="center" vertical="center"/>
    </xf>
    <xf numFmtId="9" fontId="32" fillId="33" borderId="15" xfId="0" applyNumberFormat="1" applyFont="1" applyFill="1" applyBorder="1" applyAlignment="1">
      <alignment horizontal="center" vertical="center"/>
    </xf>
    <xf numFmtId="0" fontId="30" fillId="0" borderId="0" xfId="0" applyFont="1"/>
    <xf numFmtId="3" fontId="21" fillId="33" borderId="15" xfId="0" applyNumberFormat="1" applyFont="1" applyFill="1" applyBorder="1" applyAlignment="1">
      <alignment horizontal="center" vertical="center"/>
    </xf>
    <xf numFmtId="0" fontId="34" fillId="0" borderId="0" xfId="0" applyFont="1" applyAlignment="1">
      <alignment wrapText="1"/>
    </xf>
    <xf numFmtId="9" fontId="19" fillId="0" borderId="15" xfId="43" applyFont="1" applyBorder="1" applyAlignment="1">
      <alignment horizontal="center" vertical="center"/>
    </xf>
    <xf numFmtId="165" fontId="0" fillId="0" borderId="0" xfId="43" applyNumberFormat="1" applyFont="1"/>
    <xf numFmtId="165" fontId="19" fillId="0" borderId="15" xfId="43" applyNumberFormat="1" applyFont="1" applyBorder="1" applyAlignment="1">
      <alignment horizontal="center" vertical="center"/>
    </xf>
    <xf numFmtId="3" fontId="19" fillId="0" borderId="16" xfId="0" applyNumberFormat="1" applyFont="1" applyFill="1" applyBorder="1" applyAlignment="1">
      <alignment horizontal="center" vertical="center" wrapText="1"/>
    </xf>
    <xf numFmtId="3" fontId="21" fillId="0" borderId="15" xfId="0" applyNumberFormat="1" applyFont="1" applyFill="1" applyBorder="1" applyAlignment="1">
      <alignment horizontal="center" vertical="center"/>
    </xf>
    <xf numFmtId="3" fontId="19" fillId="0" borderId="15" xfId="0" applyNumberFormat="1" applyFont="1" applyFill="1" applyBorder="1" applyAlignment="1">
      <alignment horizontal="center" vertical="center"/>
    </xf>
    <xf numFmtId="9" fontId="27" fillId="34" borderId="19" xfId="0" applyNumberFormat="1" applyFont="1" applyFill="1" applyBorder="1" applyAlignment="1">
      <alignment horizontal="center" vertical="center" wrapText="1"/>
    </xf>
    <xf numFmtId="0" fontId="27" fillId="34" borderId="16" xfId="0" applyFont="1" applyFill="1" applyBorder="1" applyAlignment="1">
      <alignment horizontal="left" vertical="center"/>
    </xf>
    <xf numFmtId="0" fontId="28" fillId="0" borderId="25" xfId="0" applyFont="1" applyBorder="1" applyAlignment="1">
      <alignment horizontal="left" vertical="center" wrapText="1" indent="1"/>
    </xf>
    <xf numFmtId="0" fontId="19" fillId="34" borderId="10" xfId="0" applyFont="1" applyFill="1" applyBorder="1" applyAlignment="1">
      <alignment vertical="center"/>
    </xf>
    <xf numFmtId="0" fontId="27" fillId="34" borderId="19" xfId="0" applyFont="1" applyFill="1" applyBorder="1" applyAlignment="1">
      <alignment vertical="center" wrapText="1"/>
    </xf>
    <xf numFmtId="0" fontId="19" fillId="34" borderId="11" xfId="0" applyFont="1" applyFill="1" applyBorder="1" applyAlignment="1">
      <alignment vertical="center"/>
    </xf>
    <xf numFmtId="0" fontId="19" fillId="34" borderId="14" xfId="0" applyFont="1" applyFill="1" applyBorder="1" applyAlignment="1">
      <alignment vertical="center"/>
    </xf>
    <xf numFmtId="0" fontId="27" fillId="34" borderId="19" xfId="0" applyFont="1" applyFill="1" applyBorder="1" applyAlignment="1">
      <alignment horizontal="left" vertical="center" wrapText="1"/>
    </xf>
    <xf numFmtId="0" fontId="36" fillId="0" borderId="22" xfId="0" applyFont="1" applyBorder="1"/>
    <xf numFmtId="0" fontId="36" fillId="0" borderId="22" xfId="0" applyFont="1" applyBorder="1" applyAlignment="1">
      <alignment wrapText="1"/>
    </xf>
    <xf numFmtId="9" fontId="19" fillId="37" borderId="15" xfId="0" applyNumberFormat="1" applyFont="1" applyFill="1" applyBorder="1" applyAlignment="1">
      <alignment horizontal="center" vertical="center" wrapText="1"/>
    </xf>
    <xf numFmtId="9" fontId="19" fillId="37" borderId="13" xfId="0" applyNumberFormat="1" applyFont="1" applyFill="1" applyBorder="1" applyAlignment="1">
      <alignment horizontal="center" vertical="center"/>
    </xf>
    <xf numFmtId="0" fontId="37" fillId="0" borderId="22" xfId="0" applyFont="1" applyBorder="1"/>
    <xf numFmtId="3" fontId="19" fillId="37" borderId="15" xfId="43" applyNumberFormat="1" applyFont="1" applyFill="1" applyBorder="1" applyAlignment="1">
      <alignment horizontal="center" vertical="center"/>
    </xf>
    <xf numFmtId="0" fontId="37" fillId="0" borderId="22" xfId="0" applyFont="1" applyBorder="1" applyAlignment="1">
      <alignment wrapText="1"/>
    </xf>
    <xf numFmtId="0" fontId="27" fillId="36" borderId="16" xfId="0" applyFont="1" applyFill="1" applyBorder="1" applyAlignment="1">
      <alignment horizontal="left" vertical="center" wrapText="1"/>
    </xf>
    <xf numFmtId="0" fontId="38" fillId="34" borderId="16" xfId="0" applyFont="1" applyFill="1" applyBorder="1" applyAlignment="1">
      <alignment horizontal="left" vertical="center" wrapText="1"/>
    </xf>
    <xf numFmtId="9" fontId="38" fillId="34" borderId="19" xfId="0" applyNumberFormat="1" applyFont="1" applyFill="1" applyBorder="1" applyAlignment="1">
      <alignment horizontal="center" vertical="center" wrapText="1"/>
    </xf>
    <xf numFmtId="0" fontId="38" fillId="34" borderId="16" xfId="0" applyFont="1" applyFill="1" applyBorder="1" applyAlignment="1">
      <alignment horizontal="left" vertical="center"/>
    </xf>
    <xf numFmtId="0" fontId="39" fillId="33" borderId="16" xfId="0" applyFont="1" applyFill="1" applyBorder="1" applyAlignment="1">
      <alignment horizontal="left" vertical="center" wrapText="1"/>
    </xf>
    <xf numFmtId="0" fontId="38" fillId="33" borderId="15" xfId="0" applyFont="1" applyFill="1" applyBorder="1" applyAlignment="1">
      <alignment horizontal="center" vertical="center" wrapText="1"/>
    </xf>
    <xf numFmtId="3" fontId="39" fillId="33" borderId="16" xfId="0" applyNumberFormat="1" applyFont="1" applyFill="1" applyBorder="1" applyAlignment="1">
      <alignment horizontal="center" vertical="center" wrapText="1"/>
    </xf>
    <xf numFmtId="0" fontId="32" fillId="33" borderId="16" xfId="0" applyFont="1" applyFill="1" applyBorder="1" applyAlignment="1">
      <alignment horizontal="left" vertical="center" wrapText="1"/>
    </xf>
    <xf numFmtId="3" fontId="32" fillId="33" borderId="16" xfId="0" applyNumberFormat="1" applyFont="1" applyFill="1" applyBorder="1" applyAlignment="1">
      <alignment horizontal="center" vertical="center" wrapText="1"/>
    </xf>
    <xf numFmtId="0" fontId="27" fillId="38" borderId="19" xfId="0" applyFont="1" applyFill="1" applyBorder="1" applyAlignment="1">
      <alignment horizontal="left" vertical="center" wrapText="1"/>
    </xf>
    <xf numFmtId="0" fontId="27" fillId="38" borderId="16" xfId="0" applyFont="1" applyFill="1" applyBorder="1" applyAlignment="1">
      <alignment horizontal="left" vertical="center" wrapText="1"/>
    </xf>
    <xf numFmtId="3" fontId="19" fillId="33" borderId="20" xfId="0" applyNumberFormat="1" applyFont="1" applyFill="1" applyBorder="1" applyAlignment="1">
      <alignment horizontal="center" vertical="center" wrapText="1"/>
    </xf>
    <xf numFmtId="0" fontId="19" fillId="34" borderId="10" xfId="0" applyFont="1" applyFill="1" applyBorder="1" applyAlignment="1">
      <alignment vertical="center" wrapText="1"/>
    </xf>
    <xf numFmtId="0" fontId="19" fillId="33" borderId="16" xfId="0" applyFont="1" applyFill="1" applyBorder="1" applyAlignment="1">
      <alignment horizontal="center" vertical="center" wrapText="1"/>
    </xf>
    <xf numFmtId="0" fontId="16" fillId="0" borderId="0" xfId="0" applyFont="1" applyAlignment="1">
      <alignment horizontal="center"/>
    </xf>
    <xf numFmtId="9" fontId="0" fillId="0" borderId="0" xfId="43" applyFont="1"/>
    <xf numFmtId="0" fontId="19" fillId="33" borderId="16" xfId="0" applyFont="1" applyFill="1" applyBorder="1" applyAlignment="1">
      <alignment vertical="center" wrapText="1"/>
    </xf>
    <xf numFmtId="3" fontId="33" fillId="33" borderId="16" xfId="0" applyNumberFormat="1" applyFont="1" applyFill="1" applyBorder="1" applyAlignment="1">
      <alignment horizontal="center" vertical="center" wrapText="1"/>
    </xf>
    <xf numFmtId="0" fontId="27" fillId="34" borderId="22" xfId="0" applyFont="1" applyFill="1" applyBorder="1" applyAlignment="1">
      <alignment horizontal="left" vertical="center" wrapText="1"/>
    </xf>
    <xf numFmtId="0" fontId="19" fillId="34" borderId="11" xfId="0" applyFont="1" applyFill="1" applyBorder="1" applyAlignment="1">
      <alignment vertical="center" wrapText="1"/>
    </xf>
    <xf numFmtId="0" fontId="25" fillId="0" borderId="20" xfId="0" applyFont="1" applyBorder="1" applyAlignment="1">
      <alignment horizontal="left" vertical="center" wrapText="1" indent="1"/>
    </xf>
    <xf numFmtId="0" fontId="28" fillId="0" borderId="22" xfId="0" applyFont="1" applyBorder="1" applyAlignment="1">
      <alignment horizontal="left" vertical="center" wrapText="1" indent="1"/>
    </xf>
    <xf numFmtId="3" fontId="33" fillId="0" borderId="15" xfId="0" applyNumberFormat="1" applyFont="1" applyBorder="1" applyAlignment="1">
      <alignment horizontal="center" vertical="center"/>
    </xf>
    <xf numFmtId="0" fontId="19" fillId="33" borderId="21" xfId="0" applyFont="1" applyFill="1" applyBorder="1" applyAlignment="1">
      <alignment horizontal="center" vertical="center" wrapText="1"/>
    </xf>
    <xf numFmtId="9" fontId="19" fillId="37" borderId="17" xfId="0" applyNumberFormat="1" applyFont="1" applyFill="1" applyBorder="1" applyAlignment="1">
      <alignment horizontal="center" vertical="center"/>
    </xf>
    <xf numFmtId="9" fontId="19" fillId="37" borderId="29" xfId="0" applyNumberFormat="1" applyFont="1" applyFill="1" applyBorder="1" applyAlignment="1">
      <alignment horizontal="center" vertical="center"/>
    </xf>
    <xf numFmtId="0" fontId="19" fillId="33" borderId="30" xfId="0" applyFont="1" applyFill="1" applyBorder="1" applyAlignment="1">
      <alignment horizontal="left" vertical="center" wrapText="1"/>
    </xf>
    <xf numFmtId="0" fontId="42" fillId="0" borderId="23" xfId="0" applyFont="1" applyBorder="1"/>
    <xf numFmtId="0" fontId="42" fillId="33" borderId="23" xfId="0" applyFont="1" applyFill="1" applyBorder="1"/>
    <xf numFmtId="0" fontId="19" fillId="33" borderId="31" xfId="0" applyFont="1" applyFill="1" applyBorder="1" applyAlignment="1">
      <alignment horizontal="left" vertical="center" wrapText="1"/>
    </xf>
    <xf numFmtId="9" fontId="19" fillId="37" borderId="23" xfId="0" applyNumberFormat="1" applyFont="1" applyFill="1" applyBorder="1" applyAlignment="1">
      <alignment horizontal="center" vertical="center"/>
    </xf>
    <xf numFmtId="9" fontId="19" fillId="37" borderId="32" xfId="0" applyNumberFormat="1" applyFont="1" applyFill="1" applyBorder="1" applyAlignment="1">
      <alignment horizontal="center" vertical="center"/>
    </xf>
    <xf numFmtId="0" fontId="19" fillId="33" borderId="20" xfId="0" applyFont="1" applyFill="1" applyBorder="1" applyAlignment="1">
      <alignment horizontal="left" vertical="center" wrapText="1"/>
    </xf>
    <xf numFmtId="3" fontId="19" fillId="33" borderId="17" xfId="43" applyNumberFormat="1" applyFont="1" applyFill="1" applyBorder="1" applyAlignment="1">
      <alignment horizontal="center" vertical="center"/>
    </xf>
    <xf numFmtId="3" fontId="32" fillId="33" borderId="24" xfId="43" applyNumberFormat="1" applyFont="1" applyFill="1" applyBorder="1" applyAlignment="1">
      <alignment horizontal="center" vertical="center"/>
    </xf>
    <xf numFmtId="0" fontId="37" fillId="0" borderId="33" xfId="0" applyFont="1" applyBorder="1" applyAlignment="1">
      <alignment wrapText="1"/>
    </xf>
    <xf numFmtId="0" fontId="36" fillId="0" borderId="33" xfId="0" applyFont="1" applyBorder="1" applyAlignment="1">
      <alignment wrapText="1"/>
    </xf>
    <xf numFmtId="0" fontId="19" fillId="33" borderId="28" xfId="0" applyFont="1" applyFill="1" applyBorder="1" applyAlignment="1">
      <alignment horizontal="left" vertical="center" wrapText="1"/>
    </xf>
    <xf numFmtId="3" fontId="32" fillId="33" borderId="17" xfId="43" applyNumberFormat="1" applyFont="1" applyFill="1" applyBorder="1" applyAlignment="1">
      <alignment horizontal="center" vertical="center"/>
    </xf>
    <xf numFmtId="3" fontId="32" fillId="33" borderId="23" xfId="43" applyNumberFormat="1" applyFont="1" applyFill="1" applyBorder="1" applyAlignment="1">
      <alignment horizontal="center" vertical="center"/>
    </xf>
    <xf numFmtId="9" fontId="32" fillId="33" borderId="17" xfId="0" applyNumberFormat="1" applyFont="1" applyFill="1" applyBorder="1" applyAlignment="1">
      <alignment horizontal="center" vertical="center"/>
    </xf>
    <xf numFmtId="9" fontId="32" fillId="33" borderId="23" xfId="0" applyNumberFormat="1" applyFont="1" applyFill="1" applyBorder="1" applyAlignment="1">
      <alignment horizontal="center" vertical="center"/>
    </xf>
    <xf numFmtId="0" fontId="24" fillId="0" borderId="23" xfId="42" applyBorder="1"/>
    <xf numFmtId="3" fontId="19" fillId="37" borderId="23" xfId="0" applyNumberFormat="1" applyFont="1" applyFill="1" applyBorder="1" applyAlignment="1">
      <alignment horizontal="center" vertical="center"/>
    </xf>
    <xf numFmtId="0" fontId="19" fillId="33" borderId="16"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6" fillId="0" borderId="0" xfId="0" applyFont="1" applyAlignment="1">
      <alignment horizontal="center"/>
    </xf>
    <xf numFmtId="0" fontId="19" fillId="33" borderId="16" xfId="0" applyFont="1" applyFill="1" applyBorder="1" applyAlignment="1">
      <alignment horizontal="center" vertical="center" wrapText="1"/>
    </xf>
    <xf numFmtId="0" fontId="43" fillId="0" borderId="22" xfId="0" applyFont="1" applyBorder="1"/>
    <xf numFmtId="3" fontId="21" fillId="0" borderId="15" xfId="43" applyNumberFormat="1" applyFont="1" applyBorder="1" applyAlignment="1">
      <alignment horizontal="center" vertical="center"/>
    </xf>
    <xf numFmtId="0" fontId="19" fillId="34" borderId="22" xfId="0" applyFont="1" applyFill="1" applyBorder="1" applyAlignment="1">
      <alignment vertical="center" wrapText="1"/>
    </xf>
    <xf numFmtId="0" fontId="0" fillId="33" borderId="0" xfId="0" applyFill="1"/>
    <xf numFmtId="0" fontId="27" fillId="33" borderId="19" xfId="0" applyFont="1" applyFill="1" applyBorder="1" applyAlignment="1">
      <alignment horizontal="left" vertical="center" wrapText="1"/>
    </xf>
    <xf numFmtId="0" fontId="25" fillId="0" borderId="35" xfId="0" applyFont="1" applyBorder="1" applyAlignment="1">
      <alignment horizontal="left" vertical="center" wrapText="1" indent="1"/>
    </xf>
    <xf numFmtId="0" fontId="25" fillId="0" borderId="36" xfId="0" applyFont="1" applyBorder="1" applyAlignment="1">
      <alignment horizontal="left" vertical="center" wrapText="1" indent="1"/>
    </xf>
    <xf numFmtId="0" fontId="22" fillId="0" borderId="36" xfId="0" applyFont="1" applyBorder="1" applyAlignment="1">
      <alignment horizontal="left" vertical="center" wrapText="1" indent="1"/>
    </xf>
    <xf numFmtId="0" fontId="44" fillId="0" borderId="0" xfId="0" applyFont="1"/>
    <xf numFmtId="0" fontId="19" fillId="33" borderId="16" xfId="0" applyFont="1" applyFill="1" applyBorder="1" applyAlignment="1">
      <alignment horizontal="center" vertical="center" wrapText="1"/>
    </xf>
    <xf numFmtId="3" fontId="23" fillId="0" borderId="15" xfId="0" applyNumberFormat="1" applyFont="1" applyFill="1" applyBorder="1" applyAlignment="1">
      <alignment horizontal="center" vertical="center"/>
    </xf>
    <xf numFmtId="165" fontId="21" fillId="0" borderId="15" xfId="0" applyNumberFormat="1" applyFont="1" applyFill="1" applyBorder="1" applyAlignment="1">
      <alignment horizontal="center" vertical="center"/>
    </xf>
    <xf numFmtId="0" fontId="19" fillId="33" borderId="16" xfId="0" applyFont="1" applyFill="1" applyBorder="1" applyAlignment="1">
      <alignment horizontal="center" vertical="center" wrapText="1"/>
    </xf>
    <xf numFmtId="0" fontId="28" fillId="0" borderId="20" xfId="0" applyFont="1" applyFill="1" applyBorder="1" applyAlignment="1">
      <alignment horizontal="left" vertical="center" wrapText="1" indent="1"/>
    </xf>
    <xf numFmtId="3" fontId="33" fillId="0" borderId="34" xfId="45" applyNumberFormat="1" applyFont="1" applyFill="1" applyBorder="1" applyAlignment="1">
      <alignment horizontal="center" vertical="center"/>
    </xf>
    <xf numFmtId="3" fontId="33" fillId="0" borderId="22" xfId="45" applyNumberFormat="1" applyFont="1" applyFill="1" applyBorder="1" applyAlignment="1">
      <alignment horizontal="center" vertical="center"/>
    </xf>
    <xf numFmtId="166" fontId="0" fillId="0" borderId="0" xfId="45" applyNumberFormat="1" applyFont="1"/>
    <xf numFmtId="3" fontId="21" fillId="0" borderId="15" xfId="43" applyNumberFormat="1" applyFont="1" applyFill="1" applyBorder="1" applyAlignment="1">
      <alignment horizontal="center" vertical="center"/>
    </xf>
    <xf numFmtId="3" fontId="45" fillId="0" borderId="15" xfId="0" applyNumberFormat="1" applyFont="1" applyFill="1" applyBorder="1" applyAlignment="1">
      <alignment horizontal="center" vertical="center"/>
    </xf>
    <xf numFmtId="0" fontId="46" fillId="0" borderId="0" xfId="0" applyFont="1" applyFill="1"/>
    <xf numFmtId="3" fontId="32" fillId="0" borderId="15" xfId="43" applyNumberFormat="1" applyFont="1" applyFill="1" applyBorder="1" applyAlignment="1">
      <alignment horizontal="center" vertical="center"/>
    </xf>
    <xf numFmtId="9" fontId="32" fillId="0" borderId="15" xfId="0" applyNumberFormat="1" applyFont="1" applyFill="1" applyBorder="1" applyAlignment="1">
      <alignment horizontal="center" vertical="center"/>
    </xf>
    <xf numFmtId="9" fontId="19" fillId="0" borderId="15" xfId="0" applyNumberFormat="1" applyFont="1" applyFill="1" applyBorder="1" applyAlignment="1">
      <alignment horizontal="center" vertical="center"/>
    </xf>
    <xf numFmtId="9" fontId="32" fillId="0" borderId="17" xfId="0" applyNumberFormat="1" applyFont="1" applyFill="1" applyBorder="1" applyAlignment="1">
      <alignment horizontal="center" vertical="center"/>
    </xf>
    <xf numFmtId="9" fontId="32" fillId="0" borderId="23" xfId="0" applyNumberFormat="1" applyFont="1" applyFill="1" applyBorder="1" applyAlignment="1">
      <alignment horizontal="center" vertical="center"/>
    </xf>
    <xf numFmtId="3" fontId="19" fillId="0" borderId="15" xfId="43" applyNumberFormat="1" applyFont="1" applyFill="1" applyBorder="1" applyAlignment="1">
      <alignment horizontal="center" vertical="center"/>
    </xf>
    <xf numFmtId="49" fontId="32" fillId="0" borderId="15" xfId="43" applyNumberFormat="1" applyFont="1" applyFill="1" applyBorder="1" applyAlignment="1">
      <alignment horizontal="center" vertical="center"/>
    </xf>
    <xf numFmtId="0" fontId="19" fillId="33" borderId="16" xfId="0" applyFont="1" applyFill="1" applyBorder="1" applyAlignment="1">
      <alignment horizontal="center" vertical="center" wrapText="1"/>
    </xf>
    <xf numFmtId="0" fontId="23" fillId="34" borderId="11" xfId="0" applyFont="1" applyFill="1" applyBorder="1" applyAlignment="1">
      <alignment vertical="center"/>
    </xf>
    <xf numFmtId="0" fontId="19" fillId="34" borderId="14" xfId="0" applyFont="1" applyFill="1" applyBorder="1" applyAlignment="1">
      <alignment vertical="center" wrapText="1"/>
    </xf>
    <xf numFmtId="0" fontId="22" fillId="34" borderId="11" xfId="0" applyFont="1" applyFill="1" applyBorder="1" applyAlignment="1">
      <alignment vertical="center"/>
    </xf>
    <xf numFmtId="0" fontId="19" fillId="33" borderId="16" xfId="0" applyFont="1" applyFill="1" applyBorder="1" applyAlignment="1">
      <alignment horizontal="center" vertical="center" wrapText="1"/>
    </xf>
    <xf numFmtId="3" fontId="48" fillId="0" borderId="15" xfId="0" applyNumberFormat="1" applyFont="1" applyBorder="1" applyAlignment="1">
      <alignment horizontal="center" vertical="center"/>
    </xf>
    <xf numFmtId="0" fontId="29" fillId="33" borderId="16" xfId="0" applyFont="1" applyFill="1" applyBorder="1" applyAlignment="1">
      <alignment vertical="center" wrapText="1"/>
    </xf>
    <xf numFmtId="3" fontId="23" fillId="33" borderId="15" xfId="0" applyNumberFormat="1" applyFont="1" applyFill="1" applyBorder="1" applyAlignment="1">
      <alignment horizontal="center" vertical="center"/>
    </xf>
    <xf numFmtId="3" fontId="33" fillId="33" borderId="34" xfId="45" applyNumberFormat="1" applyFont="1" applyFill="1" applyBorder="1" applyAlignment="1">
      <alignment horizontal="center" vertical="center"/>
    </xf>
    <xf numFmtId="3" fontId="33" fillId="33" borderId="22" xfId="45" applyNumberFormat="1" applyFont="1" applyFill="1" applyBorder="1" applyAlignment="1">
      <alignment horizontal="center" vertical="center"/>
    </xf>
    <xf numFmtId="0" fontId="19" fillId="33" borderId="16" xfId="0" applyFont="1" applyFill="1" applyBorder="1" applyAlignment="1">
      <alignment horizontal="center" vertical="center" wrapText="1"/>
    </xf>
    <xf numFmtId="3" fontId="48" fillId="33" borderId="15" xfId="0" applyNumberFormat="1" applyFont="1" applyFill="1" applyBorder="1" applyAlignment="1">
      <alignment horizontal="center" vertical="center"/>
    </xf>
    <xf numFmtId="0" fontId="27" fillId="34" borderId="16" xfId="0" applyFont="1" applyFill="1" applyBorder="1" applyAlignment="1">
      <alignment vertical="center" wrapText="1"/>
    </xf>
    <xf numFmtId="0" fontId="19" fillId="33" borderId="16" xfId="0" applyFont="1" applyFill="1" applyBorder="1" applyAlignment="1">
      <alignment horizontal="center" vertical="center" wrapText="1"/>
    </xf>
    <xf numFmtId="3" fontId="33" fillId="33" borderId="15" xfId="0" applyNumberFormat="1" applyFont="1" applyFill="1" applyBorder="1" applyAlignment="1">
      <alignment horizontal="center" vertical="center"/>
    </xf>
    <xf numFmtId="0" fontId="35" fillId="0" borderId="0" xfId="0" applyFont="1" applyAlignment="1">
      <alignment horizontal="left" vertical="center" wrapText="1"/>
    </xf>
    <xf numFmtId="3" fontId="45" fillId="33" borderId="15" xfId="0" applyNumberFormat="1" applyFont="1" applyFill="1" applyBorder="1" applyAlignment="1">
      <alignment horizontal="center" vertical="center"/>
    </xf>
    <xf numFmtId="165" fontId="21" fillId="33" borderId="15" xfId="0" applyNumberFormat="1" applyFont="1" applyFill="1" applyBorder="1" applyAlignment="1">
      <alignment horizontal="center" vertical="center"/>
    </xf>
    <xf numFmtId="3" fontId="21" fillId="0" borderId="35" xfId="0" applyNumberFormat="1" applyFont="1" applyBorder="1" applyAlignment="1">
      <alignment horizontal="center" vertical="center"/>
    </xf>
    <xf numFmtId="0" fontId="35" fillId="35" borderId="22" xfId="0" applyFont="1" applyFill="1" applyBorder="1" applyAlignment="1">
      <alignment vertical="top" wrapText="1"/>
    </xf>
    <xf numFmtId="0" fontId="23" fillId="33" borderId="10"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4" xfId="0" applyFont="1" applyFill="1" applyBorder="1" applyAlignment="1">
      <alignment horizontal="center" vertical="center"/>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23" fillId="34" borderId="10" xfId="0" applyFont="1" applyFill="1" applyBorder="1" applyAlignment="1">
      <alignment horizontal="center" vertical="center"/>
    </xf>
    <xf numFmtId="0" fontId="23" fillId="34" borderId="13" xfId="0" applyFont="1" applyFill="1" applyBorder="1" applyAlignment="1">
      <alignment horizontal="center" vertical="center"/>
    </xf>
    <xf numFmtId="0" fontId="23" fillId="34" borderId="15" xfId="0" applyFont="1" applyFill="1" applyBorder="1" applyAlignment="1">
      <alignment horizontal="center" vertical="center"/>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26" fillId="34" borderId="10" xfId="0" applyFont="1" applyFill="1" applyBorder="1" applyAlignment="1">
      <alignment horizontal="center" vertical="center"/>
    </xf>
    <xf numFmtId="0" fontId="26" fillId="34" borderId="11" xfId="0" applyFont="1" applyFill="1" applyBorder="1" applyAlignment="1">
      <alignment horizontal="center" vertical="center"/>
    </xf>
    <xf numFmtId="0" fontId="26" fillId="34" borderId="14" xfId="0" applyFont="1" applyFill="1" applyBorder="1" applyAlignment="1">
      <alignment horizontal="center" vertical="center"/>
    </xf>
    <xf numFmtId="9" fontId="23" fillId="34" borderId="10" xfId="0" applyNumberFormat="1" applyFont="1" applyFill="1" applyBorder="1" applyAlignment="1">
      <alignment horizontal="center" vertical="center"/>
    </xf>
    <xf numFmtId="9" fontId="23" fillId="34" borderId="11" xfId="0" applyNumberFormat="1" applyFont="1" applyFill="1" applyBorder="1" applyAlignment="1">
      <alignment horizontal="center" vertical="center"/>
    </xf>
    <xf numFmtId="9" fontId="23" fillId="34" borderId="14" xfId="0" applyNumberFormat="1" applyFont="1" applyFill="1" applyBorder="1" applyAlignment="1">
      <alignment horizontal="center" vertical="center"/>
    </xf>
    <xf numFmtId="9" fontId="19" fillId="33" borderId="10" xfId="0" applyNumberFormat="1" applyFont="1" applyFill="1" applyBorder="1" applyAlignment="1">
      <alignment horizontal="center" vertical="center"/>
    </xf>
    <xf numFmtId="9" fontId="19" fillId="33" borderId="14" xfId="0" applyNumberFormat="1" applyFont="1" applyFill="1" applyBorder="1" applyAlignment="1">
      <alignment horizontal="center" vertical="center"/>
    </xf>
    <xf numFmtId="0" fontId="16" fillId="0" borderId="0" xfId="0" applyFont="1" applyAlignment="1">
      <alignment horizontal="center"/>
    </xf>
    <xf numFmtId="0" fontId="30" fillId="35" borderId="0" xfId="0" applyFont="1" applyFill="1" applyAlignment="1">
      <alignment horizontal="center"/>
    </xf>
    <xf numFmtId="0" fontId="18" fillId="33" borderId="19" xfId="0" applyFont="1" applyFill="1" applyBorder="1" applyAlignment="1">
      <alignment horizontal="center" vertical="center"/>
    </xf>
    <xf numFmtId="49" fontId="18" fillId="33" borderId="10" xfId="0" quotePrefix="1"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26" fillId="0" borderId="10" xfId="0" applyFont="1" applyBorder="1" applyAlignment="1">
      <alignment horizontal="center"/>
    </xf>
    <xf numFmtId="0" fontId="26" fillId="0" borderId="11" xfId="0" applyFont="1" applyBorder="1" applyAlignment="1">
      <alignment horizontal="center"/>
    </xf>
    <xf numFmtId="0" fontId="26" fillId="0" borderId="14" xfId="0" applyFont="1" applyBorder="1" applyAlignment="1">
      <alignment horizont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1" xfId="0" applyFont="1" applyFill="1" applyBorder="1" applyAlignment="1">
      <alignment horizontal="center" vertical="center"/>
    </xf>
    <xf numFmtId="0" fontId="18" fillId="34" borderId="14" xfId="0" applyFont="1" applyFill="1" applyBorder="1" applyAlignment="1">
      <alignment horizontal="center" vertical="center"/>
    </xf>
    <xf numFmtId="0" fontId="22" fillId="34" borderId="28"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33" fillId="33" borderId="10" xfId="0" applyFont="1" applyFill="1" applyBorder="1" applyAlignment="1">
      <alignment horizontal="center" vertical="center" wrapText="1"/>
    </xf>
    <xf numFmtId="0" fontId="33" fillId="33" borderId="11" xfId="0" applyFont="1" applyFill="1" applyBorder="1" applyAlignment="1">
      <alignment horizontal="center" vertical="center" wrapText="1"/>
    </xf>
    <xf numFmtId="0" fontId="33" fillId="33" borderId="14" xfId="0" applyFont="1" applyFill="1" applyBorder="1" applyAlignment="1">
      <alignment horizontal="center" vertical="center" wrapText="1"/>
    </xf>
    <xf numFmtId="9" fontId="19" fillId="34" borderId="10"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9" fontId="19" fillId="38" borderId="10" xfId="0" applyNumberFormat="1" applyFont="1" applyFill="1" applyBorder="1" applyAlignment="1">
      <alignment horizontal="center" vertical="center" wrapText="1"/>
    </xf>
    <xf numFmtId="9" fontId="19" fillId="38" borderId="11" xfId="0" applyNumberFormat="1" applyFont="1" applyFill="1" applyBorder="1" applyAlignment="1">
      <alignment horizontal="center" vertical="center" wrapText="1"/>
    </xf>
    <xf numFmtId="9" fontId="19" fillId="38" borderId="14" xfId="0" applyNumberFormat="1" applyFont="1" applyFill="1" applyBorder="1" applyAlignment="1">
      <alignment horizontal="center" vertical="center" wrapText="1"/>
    </xf>
    <xf numFmtId="9" fontId="19" fillId="38" borderId="10" xfId="0" applyNumberFormat="1" applyFont="1" applyFill="1" applyBorder="1" applyAlignment="1">
      <alignment horizontal="center" vertical="center"/>
    </xf>
    <xf numFmtId="9" fontId="19" fillId="38" borderId="12" xfId="0" applyNumberFormat="1" applyFont="1" applyFill="1" applyBorder="1" applyAlignment="1">
      <alignment horizontal="center" vertical="center"/>
    </xf>
    <xf numFmtId="9" fontId="19" fillId="38" borderId="11" xfId="0" applyNumberFormat="1" applyFont="1" applyFill="1" applyBorder="1" applyAlignment="1">
      <alignment horizontal="center" vertical="center"/>
    </xf>
    <xf numFmtId="9" fontId="19" fillId="38" borderId="14" xfId="0" applyNumberFormat="1" applyFont="1" applyFill="1" applyBorder="1" applyAlignment="1">
      <alignment horizontal="center" vertical="center"/>
    </xf>
    <xf numFmtId="0" fontId="19" fillId="33" borderId="10" xfId="0" applyFont="1" applyFill="1" applyBorder="1" applyAlignment="1">
      <alignment horizontal="left" wrapText="1"/>
    </xf>
    <xf numFmtId="0" fontId="19" fillId="33" borderId="11" xfId="0" applyFont="1" applyFill="1" applyBorder="1" applyAlignment="1">
      <alignment horizontal="left" wrapText="1"/>
    </xf>
    <xf numFmtId="0" fontId="19" fillId="33" borderId="14" xfId="0" applyFont="1" applyFill="1" applyBorder="1" applyAlignment="1">
      <alignment horizontal="left" wrapText="1"/>
    </xf>
    <xf numFmtId="9" fontId="38" fillId="34" borderId="11" xfId="0" applyNumberFormat="1" applyFont="1" applyFill="1" applyBorder="1" applyAlignment="1">
      <alignment horizontal="center" vertical="center"/>
    </xf>
    <xf numFmtId="9" fontId="38" fillId="34" borderId="14" xfId="0" applyNumberFormat="1" applyFont="1" applyFill="1" applyBorder="1" applyAlignment="1">
      <alignment horizontal="center" vertical="center"/>
    </xf>
    <xf numFmtId="0" fontId="39" fillId="33" borderId="10" xfId="0" applyFont="1" applyFill="1" applyBorder="1" applyAlignment="1">
      <alignment horizontal="center" vertical="center"/>
    </xf>
    <xf numFmtId="0" fontId="39" fillId="33" borderId="11" xfId="0" applyFont="1" applyFill="1" applyBorder="1" applyAlignment="1">
      <alignment horizontal="center" vertical="center"/>
    </xf>
    <xf numFmtId="0" fontId="39" fillId="33" borderId="14" xfId="0" applyFont="1" applyFill="1" applyBorder="1" applyAlignment="1">
      <alignment horizontal="center" vertical="center"/>
    </xf>
    <xf numFmtId="0" fontId="39" fillId="33" borderId="18" xfId="0" applyFont="1" applyFill="1" applyBorder="1" applyAlignment="1">
      <alignment horizontal="center" vertical="center" wrapText="1"/>
    </xf>
    <xf numFmtId="0" fontId="39" fillId="33" borderId="16" xfId="0" applyFont="1" applyFill="1" applyBorder="1" applyAlignment="1">
      <alignment horizontal="center" vertical="center" wrapText="1"/>
    </xf>
    <xf numFmtId="9" fontId="19" fillId="36" borderId="10" xfId="0" applyNumberFormat="1" applyFont="1" applyFill="1" applyBorder="1" applyAlignment="1">
      <alignment horizontal="center" vertical="center"/>
    </xf>
    <xf numFmtId="9" fontId="19" fillId="36" borderId="11" xfId="0" applyNumberFormat="1" applyFont="1" applyFill="1" applyBorder="1" applyAlignment="1">
      <alignment horizontal="center" vertical="center"/>
    </xf>
    <xf numFmtId="9" fontId="19" fillId="36" borderId="14" xfId="0" applyNumberFormat="1" applyFont="1" applyFill="1" applyBorder="1" applyAlignment="1">
      <alignment horizontal="center" vertical="center"/>
    </xf>
    <xf numFmtId="9" fontId="18" fillId="33" borderId="10" xfId="0" applyNumberFormat="1" applyFont="1" applyFill="1" applyBorder="1" applyAlignment="1">
      <alignment horizontal="center" vertical="center"/>
    </xf>
    <xf numFmtId="9" fontId="18" fillId="33" borderId="11" xfId="0" applyNumberFormat="1" applyFont="1" applyFill="1" applyBorder="1" applyAlignment="1">
      <alignment horizontal="center" vertical="center"/>
    </xf>
    <xf numFmtId="9" fontId="18" fillId="33" borderId="14" xfId="0" applyNumberFormat="1" applyFont="1" applyFill="1" applyBorder="1" applyAlignment="1">
      <alignment horizontal="center" vertical="center"/>
    </xf>
    <xf numFmtId="9" fontId="39" fillId="34" borderId="10" xfId="0" applyNumberFormat="1" applyFont="1" applyFill="1" applyBorder="1" applyAlignment="1">
      <alignment horizontal="center" vertical="center"/>
    </xf>
    <xf numFmtId="9" fontId="39" fillId="34" borderId="13" xfId="0" applyNumberFormat="1" applyFont="1" applyFill="1" applyBorder="1" applyAlignment="1">
      <alignment horizontal="center" vertical="center"/>
    </xf>
    <xf numFmtId="9" fontId="39" fillId="34" borderId="11" xfId="0" applyNumberFormat="1" applyFont="1" applyFill="1" applyBorder="1" applyAlignment="1">
      <alignment horizontal="center" vertical="center"/>
    </xf>
    <xf numFmtId="9" fontId="39" fillId="34" borderId="14" xfId="0" applyNumberFormat="1" applyFont="1" applyFill="1" applyBorder="1" applyAlignment="1">
      <alignment horizontal="center" vertical="center"/>
    </xf>
    <xf numFmtId="0" fontId="39" fillId="33" borderId="10" xfId="0" applyFont="1" applyFill="1" applyBorder="1" applyAlignment="1">
      <alignment horizontal="center" vertical="center" wrapText="1"/>
    </xf>
    <xf numFmtId="0" fontId="39" fillId="33" borderId="11" xfId="0" applyFont="1" applyFill="1" applyBorder="1" applyAlignment="1">
      <alignment horizontal="center" vertical="center" wrapText="1"/>
    </xf>
    <xf numFmtId="0" fontId="39" fillId="33" borderId="14" xfId="0" applyFont="1" applyFill="1" applyBorder="1" applyAlignment="1">
      <alignment horizontal="center" vertical="center" wrapText="1"/>
    </xf>
    <xf numFmtId="0" fontId="47" fillId="39" borderId="10" xfId="0" applyFont="1" applyFill="1" applyBorder="1" applyAlignment="1">
      <alignment horizontal="center" vertical="center"/>
    </xf>
    <xf numFmtId="0" fontId="47" fillId="39" borderId="11" xfId="0" applyFont="1" applyFill="1" applyBorder="1" applyAlignment="1">
      <alignment horizontal="center" vertical="center"/>
    </xf>
    <xf numFmtId="0" fontId="47" fillId="39" borderId="14" xfId="0" applyFont="1" applyFill="1" applyBorder="1" applyAlignment="1">
      <alignment horizontal="center" vertical="center"/>
    </xf>
    <xf numFmtId="9" fontId="19" fillId="36" borderId="12" xfId="0" applyNumberFormat="1" applyFont="1" applyFill="1" applyBorder="1" applyAlignment="1">
      <alignment horizontal="center" vertical="center"/>
    </xf>
    <xf numFmtId="0" fontId="26" fillId="34" borderId="10" xfId="0" applyFont="1" applyFill="1" applyBorder="1" applyAlignment="1">
      <alignment horizontal="center" vertical="center" wrapText="1"/>
    </xf>
    <xf numFmtId="0" fontId="18" fillId="34" borderId="10" xfId="0" applyFont="1" applyFill="1" applyBorder="1" applyAlignment="1">
      <alignment horizontal="center" vertical="center" wrapText="1"/>
    </xf>
    <xf numFmtId="0" fontId="18" fillId="34" borderId="10" xfId="0" applyFont="1" applyFill="1" applyBorder="1" applyAlignment="1">
      <alignment horizontal="center" vertical="center"/>
    </xf>
    <xf numFmtId="9" fontId="19" fillId="34" borderId="13" xfId="0" applyNumberFormat="1" applyFont="1" applyFill="1" applyBorder="1" applyAlignment="1">
      <alignment horizontal="center" vertical="center"/>
    </xf>
    <xf numFmtId="49" fontId="18" fillId="33" borderId="10" xfId="0" applyNumberFormat="1" applyFont="1" applyFill="1" applyBorder="1" applyAlignment="1">
      <alignment horizontal="center" vertical="center"/>
    </xf>
    <xf numFmtId="0" fontId="22" fillId="0" borderId="21" xfId="0" applyFont="1" applyBorder="1" applyAlignment="1">
      <alignment horizontal="left" vertical="center" wrapText="1"/>
    </xf>
    <xf numFmtId="0" fontId="22" fillId="0" borderId="12"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0" xfId="0" applyFont="1" applyBorder="1" applyAlignment="1">
      <alignment horizontal="left" vertical="center" wrapText="1"/>
    </xf>
    <xf numFmtId="0" fontId="22" fillId="0" borderId="17" xfId="0" applyFont="1" applyBorder="1" applyAlignment="1">
      <alignment horizontal="left" vertical="center" wrapText="1"/>
    </xf>
    <xf numFmtId="0" fontId="22" fillId="0" borderId="28" xfId="0" applyFont="1" applyBorder="1" applyAlignment="1">
      <alignment horizontal="left"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18" fillId="34" borderId="10" xfId="0" applyFont="1" applyFill="1" applyBorder="1" applyAlignment="1">
      <alignment horizontal="center" vertical="top" wrapText="1"/>
    </xf>
    <xf numFmtId="0" fontId="18" fillId="34" borderId="11" xfId="0" applyFont="1" applyFill="1" applyBorder="1" applyAlignment="1">
      <alignment horizontal="center" vertical="top" wrapText="1"/>
    </xf>
    <xf numFmtId="0" fontId="18" fillId="34" borderId="14" xfId="0" applyFont="1" applyFill="1" applyBorder="1" applyAlignment="1">
      <alignment horizontal="center" vertical="top" wrapText="1"/>
    </xf>
    <xf numFmtId="0" fontId="19" fillId="33" borderId="20"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23" fillId="34" borderId="28" xfId="0" applyFont="1" applyFill="1" applyBorder="1" applyAlignment="1">
      <alignment horizontal="center" vertical="center"/>
    </xf>
    <xf numFmtId="0" fontId="23" fillId="34" borderId="14" xfId="0" applyFont="1" applyFill="1" applyBorder="1" applyAlignment="1">
      <alignment horizontal="center" vertical="center"/>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4" xfId="0" applyFont="1" applyFill="1" applyBorder="1" applyAlignment="1">
      <alignment horizontal="center" vertical="center"/>
    </xf>
    <xf numFmtId="9" fontId="18" fillId="38" borderId="10" xfId="0" applyNumberFormat="1" applyFont="1" applyFill="1" applyBorder="1" applyAlignment="1">
      <alignment horizontal="center" vertical="center" wrapText="1"/>
    </xf>
    <xf numFmtId="9" fontId="18" fillId="38" borderId="11" xfId="0" applyNumberFormat="1" applyFont="1" applyFill="1" applyBorder="1" applyAlignment="1">
      <alignment horizontal="center" vertical="center" wrapText="1"/>
    </xf>
    <xf numFmtId="9" fontId="18" fillId="38" borderId="14" xfId="0" applyNumberFormat="1" applyFont="1" applyFill="1" applyBorder="1" applyAlignment="1">
      <alignment horizontal="center" vertical="center" wrapText="1"/>
    </xf>
    <xf numFmtId="9" fontId="32" fillId="38" borderId="10" xfId="0" applyNumberFormat="1" applyFont="1" applyFill="1" applyBorder="1" applyAlignment="1">
      <alignment horizontal="center" vertical="center"/>
    </xf>
    <xf numFmtId="9" fontId="32" fillId="38" borderId="12" xfId="0" applyNumberFormat="1" applyFont="1" applyFill="1" applyBorder="1" applyAlignment="1">
      <alignment horizontal="center" vertical="center"/>
    </xf>
    <xf numFmtId="9" fontId="32" fillId="38" borderId="11" xfId="0" applyNumberFormat="1" applyFont="1" applyFill="1" applyBorder="1" applyAlignment="1">
      <alignment horizontal="center" vertical="center"/>
    </xf>
    <xf numFmtId="9" fontId="32" fillId="38" borderId="14" xfId="0" applyNumberFormat="1" applyFont="1" applyFill="1" applyBorder="1" applyAlignment="1">
      <alignment horizontal="center" vertical="center"/>
    </xf>
    <xf numFmtId="9" fontId="19" fillId="34" borderId="12" xfId="0" applyNumberFormat="1" applyFont="1" applyFill="1" applyBorder="1" applyAlignment="1">
      <alignment horizontal="center" vertical="center"/>
    </xf>
    <xf numFmtId="0" fontId="26" fillId="34" borderId="28" xfId="0" applyFont="1" applyFill="1" applyBorder="1" applyAlignment="1">
      <alignment horizontal="center" vertical="center"/>
    </xf>
    <xf numFmtId="0" fontId="26" fillId="34" borderId="13" xfId="0" applyFont="1" applyFill="1" applyBorder="1" applyAlignment="1">
      <alignment horizontal="center" vertical="center"/>
    </xf>
    <xf numFmtId="0" fontId="26" fillId="34" borderId="15" xfId="0" applyFont="1" applyFill="1" applyBorder="1" applyAlignment="1">
      <alignment horizontal="center" vertical="center"/>
    </xf>
    <xf numFmtId="0" fontId="23" fillId="34" borderId="11" xfId="0" applyFont="1" applyFill="1" applyBorder="1" applyAlignment="1">
      <alignment horizontal="center" vertical="center"/>
    </xf>
    <xf numFmtId="0" fontId="18" fillId="0" borderId="10"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4" xfId="0" applyFont="1" applyFill="1" applyBorder="1" applyAlignment="1">
      <alignment horizontal="center" vertical="center" wrapText="1"/>
    </xf>
    <xf numFmtId="9" fontId="19" fillId="34" borderId="10" xfId="0" applyNumberFormat="1" applyFont="1" applyFill="1" applyBorder="1" applyAlignment="1">
      <alignment horizontal="center" vertical="center" wrapText="1"/>
    </xf>
    <xf numFmtId="9" fontId="19" fillId="34" borderId="11" xfId="0" applyNumberFormat="1" applyFont="1" applyFill="1" applyBorder="1" applyAlignment="1">
      <alignment horizontal="center" vertical="center" wrapText="1"/>
    </xf>
    <xf numFmtId="9" fontId="19" fillId="34" borderId="14" xfId="0" applyNumberFormat="1" applyFont="1" applyFill="1" applyBorder="1" applyAlignment="1">
      <alignment horizontal="center" vertical="center" wrapText="1"/>
    </xf>
    <xf numFmtId="9" fontId="19" fillId="33" borderId="10" xfId="0" applyNumberFormat="1" applyFont="1" applyFill="1" applyBorder="1" applyAlignment="1">
      <alignment horizontal="center" vertical="center" wrapText="1"/>
    </xf>
    <xf numFmtId="9" fontId="19" fillId="33" borderId="11" xfId="0" applyNumberFormat="1" applyFont="1" applyFill="1" applyBorder="1" applyAlignment="1">
      <alignment horizontal="center" vertical="center"/>
    </xf>
    <xf numFmtId="0" fontId="49" fillId="33" borderId="11" xfId="0" applyFont="1" applyFill="1" applyBorder="1" applyAlignment="1">
      <alignment horizontal="center" vertical="center" wrapText="1"/>
    </xf>
    <xf numFmtId="0" fontId="49" fillId="33" borderId="14" xfId="0" applyFont="1" applyFill="1" applyBorder="1" applyAlignment="1">
      <alignment horizontal="center" vertical="center" wrapText="1"/>
    </xf>
    <xf numFmtId="0" fontId="18" fillId="34" borderId="11" xfId="0" applyFont="1" applyFill="1" applyBorder="1" applyAlignment="1">
      <alignment horizontal="center" vertical="top"/>
    </xf>
    <xf numFmtId="0" fontId="18" fillId="34" borderId="14" xfId="0" applyFont="1" applyFill="1" applyBorder="1" applyAlignment="1">
      <alignment horizontal="center" vertical="top"/>
    </xf>
    <xf numFmtId="9" fontId="19" fillId="33" borderId="11" xfId="0" applyNumberFormat="1" applyFont="1" applyFill="1" applyBorder="1" applyAlignment="1">
      <alignment horizontal="center" vertical="center" wrapText="1"/>
    </xf>
    <xf numFmtId="9" fontId="19" fillId="33" borderId="14" xfId="0" applyNumberFormat="1" applyFont="1" applyFill="1" applyBorder="1" applyAlignment="1">
      <alignment horizontal="center" vertical="center" wrapText="1"/>
    </xf>
    <xf numFmtId="0" fontId="19" fillId="33" borderId="10" xfId="0" applyFont="1" applyFill="1" applyBorder="1" applyAlignment="1">
      <alignment horizontal="left" vertical="center"/>
    </xf>
    <xf numFmtId="0" fontId="19" fillId="33" borderId="11" xfId="0" applyFont="1" applyFill="1" applyBorder="1" applyAlignment="1">
      <alignment horizontal="left" vertical="center"/>
    </xf>
    <xf numFmtId="0" fontId="19" fillId="33" borderId="14" xfId="0" applyFont="1" applyFill="1" applyBorder="1" applyAlignment="1">
      <alignment horizontal="left" vertical="center"/>
    </xf>
    <xf numFmtId="0" fontId="19" fillId="33" borderId="10" xfId="0" applyFont="1" applyFill="1" applyBorder="1" applyAlignment="1">
      <alignment horizontal="left" vertical="top" wrapText="1"/>
    </xf>
    <xf numFmtId="0" fontId="19" fillId="33" borderId="11" xfId="0" applyFont="1" applyFill="1" applyBorder="1" applyAlignment="1">
      <alignment horizontal="left" vertical="top" wrapText="1"/>
    </xf>
    <xf numFmtId="0" fontId="19" fillId="33" borderId="14" xfId="0" applyFont="1" applyFill="1" applyBorder="1" applyAlignment="1">
      <alignment horizontal="left" vertical="top" wrapText="1"/>
    </xf>
    <xf numFmtId="0" fontId="22" fillId="34" borderId="10" xfId="0" applyFont="1" applyFill="1" applyBorder="1" applyAlignment="1">
      <alignment horizontal="center" vertical="center"/>
    </xf>
    <xf numFmtId="0" fontId="22" fillId="34" borderId="11" xfId="0" applyFont="1" applyFill="1" applyBorder="1" applyAlignment="1">
      <alignment horizontal="center" vertical="center"/>
    </xf>
    <xf numFmtId="0" fontId="22" fillId="34" borderId="14" xfId="0" applyFont="1" applyFill="1" applyBorder="1" applyAlignment="1">
      <alignment horizontal="center" vertical="center"/>
    </xf>
    <xf numFmtId="0" fontId="16" fillId="0" borderId="0" xfId="0" applyFont="1" applyAlignment="1"/>
    <xf numFmtId="0" fontId="16" fillId="0" borderId="0" xfId="0" applyFont="1" applyAlignment="1">
      <alignment horizontal="center" wrapText="1"/>
    </xf>
    <xf numFmtId="0" fontId="50" fillId="35" borderId="0" xfId="0" applyFont="1" applyFill="1" applyAlignment="1">
      <alignment horizontal="center"/>
    </xf>
    <xf numFmtId="0" fontId="51" fillId="35" borderId="19" xfId="0" applyFont="1" applyFill="1" applyBorder="1" applyAlignment="1">
      <alignment horizontal="left" vertical="center" wrapText="1"/>
    </xf>
    <xf numFmtId="0" fontId="18" fillId="35" borderId="10" xfId="0" applyFont="1" applyFill="1" applyBorder="1" applyAlignment="1">
      <alignment horizontal="center" vertical="center"/>
    </xf>
    <xf numFmtId="0" fontId="18" fillId="35" borderId="11" xfId="0" applyFont="1" applyFill="1" applyBorder="1" applyAlignment="1">
      <alignment horizontal="center" vertical="center"/>
    </xf>
    <xf numFmtId="0" fontId="18" fillId="35" borderId="14" xfId="0" applyFont="1" applyFill="1" applyBorder="1" applyAlignment="1">
      <alignment horizontal="center" vertical="center"/>
    </xf>
    <xf numFmtId="0" fontId="51" fillId="33" borderId="19" xfId="0" applyFont="1" applyFill="1" applyBorder="1" applyAlignment="1">
      <alignment horizontal="left" vertical="center" wrapText="1"/>
    </xf>
    <xf numFmtId="0" fontId="18" fillId="33" borderId="21"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14" xfId="0" applyFont="1" applyFill="1" applyBorder="1" applyAlignment="1">
      <alignment horizontal="left" vertical="center" wrapText="1"/>
    </xf>
    <xf numFmtId="0" fontId="51" fillId="35" borderId="19" xfId="0" applyFont="1" applyFill="1" applyBorder="1" applyAlignment="1">
      <alignment horizontal="center" vertical="center" wrapText="1"/>
    </xf>
    <xf numFmtId="0" fontId="51" fillId="35" borderId="11" xfId="0" applyFont="1" applyFill="1" applyBorder="1" applyAlignment="1">
      <alignment horizontal="center" vertical="center" wrapText="1"/>
    </xf>
    <xf numFmtId="0" fontId="51" fillId="35" borderId="14" xfId="0" applyFont="1" applyFill="1" applyBorder="1" applyAlignment="1">
      <alignment horizontal="center" vertical="center" wrapText="1"/>
    </xf>
    <xf numFmtId="0" fontId="18" fillId="33" borderId="19" xfId="0" quotePrefix="1" applyFont="1" applyFill="1" applyBorder="1" applyAlignment="1">
      <alignment horizontal="center" vertical="center" wrapText="1"/>
    </xf>
    <xf numFmtId="0" fontId="18" fillId="33" borderId="10" xfId="0" applyFont="1" applyFill="1" applyBorder="1" applyAlignment="1">
      <alignment horizontal="left"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5"/>
  <sheetViews>
    <sheetView tabSelected="1" zoomScale="120" zoomScaleNormal="120" workbookViewId="0">
      <selection activeCell="B8" sqref="B8"/>
    </sheetView>
  </sheetViews>
  <sheetFormatPr defaultRowHeight="15" x14ac:dyDescent="0.25"/>
  <cols>
    <col min="1" max="1" width="44.140625" customWidth="1"/>
    <col min="2" max="2" width="21.5703125" customWidth="1"/>
    <col min="5" max="5" width="36.5703125" customWidth="1"/>
    <col min="6" max="7" width="12.5703125" customWidth="1"/>
  </cols>
  <sheetData>
    <row r="2" spans="1:7" ht="15.75" thickBot="1" x14ac:dyDescent="0.3">
      <c r="A2" s="308" t="s">
        <v>425</v>
      </c>
      <c r="B2" s="308"/>
      <c r="C2" s="308"/>
      <c r="D2" s="308"/>
      <c r="E2" s="308"/>
      <c r="F2" s="308"/>
      <c r="G2" s="308"/>
    </row>
    <row r="3" spans="1:7" ht="45" customHeight="1" thickBot="1" x14ac:dyDescent="0.3">
      <c r="A3" s="309" t="s">
        <v>426</v>
      </c>
      <c r="B3" s="310" t="s">
        <v>424</v>
      </c>
      <c r="C3" s="311"/>
      <c r="D3" s="311"/>
      <c r="E3" s="311"/>
      <c r="F3" s="311"/>
      <c r="G3" s="312"/>
    </row>
    <row r="4" spans="1:7" ht="38.25" customHeight="1" thickBot="1" x14ac:dyDescent="0.3">
      <c r="A4" s="313" t="s">
        <v>427</v>
      </c>
      <c r="B4" s="247" t="s">
        <v>428</v>
      </c>
      <c r="C4" s="185"/>
      <c r="D4" s="185"/>
      <c r="E4" s="185"/>
      <c r="F4" s="185"/>
      <c r="G4" s="186"/>
    </row>
    <row r="5" spans="1:7" ht="55.5" customHeight="1" thickBot="1" x14ac:dyDescent="0.3">
      <c r="A5" s="313" t="s">
        <v>429</v>
      </c>
      <c r="B5" s="314" t="s">
        <v>430</v>
      </c>
      <c r="C5" s="315"/>
      <c r="D5" s="315"/>
      <c r="E5" s="315"/>
      <c r="F5" s="315"/>
      <c r="G5" s="316"/>
    </row>
    <row r="6" spans="1:7" ht="25.5" customHeight="1" thickBot="1" x14ac:dyDescent="0.3">
      <c r="A6" s="313" t="s">
        <v>431</v>
      </c>
      <c r="B6" s="317" t="s">
        <v>4</v>
      </c>
      <c r="C6" s="318" t="s">
        <v>7</v>
      </c>
      <c r="D6" s="318"/>
      <c r="E6" s="318"/>
      <c r="F6" s="318"/>
      <c r="G6" s="319"/>
    </row>
    <row r="7" spans="1:7" ht="111.75" customHeight="1" thickBot="1" x14ac:dyDescent="0.3">
      <c r="A7" s="313" t="s">
        <v>432</v>
      </c>
      <c r="B7" s="320" t="s">
        <v>73</v>
      </c>
      <c r="C7" s="315" t="s">
        <v>433</v>
      </c>
      <c r="D7" s="315"/>
      <c r="E7" s="315"/>
      <c r="F7" s="315"/>
      <c r="G7" s="316"/>
    </row>
    <row r="8" spans="1:7" ht="137.25" customHeight="1" thickBot="1" x14ac:dyDescent="0.3">
      <c r="A8" s="313" t="s">
        <v>72</v>
      </c>
      <c r="B8" s="320" t="s">
        <v>74</v>
      </c>
      <c r="C8" s="321" t="s">
        <v>434</v>
      </c>
      <c r="D8" s="315"/>
      <c r="E8" s="315"/>
      <c r="F8" s="315"/>
      <c r="G8" s="316"/>
    </row>
    <row r="9" spans="1:7" ht="138" customHeight="1" thickBot="1" x14ac:dyDescent="0.3">
      <c r="A9" s="313" t="s">
        <v>435</v>
      </c>
      <c r="B9" s="320" t="s">
        <v>75</v>
      </c>
      <c r="C9" s="321" t="s">
        <v>436</v>
      </c>
      <c r="D9" s="315"/>
      <c r="E9" s="315"/>
      <c r="F9" s="315"/>
      <c r="G9" s="316"/>
    </row>
    <row r="10" spans="1:7" ht="139.5" customHeight="1" thickBot="1" x14ac:dyDescent="0.3">
      <c r="A10" s="313" t="s">
        <v>273</v>
      </c>
      <c r="B10" s="320" t="s">
        <v>274</v>
      </c>
      <c r="C10" s="321" t="s">
        <v>275</v>
      </c>
      <c r="D10" s="315"/>
      <c r="E10" s="315"/>
      <c r="F10" s="315"/>
      <c r="G10" s="316"/>
    </row>
    <row r="21" ht="15" customHeight="1" x14ac:dyDescent="0.25"/>
    <row r="25" ht="15" customHeight="1" x14ac:dyDescent="0.25"/>
    <row r="29" ht="15" customHeight="1" x14ac:dyDescent="0.25"/>
    <row r="33" ht="15" customHeight="1" x14ac:dyDescent="0.25"/>
    <row r="37" ht="15" customHeight="1" x14ac:dyDescent="0.25"/>
    <row r="41" ht="15" customHeight="1" x14ac:dyDescent="0.25"/>
    <row r="45" ht="15" customHeight="1" x14ac:dyDescent="0.25"/>
  </sheetData>
  <mergeCells count="9">
    <mergeCell ref="C8:G8"/>
    <mergeCell ref="C9:G9"/>
    <mergeCell ref="C10:G10"/>
    <mergeCell ref="A2:G2"/>
    <mergeCell ref="B3:G3"/>
    <mergeCell ref="B4:G4"/>
    <mergeCell ref="B5:G5"/>
    <mergeCell ref="C6:G6"/>
    <mergeCell ref="C7:G7"/>
  </mergeCells>
  <pageMargins left="0.25" right="0.25"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08"/>
  <sheetViews>
    <sheetView zoomScale="150" zoomScaleNormal="150" zoomScaleSheetLayoutView="120" workbookViewId="0">
      <selection sqref="A1:E1"/>
    </sheetView>
  </sheetViews>
  <sheetFormatPr defaultRowHeight="15" x14ac:dyDescent="0.25"/>
  <cols>
    <col min="1" max="1" width="28.5703125" customWidth="1"/>
    <col min="2" max="5" width="11.7109375" customWidth="1"/>
    <col min="8" max="8" width="11" customWidth="1"/>
    <col min="9" max="9" width="11" bestFit="1" customWidth="1"/>
  </cols>
  <sheetData>
    <row r="1" spans="1:6" x14ac:dyDescent="0.25">
      <c r="A1" s="181" t="s">
        <v>424</v>
      </c>
      <c r="B1" s="181"/>
      <c r="C1" s="181"/>
      <c r="D1" s="181"/>
      <c r="E1" s="181"/>
    </row>
    <row r="2" spans="1:6" ht="18" customHeight="1" x14ac:dyDescent="0.25">
      <c r="A2" s="306" t="s">
        <v>388</v>
      </c>
      <c r="B2" s="306"/>
      <c r="C2" s="306"/>
      <c r="D2" s="306"/>
      <c r="E2" s="306"/>
      <c r="F2" s="306"/>
    </row>
    <row r="3" spans="1:6" ht="18" customHeight="1" x14ac:dyDescent="0.25">
      <c r="A3" s="182" t="s">
        <v>387</v>
      </c>
      <c r="B3" s="182"/>
      <c r="C3" s="182"/>
      <c r="D3" s="182"/>
      <c r="E3" s="182"/>
      <c r="F3" s="30"/>
    </row>
    <row r="4" spans="1:6" ht="15.75" thickBot="1" x14ac:dyDescent="0.3"/>
    <row r="5" spans="1:6" ht="15.75" thickBot="1" x14ac:dyDescent="0.3">
      <c r="A5" s="18" t="s">
        <v>21</v>
      </c>
      <c r="B5" s="183" t="s">
        <v>76</v>
      </c>
      <c r="C5" s="183"/>
      <c r="D5" s="183"/>
      <c r="E5" s="183"/>
    </row>
    <row r="6" spans="1:6" ht="15.75" thickBot="1" x14ac:dyDescent="0.3">
      <c r="A6" s="18" t="s">
        <v>4</v>
      </c>
      <c r="B6" s="184" t="s">
        <v>73</v>
      </c>
      <c r="C6" s="185"/>
      <c r="D6" s="185"/>
      <c r="E6" s="186"/>
    </row>
    <row r="7" spans="1:6" ht="15.75" thickBot="1" x14ac:dyDescent="0.3">
      <c r="A7" s="18" t="s">
        <v>26</v>
      </c>
      <c r="B7" s="187" t="s">
        <v>383</v>
      </c>
      <c r="C7" s="188"/>
      <c r="D7" s="188"/>
      <c r="E7" s="189"/>
    </row>
    <row r="8" spans="1:6" ht="15.75" thickBot="1" x14ac:dyDescent="0.3">
      <c r="A8" s="190" t="s">
        <v>7</v>
      </c>
      <c r="B8" s="191"/>
      <c r="C8" s="191"/>
      <c r="D8" s="191"/>
      <c r="E8" s="192"/>
    </row>
    <row r="9" spans="1:6" ht="15.75" thickBot="1" x14ac:dyDescent="0.3">
      <c r="A9" s="193" t="s">
        <v>77</v>
      </c>
      <c r="B9" s="194"/>
      <c r="C9" s="194"/>
      <c r="D9" s="194"/>
      <c r="E9" s="195"/>
    </row>
    <row r="10" spans="1:6" ht="36.75" customHeight="1" thickBot="1" x14ac:dyDescent="0.3">
      <c r="A10" s="193"/>
      <c r="B10" s="194"/>
      <c r="C10" s="194"/>
      <c r="D10" s="194"/>
      <c r="E10" s="195"/>
    </row>
    <row r="11" spans="1:6" ht="15.75" thickBot="1" x14ac:dyDescent="0.3">
      <c r="A11" s="193"/>
      <c r="B11" s="194"/>
      <c r="C11" s="194"/>
      <c r="D11" s="194"/>
      <c r="E11" s="195"/>
    </row>
    <row r="12" spans="1:6" ht="66" customHeight="1" thickBot="1" x14ac:dyDescent="0.3">
      <c r="A12" s="17" t="s">
        <v>10</v>
      </c>
      <c r="B12" s="196" t="s">
        <v>224</v>
      </c>
      <c r="C12" s="197"/>
      <c r="D12" s="197"/>
      <c r="E12" s="198"/>
    </row>
    <row r="13" spans="1:6" ht="23.25" customHeight="1" x14ac:dyDescent="0.25">
      <c r="A13" s="156" t="s">
        <v>11</v>
      </c>
      <c r="B13" s="2">
        <v>2020</v>
      </c>
      <c r="C13" s="2">
        <v>2021</v>
      </c>
      <c r="D13" s="2">
        <v>2022</v>
      </c>
      <c r="E13" s="2">
        <v>2023</v>
      </c>
    </row>
    <row r="14" spans="1:6" ht="15.75" thickBot="1" x14ac:dyDescent="0.3">
      <c r="A14" s="157"/>
      <c r="B14" s="2" t="s">
        <v>5</v>
      </c>
      <c r="C14" s="2" t="s">
        <v>6</v>
      </c>
      <c r="D14" s="2" t="s">
        <v>6</v>
      </c>
      <c r="E14" s="2" t="s">
        <v>6</v>
      </c>
    </row>
    <row r="15" spans="1:6" ht="36.75" customHeight="1" thickBot="1" x14ac:dyDescent="0.3">
      <c r="A15" s="81" t="s">
        <v>234</v>
      </c>
      <c r="B15" s="88"/>
      <c r="C15" s="88"/>
      <c r="D15" s="88"/>
      <c r="E15" s="88"/>
    </row>
    <row r="16" spans="1:6" ht="18.75" customHeight="1" thickBot="1" x14ac:dyDescent="0.3">
      <c r="A16" s="85" t="s">
        <v>235</v>
      </c>
      <c r="B16" s="31"/>
      <c r="C16" s="31"/>
      <c r="D16" s="31"/>
      <c r="E16" s="83"/>
    </row>
    <row r="17" spans="1:10" ht="15.75" customHeight="1" thickBot="1" x14ac:dyDescent="0.3">
      <c r="A17" s="85" t="s">
        <v>236</v>
      </c>
      <c r="B17" s="31"/>
      <c r="C17" s="31"/>
      <c r="D17" s="31"/>
      <c r="E17" s="83"/>
    </row>
    <row r="18" spans="1:10" ht="15.75" thickBot="1" x14ac:dyDescent="0.3">
      <c r="A18" s="86" t="s">
        <v>237</v>
      </c>
      <c r="B18" s="31"/>
      <c r="C18" s="31"/>
      <c r="D18" s="31"/>
      <c r="E18" s="83"/>
    </row>
    <row r="19" spans="1:10" ht="15.75" customHeight="1" thickBot="1" x14ac:dyDescent="0.3">
      <c r="A19" s="84" t="s">
        <v>238</v>
      </c>
      <c r="B19" s="82"/>
      <c r="C19" s="82"/>
      <c r="D19" s="82"/>
      <c r="E19" s="89"/>
    </row>
    <row r="20" spans="1:10" ht="15.75" customHeight="1" thickBot="1" x14ac:dyDescent="0.3">
      <c r="A20" s="87" t="s">
        <v>239</v>
      </c>
      <c r="B20" s="101">
        <v>2</v>
      </c>
      <c r="C20" s="88" t="s">
        <v>255</v>
      </c>
      <c r="D20" s="88" t="s">
        <v>255</v>
      </c>
      <c r="E20" s="88" t="s">
        <v>255</v>
      </c>
    </row>
    <row r="21" spans="1:10" ht="42.75" customHeight="1" thickBot="1" x14ac:dyDescent="0.3">
      <c r="A21" s="14" t="s">
        <v>12</v>
      </c>
      <c r="B21" s="199" t="s">
        <v>225</v>
      </c>
      <c r="C21" s="200"/>
      <c r="D21" s="200"/>
      <c r="E21" s="201"/>
    </row>
    <row r="22" spans="1:10" ht="23.25" customHeight="1" thickBot="1" x14ac:dyDescent="0.3">
      <c r="A22" s="164" t="s">
        <v>13</v>
      </c>
      <c r="B22" s="165"/>
      <c r="C22" s="165"/>
      <c r="D22" s="165"/>
      <c r="E22" s="166"/>
      <c r="H22" s="5"/>
      <c r="J22" s="5"/>
    </row>
    <row r="23" spans="1:10" ht="27" customHeight="1" thickBot="1" x14ac:dyDescent="0.3">
      <c r="A23" s="90" t="s">
        <v>30</v>
      </c>
      <c r="B23" s="32" t="s">
        <v>31</v>
      </c>
      <c r="C23" s="33" t="s">
        <v>27</v>
      </c>
      <c r="D23" s="33" t="s">
        <v>27</v>
      </c>
      <c r="E23" s="33" t="s">
        <v>27</v>
      </c>
      <c r="G23" s="34"/>
    </row>
    <row r="24" spans="1:10" ht="21" customHeight="1" thickBot="1" x14ac:dyDescent="0.3">
      <c r="A24" s="85" t="s">
        <v>241</v>
      </c>
      <c r="B24" s="91"/>
      <c r="C24" s="33"/>
      <c r="D24" s="33"/>
      <c r="E24" s="33"/>
      <c r="G24" s="34"/>
    </row>
    <row r="25" spans="1:10" ht="13.5" customHeight="1" thickBot="1" x14ac:dyDescent="0.3">
      <c r="A25" s="85" t="s">
        <v>240</v>
      </c>
      <c r="B25" s="92"/>
      <c r="C25" s="33"/>
      <c r="D25" s="33"/>
      <c r="E25" s="33"/>
    </row>
    <row r="26" spans="1:10" ht="17.25" customHeight="1" thickBot="1" x14ac:dyDescent="0.3">
      <c r="A26" s="4" t="s">
        <v>250</v>
      </c>
      <c r="B26" s="32"/>
      <c r="C26" s="33"/>
      <c r="D26" s="33"/>
      <c r="E26" s="33"/>
      <c r="G26" s="34"/>
    </row>
    <row r="27" spans="1:10" ht="18.75" customHeight="1" thickBot="1" x14ac:dyDescent="0.3">
      <c r="A27" s="4" t="s">
        <v>251</v>
      </c>
      <c r="B27" s="32"/>
      <c r="C27" s="33"/>
      <c r="D27" s="33"/>
      <c r="E27" s="33"/>
      <c r="G27" s="34"/>
    </row>
    <row r="28" spans="1:10" ht="16.5" customHeight="1" thickBot="1" x14ac:dyDescent="0.3">
      <c r="A28" s="4" t="s">
        <v>252</v>
      </c>
      <c r="B28" s="96"/>
      <c r="C28" s="98"/>
      <c r="D28" s="98"/>
      <c r="E28" s="98"/>
    </row>
    <row r="29" spans="1:10" ht="14.25" customHeight="1" thickBot="1" x14ac:dyDescent="0.3">
      <c r="A29" s="95" t="s">
        <v>253</v>
      </c>
      <c r="B29" s="97"/>
      <c r="C29" s="99"/>
      <c r="D29" s="99"/>
      <c r="E29" s="99"/>
    </row>
    <row r="30" spans="1:10" ht="24" customHeight="1" thickBot="1" x14ac:dyDescent="0.3">
      <c r="A30" s="158" t="s">
        <v>33</v>
      </c>
      <c r="B30" s="159"/>
      <c r="C30" s="159"/>
      <c r="D30" s="159"/>
      <c r="E30" s="160"/>
    </row>
    <row r="31" spans="1:10" ht="15.75" thickBot="1" x14ac:dyDescent="0.3">
      <c r="A31" s="173" t="s">
        <v>47</v>
      </c>
      <c r="B31" s="174"/>
      <c r="C31" s="174"/>
      <c r="D31" s="174"/>
      <c r="E31" s="175"/>
    </row>
    <row r="32" spans="1:10" ht="18.75" customHeight="1" thickBot="1" x14ac:dyDescent="0.3">
      <c r="A32" s="21" t="s">
        <v>80</v>
      </c>
      <c r="B32" s="202" t="s">
        <v>231</v>
      </c>
      <c r="C32" s="162"/>
      <c r="D32" s="162"/>
      <c r="E32" s="163"/>
    </row>
    <row r="33" spans="1:11" ht="31.5" customHeight="1" thickBot="1" x14ac:dyDescent="0.3">
      <c r="A33" s="4" t="s">
        <v>9</v>
      </c>
      <c r="B33" s="203" t="s">
        <v>232</v>
      </c>
      <c r="C33" s="204"/>
      <c r="D33" s="204"/>
      <c r="E33" s="205"/>
    </row>
    <row r="34" spans="1:11" ht="15.75" thickBot="1" x14ac:dyDescent="0.3">
      <c r="A34" s="4" t="s">
        <v>14</v>
      </c>
      <c r="B34" s="167" t="s">
        <v>98</v>
      </c>
      <c r="C34" s="168"/>
      <c r="D34" s="168"/>
      <c r="E34" s="169"/>
    </row>
    <row r="35" spans="1:11" ht="12.75" customHeight="1" x14ac:dyDescent="0.25">
      <c r="A35" s="156"/>
      <c r="B35" s="19">
        <v>2020</v>
      </c>
      <c r="C35" s="19">
        <v>2021</v>
      </c>
      <c r="D35" s="19">
        <v>2022</v>
      </c>
      <c r="E35" s="19">
        <v>2023</v>
      </c>
    </row>
    <row r="36" spans="1:11" ht="9" customHeight="1" thickBot="1" x14ac:dyDescent="0.3">
      <c r="A36" s="157"/>
      <c r="B36" s="20" t="s">
        <v>5</v>
      </c>
      <c r="C36" s="20" t="s">
        <v>6</v>
      </c>
      <c r="D36" s="20" t="s">
        <v>6</v>
      </c>
      <c r="E36" s="20" t="s">
        <v>6</v>
      </c>
    </row>
    <row r="37" spans="1:11" ht="15.75" thickBot="1" x14ac:dyDescent="0.3">
      <c r="A37" s="4" t="s">
        <v>8</v>
      </c>
      <c r="B37" s="6">
        <v>15</v>
      </c>
      <c r="C37" s="6">
        <v>15</v>
      </c>
      <c r="D37" s="6">
        <v>15</v>
      </c>
      <c r="E37" s="6">
        <v>15</v>
      </c>
    </row>
    <row r="38" spans="1:11" ht="15.75" thickBot="1" x14ac:dyDescent="0.3">
      <c r="A38" s="4" t="s">
        <v>15</v>
      </c>
      <c r="B38" s="6">
        <f>B67</f>
        <v>201000</v>
      </c>
      <c r="C38" s="6">
        <f>C67</f>
        <v>202000</v>
      </c>
      <c r="D38" s="6">
        <f t="shared" ref="D38:E38" si="0">D67</f>
        <v>211000</v>
      </c>
      <c r="E38" s="6">
        <f t="shared" si="0"/>
        <v>211000</v>
      </c>
    </row>
    <row r="39" spans="1:11" ht="15.75" thickBot="1" x14ac:dyDescent="0.3">
      <c r="A39" s="4" t="s">
        <v>23</v>
      </c>
      <c r="B39" s="6">
        <f>B38/B37</f>
        <v>13400</v>
      </c>
      <c r="C39" s="6">
        <f>C38/C37</f>
        <v>13466.666666666666</v>
      </c>
      <c r="D39" s="6">
        <f t="shared" ref="D39:E39" si="1">D38/D37</f>
        <v>14066.666666666666</v>
      </c>
      <c r="E39" s="6">
        <f t="shared" si="1"/>
        <v>14066.666666666666</v>
      </c>
    </row>
    <row r="40" spans="1:11" ht="15.75" thickBot="1" x14ac:dyDescent="0.3">
      <c r="A40" s="4" t="s">
        <v>16</v>
      </c>
      <c r="B40" s="146" t="s">
        <v>22</v>
      </c>
      <c r="C40" s="8">
        <f>C37/B37-1</f>
        <v>0</v>
      </c>
      <c r="D40" s="8">
        <f t="shared" ref="D40:E42" si="2">D37/C37-1</f>
        <v>0</v>
      </c>
      <c r="E40" s="8">
        <f t="shared" si="2"/>
        <v>0</v>
      </c>
      <c r="G40" s="10"/>
      <c r="H40" s="10"/>
      <c r="I40" s="10"/>
      <c r="J40" s="10"/>
      <c r="K40" s="10"/>
    </row>
    <row r="41" spans="1:11" ht="15.75" thickBot="1" x14ac:dyDescent="0.3">
      <c r="A41" s="4" t="s">
        <v>17</v>
      </c>
      <c r="B41" s="146" t="s">
        <v>22</v>
      </c>
      <c r="C41" s="8">
        <f>C38/B38-1</f>
        <v>4.9751243781095411E-3</v>
      </c>
      <c r="D41" s="8">
        <f t="shared" si="2"/>
        <v>4.4554455445544594E-2</v>
      </c>
      <c r="E41" s="8">
        <f t="shared" si="2"/>
        <v>0</v>
      </c>
    </row>
    <row r="42" spans="1:11" ht="15.75" thickBot="1" x14ac:dyDescent="0.3">
      <c r="A42" s="4" t="s">
        <v>18</v>
      </c>
      <c r="B42" s="146" t="s">
        <v>22</v>
      </c>
      <c r="C42" s="8">
        <f>C39/B39-1</f>
        <v>4.9751243781093191E-3</v>
      </c>
      <c r="D42" s="8">
        <f t="shared" si="2"/>
        <v>4.4554455445544594E-2</v>
      </c>
      <c r="E42" s="8">
        <f t="shared" si="2"/>
        <v>0</v>
      </c>
    </row>
    <row r="43" spans="1:11" ht="15.75" thickBot="1" x14ac:dyDescent="0.3">
      <c r="A43" s="170" t="s">
        <v>35</v>
      </c>
      <c r="B43" s="171"/>
      <c r="C43" s="171"/>
      <c r="D43" s="171"/>
      <c r="E43" s="172"/>
    </row>
    <row r="44" spans="1:11" ht="12.75" customHeight="1" x14ac:dyDescent="0.25">
      <c r="A44" s="156"/>
      <c r="B44" s="19">
        <v>2020</v>
      </c>
      <c r="C44" s="19">
        <v>2021</v>
      </c>
      <c r="D44" s="19">
        <v>2022</v>
      </c>
      <c r="E44" s="19">
        <v>2023</v>
      </c>
    </row>
    <row r="45" spans="1:11" ht="9" customHeight="1" thickBot="1" x14ac:dyDescent="0.3">
      <c r="A45" s="157"/>
      <c r="B45" s="20" t="s">
        <v>5</v>
      </c>
      <c r="C45" s="20" t="s">
        <v>5</v>
      </c>
      <c r="D45" s="20" t="s">
        <v>6</v>
      </c>
      <c r="E45" s="20" t="s">
        <v>6</v>
      </c>
    </row>
    <row r="46" spans="1:11" ht="15.75" thickBot="1" x14ac:dyDescent="0.3">
      <c r="A46" s="1" t="s">
        <v>0</v>
      </c>
      <c r="B46" s="7">
        <f>B47+B48</f>
        <v>82000</v>
      </c>
      <c r="C46" s="9">
        <f>C47+C48</f>
        <v>74000</v>
      </c>
      <c r="D46" s="9">
        <f>D47+D48</f>
        <v>74000</v>
      </c>
      <c r="E46" s="9">
        <f t="shared" ref="E46" si="3">E47+E48</f>
        <v>74000</v>
      </c>
    </row>
    <row r="47" spans="1:11" ht="15.75" thickBot="1" x14ac:dyDescent="0.3">
      <c r="A47" s="11" t="s">
        <v>52</v>
      </c>
      <c r="B47" s="35">
        <v>82000</v>
      </c>
      <c r="C47" s="12">
        <v>74000</v>
      </c>
      <c r="D47" s="12">
        <v>74000</v>
      </c>
      <c r="E47" s="12">
        <v>74000</v>
      </c>
    </row>
    <row r="48" spans="1:11" ht="15.75" thickBot="1" x14ac:dyDescent="0.3">
      <c r="A48" s="11" t="s">
        <v>53</v>
      </c>
      <c r="B48" s="35"/>
      <c r="C48" s="12"/>
      <c r="D48" s="12"/>
      <c r="E48" s="12"/>
    </row>
    <row r="49" spans="1:8" ht="24.75" thickBot="1" x14ac:dyDescent="0.3">
      <c r="A49" s="1" t="s">
        <v>32</v>
      </c>
      <c r="B49" s="7">
        <f>B50+B51</f>
        <v>12600</v>
      </c>
      <c r="C49" s="9">
        <f>C50+C51</f>
        <v>11500</v>
      </c>
      <c r="D49" s="9">
        <f t="shared" ref="D49:E49" si="4">D50+D51</f>
        <v>11500</v>
      </c>
      <c r="E49" s="9">
        <f t="shared" si="4"/>
        <v>11500</v>
      </c>
    </row>
    <row r="50" spans="1:8" ht="15.75" thickBot="1" x14ac:dyDescent="0.3">
      <c r="A50" s="11" t="s">
        <v>52</v>
      </c>
      <c r="B50" s="35">
        <v>12600</v>
      </c>
      <c r="C50" s="9">
        <v>11500</v>
      </c>
      <c r="D50" s="9">
        <v>11500</v>
      </c>
      <c r="E50" s="9">
        <v>11500</v>
      </c>
      <c r="H50" s="10"/>
    </row>
    <row r="51" spans="1:8" ht="15.75" thickBot="1" x14ac:dyDescent="0.3">
      <c r="A51" s="11" t="s">
        <v>53</v>
      </c>
      <c r="B51" s="35"/>
      <c r="C51" s="9"/>
      <c r="D51" s="9"/>
      <c r="E51" s="9"/>
      <c r="H51" s="10"/>
    </row>
    <row r="52" spans="1:8" ht="15.75" thickBot="1" x14ac:dyDescent="0.3">
      <c r="A52" s="1" t="s">
        <v>1</v>
      </c>
      <c r="B52" s="35">
        <f>B53+B54</f>
        <v>100040</v>
      </c>
      <c r="C52" s="9">
        <f>C53+C54</f>
        <v>96140</v>
      </c>
      <c r="D52" s="9">
        <f t="shared" ref="D52" si="5">D53+D54</f>
        <v>105140</v>
      </c>
      <c r="E52" s="9">
        <f>E53+E54</f>
        <v>105140</v>
      </c>
    </row>
    <row r="53" spans="1:8" ht="15.75" thickBot="1" x14ac:dyDescent="0.3">
      <c r="A53" s="11" t="s">
        <v>52</v>
      </c>
      <c r="B53" s="35">
        <v>100040</v>
      </c>
      <c r="C53" s="9">
        <v>96140</v>
      </c>
      <c r="D53" s="7">
        <v>105140</v>
      </c>
      <c r="E53" s="7">
        <v>105140</v>
      </c>
    </row>
    <row r="54" spans="1:8" ht="15.75" thickBot="1" x14ac:dyDescent="0.3">
      <c r="A54" s="11" t="s">
        <v>53</v>
      </c>
      <c r="B54" s="35"/>
      <c r="C54" s="9"/>
      <c r="D54" s="9"/>
      <c r="E54" s="9"/>
    </row>
    <row r="55" spans="1:8" ht="15.75" thickBot="1" x14ac:dyDescent="0.3">
      <c r="A55" s="1" t="s">
        <v>2</v>
      </c>
      <c r="B55" s="35"/>
      <c r="C55" s="9"/>
      <c r="D55" s="9"/>
      <c r="E55" s="9"/>
    </row>
    <row r="56" spans="1:8" ht="15.75" thickBot="1" x14ac:dyDescent="0.3">
      <c r="A56" s="11" t="s">
        <v>52</v>
      </c>
      <c r="B56" s="35"/>
      <c r="C56" s="9"/>
      <c r="D56" s="9"/>
      <c r="E56" s="9"/>
    </row>
    <row r="57" spans="1:8" ht="15.75" thickBot="1" x14ac:dyDescent="0.3">
      <c r="A57" s="11" t="s">
        <v>53</v>
      </c>
      <c r="B57" s="35"/>
      <c r="C57" s="9"/>
      <c r="D57" s="9"/>
      <c r="E57" s="9"/>
    </row>
    <row r="58" spans="1:8" ht="15.75" thickBot="1" x14ac:dyDescent="0.3">
      <c r="A58" s="1" t="s">
        <v>24</v>
      </c>
      <c r="B58" s="35"/>
      <c r="C58" s="9"/>
      <c r="D58" s="9"/>
      <c r="E58" s="9"/>
    </row>
    <row r="59" spans="1:8" ht="15.75" thickBot="1" x14ac:dyDescent="0.3">
      <c r="A59" s="11" t="s">
        <v>52</v>
      </c>
      <c r="B59" s="35"/>
      <c r="C59" s="9"/>
      <c r="D59" s="9"/>
      <c r="E59" s="9"/>
    </row>
    <row r="60" spans="1:8" ht="15.75" thickBot="1" x14ac:dyDescent="0.3">
      <c r="A60" s="11" t="s">
        <v>53</v>
      </c>
      <c r="B60" s="35"/>
      <c r="C60" s="9"/>
      <c r="D60" s="9"/>
      <c r="E60" s="9"/>
      <c r="G60" s="10"/>
    </row>
    <row r="61" spans="1:8" ht="15.75" thickBot="1" x14ac:dyDescent="0.3">
      <c r="A61" s="1" t="s">
        <v>25</v>
      </c>
      <c r="B61" s="35">
        <f>B62+B63</f>
        <v>6000</v>
      </c>
      <c r="C61" s="9">
        <f t="shared" ref="C61:E61" si="6">C62+C63</f>
        <v>20000</v>
      </c>
      <c r="D61" s="9">
        <f>D62+D63</f>
        <v>20000</v>
      </c>
      <c r="E61" s="9">
        <f t="shared" si="6"/>
        <v>20000</v>
      </c>
    </row>
    <row r="62" spans="1:8" ht="15.75" thickBot="1" x14ac:dyDescent="0.3">
      <c r="A62" s="11" t="s">
        <v>52</v>
      </c>
      <c r="B62" s="35">
        <v>6000</v>
      </c>
      <c r="C62" s="35">
        <v>20000</v>
      </c>
      <c r="D62" s="35">
        <v>20000</v>
      </c>
      <c r="E62" s="35">
        <v>20000</v>
      </c>
    </row>
    <row r="63" spans="1:8" ht="15.75" thickBot="1" x14ac:dyDescent="0.3">
      <c r="A63" s="11" t="s">
        <v>53</v>
      </c>
      <c r="B63" s="35"/>
      <c r="C63" s="9"/>
      <c r="D63" s="9"/>
      <c r="E63" s="9"/>
      <c r="G63" s="10"/>
    </row>
    <row r="64" spans="1:8" ht="24.75" thickBot="1" x14ac:dyDescent="0.3">
      <c r="A64" s="1" t="s">
        <v>3</v>
      </c>
      <c r="B64" s="35">
        <f>B65+B66</f>
        <v>360</v>
      </c>
      <c r="C64" s="12">
        <f t="shared" ref="C64:E64" si="7">C65+C66</f>
        <v>360</v>
      </c>
      <c r="D64" s="12">
        <f t="shared" si="7"/>
        <v>360</v>
      </c>
      <c r="E64" s="12">
        <f t="shared" si="7"/>
        <v>360</v>
      </c>
      <c r="H64" s="36"/>
    </row>
    <row r="65" spans="1:12" ht="15.75" thickBot="1" x14ac:dyDescent="0.3">
      <c r="A65" s="11" t="s">
        <v>52</v>
      </c>
      <c r="B65" s="35">
        <v>360</v>
      </c>
      <c r="C65" s="12">
        <v>360</v>
      </c>
      <c r="D65" s="12">
        <v>360</v>
      </c>
      <c r="E65" s="12">
        <v>360</v>
      </c>
      <c r="J65" s="38"/>
      <c r="K65" s="38"/>
      <c r="L65" s="38"/>
    </row>
    <row r="66" spans="1:12" ht="15.75" thickBot="1" x14ac:dyDescent="0.3">
      <c r="A66" s="11" t="s">
        <v>53</v>
      </c>
      <c r="B66" s="35"/>
      <c r="C66" s="39"/>
      <c r="D66" s="37"/>
      <c r="E66" s="37"/>
    </row>
    <row r="67" spans="1:12" ht="15.75" thickBot="1" x14ac:dyDescent="0.3">
      <c r="A67" s="22" t="s">
        <v>34</v>
      </c>
      <c r="B67" s="35">
        <f>B64+B61+B58+B55+B52+B49+B46</f>
        <v>201000</v>
      </c>
      <c r="C67" s="138">
        <f>C64+C61+C58+C55+C52+C49+C46</f>
        <v>202000</v>
      </c>
      <c r="D67" s="144">
        <f t="shared" ref="D67:E67" si="8">D64+D61+D58+D55+D52+D49+D46</f>
        <v>211000</v>
      </c>
      <c r="E67" s="144">
        <f t="shared" si="8"/>
        <v>211000</v>
      </c>
    </row>
    <row r="68" spans="1:12" ht="15.75" thickBot="1" x14ac:dyDescent="0.3">
      <c r="A68" s="25" t="s">
        <v>36</v>
      </c>
      <c r="B68" s="26">
        <f>IF(B67-B38=0,0,"Error")</f>
        <v>0</v>
      </c>
      <c r="C68" s="26">
        <f>IF(C67-C38=0,0,"Error")</f>
        <v>0</v>
      </c>
      <c r="D68" s="26">
        <f>IF(D67-D38=0,0,"Error")</f>
        <v>0</v>
      </c>
      <c r="E68" s="26">
        <f>IF(E67-E38=0,0,"Error")</f>
        <v>0</v>
      </c>
    </row>
    <row r="69" spans="1:12" ht="15.75" hidden="1" thickBot="1" x14ac:dyDescent="0.3">
      <c r="A69" s="16" t="s">
        <v>54</v>
      </c>
      <c r="B69" s="161"/>
      <c r="C69" s="162"/>
      <c r="D69" s="162"/>
      <c r="E69" s="163"/>
    </row>
    <row r="70" spans="1:12" ht="26.25" hidden="1" customHeight="1" thickBot="1" x14ac:dyDescent="0.3">
      <c r="A70" s="4" t="s">
        <v>9</v>
      </c>
      <c r="B70" s="164"/>
      <c r="C70" s="165"/>
      <c r="D70" s="165"/>
      <c r="E70" s="166"/>
    </row>
    <row r="71" spans="1:12" ht="15.75" hidden="1" thickBot="1" x14ac:dyDescent="0.3">
      <c r="A71" s="4" t="s">
        <v>14</v>
      </c>
      <c r="B71" s="167"/>
      <c r="C71" s="168"/>
      <c r="D71" s="168"/>
      <c r="E71" s="169"/>
    </row>
    <row r="72" spans="1:12" ht="12.75" hidden="1" customHeight="1" x14ac:dyDescent="0.3">
      <c r="A72" s="156"/>
      <c r="B72" s="19">
        <v>2018</v>
      </c>
      <c r="C72" s="19">
        <v>2019</v>
      </c>
      <c r="D72" s="19">
        <v>2020</v>
      </c>
      <c r="E72" s="19">
        <v>2021</v>
      </c>
    </row>
    <row r="73" spans="1:12" ht="9" hidden="1" customHeight="1" thickBot="1" x14ac:dyDescent="0.3">
      <c r="A73" s="157"/>
      <c r="B73" s="20" t="s">
        <v>5</v>
      </c>
      <c r="C73" s="20" t="s">
        <v>6</v>
      </c>
      <c r="D73" s="20" t="s">
        <v>6</v>
      </c>
      <c r="E73" s="20" t="s">
        <v>6</v>
      </c>
    </row>
    <row r="74" spans="1:12" ht="15.75" hidden="1" thickBot="1" x14ac:dyDescent="0.3">
      <c r="A74" s="4" t="s">
        <v>8</v>
      </c>
      <c r="B74" s="4"/>
      <c r="C74" s="4"/>
      <c r="D74" s="4"/>
      <c r="E74" s="4"/>
    </row>
    <row r="75" spans="1:12" ht="15.75" hidden="1" thickBot="1" x14ac:dyDescent="0.3">
      <c r="A75" s="4" t="s">
        <v>15</v>
      </c>
      <c r="B75" s="6">
        <f>B104</f>
        <v>0</v>
      </c>
      <c r="C75" s="6">
        <f t="shared" ref="C75:E75" si="9">C104</f>
        <v>0</v>
      </c>
      <c r="D75" s="6">
        <f t="shared" si="9"/>
        <v>0</v>
      </c>
      <c r="E75" s="6">
        <f t="shared" si="9"/>
        <v>0</v>
      </c>
    </row>
    <row r="76" spans="1:12" ht="15.75" hidden="1" thickBot="1" x14ac:dyDescent="0.3">
      <c r="A76" s="4" t="s">
        <v>23</v>
      </c>
      <c r="B76" s="6" t="e">
        <f>B75/B74</f>
        <v>#DIV/0!</v>
      </c>
      <c r="C76" s="6" t="e">
        <f>C75/C74</f>
        <v>#DIV/0!</v>
      </c>
      <c r="D76" s="6" t="e">
        <f>D75/D74</f>
        <v>#DIV/0!</v>
      </c>
      <c r="E76" s="6" t="e">
        <f>E75/E74</f>
        <v>#DIV/0!</v>
      </c>
    </row>
    <row r="77" spans="1:12" ht="15.75" hidden="1" thickBot="1" x14ac:dyDescent="0.3">
      <c r="A77" s="4" t="s">
        <v>16</v>
      </c>
      <c r="B77" s="29"/>
      <c r="C77" s="8" t="e">
        <f>C74/B74-1</f>
        <v>#DIV/0!</v>
      </c>
      <c r="D77" s="8" t="e">
        <f>D74/C74-1</f>
        <v>#DIV/0!</v>
      </c>
      <c r="E77" s="8" t="e">
        <f>E74/D74-1</f>
        <v>#DIV/0!</v>
      </c>
    </row>
    <row r="78" spans="1:12" ht="15.75" hidden="1" thickBot="1" x14ac:dyDescent="0.3">
      <c r="A78" s="4" t="s">
        <v>17</v>
      </c>
      <c r="B78" s="29"/>
      <c r="C78" s="8" t="e">
        <f>C75/B75-1</f>
        <v>#DIV/0!</v>
      </c>
      <c r="D78" s="8" t="e">
        <f t="shared" ref="D78:E79" si="10">D75/C75-1</f>
        <v>#DIV/0!</v>
      </c>
      <c r="E78" s="8" t="e">
        <f t="shared" si="10"/>
        <v>#DIV/0!</v>
      </c>
    </row>
    <row r="79" spans="1:12" ht="15.75" hidden="1" thickBot="1" x14ac:dyDescent="0.3">
      <c r="A79" s="4" t="s">
        <v>18</v>
      </c>
      <c r="B79" s="29"/>
      <c r="C79" s="8" t="e">
        <f>C76/B76-1</f>
        <v>#DIV/0!</v>
      </c>
      <c r="D79" s="8" t="e">
        <f t="shared" si="10"/>
        <v>#DIV/0!</v>
      </c>
      <c r="E79" s="8" t="e">
        <f t="shared" si="10"/>
        <v>#DIV/0!</v>
      </c>
    </row>
    <row r="80" spans="1:12" ht="24.75" hidden="1" customHeight="1" thickBot="1" x14ac:dyDescent="0.3">
      <c r="A80" s="170" t="s">
        <v>38</v>
      </c>
      <c r="B80" s="171"/>
      <c r="C80" s="171"/>
      <c r="D80" s="171"/>
      <c r="E80" s="172"/>
    </row>
    <row r="81" spans="1:5" ht="12.75" hidden="1" customHeight="1" x14ac:dyDescent="0.3">
      <c r="A81" s="156"/>
      <c r="B81" s="19">
        <v>2018</v>
      </c>
      <c r="C81" s="19">
        <v>2019</v>
      </c>
      <c r="D81" s="19">
        <v>2020</v>
      </c>
      <c r="E81" s="19">
        <v>2021</v>
      </c>
    </row>
    <row r="82" spans="1:5" ht="9" hidden="1" customHeight="1" thickBot="1" x14ac:dyDescent="0.3">
      <c r="A82" s="157"/>
      <c r="B82" s="20" t="s">
        <v>5</v>
      </c>
      <c r="C82" s="20" t="s">
        <v>6</v>
      </c>
      <c r="D82" s="20" t="s">
        <v>6</v>
      </c>
      <c r="E82" s="20" t="s">
        <v>6</v>
      </c>
    </row>
    <row r="83" spans="1:5" ht="24.75" hidden="1" customHeight="1" thickBot="1" x14ac:dyDescent="0.3">
      <c r="A83" s="1" t="s">
        <v>0</v>
      </c>
      <c r="B83" s="9"/>
      <c r="C83" s="9"/>
      <c r="D83" s="9"/>
      <c r="E83" s="9"/>
    </row>
    <row r="84" spans="1:5" ht="38.25" hidden="1" customHeight="1" thickBot="1" x14ac:dyDescent="0.3">
      <c r="A84" s="11" t="s">
        <v>52</v>
      </c>
      <c r="B84" s="12"/>
      <c r="C84" s="13"/>
      <c r="D84" s="13"/>
      <c r="E84" s="13"/>
    </row>
    <row r="85" spans="1:5" ht="24.75" hidden="1" customHeight="1" thickBot="1" x14ac:dyDescent="0.3">
      <c r="A85" s="11" t="s">
        <v>53</v>
      </c>
      <c r="B85" s="12"/>
      <c r="C85" s="13"/>
      <c r="D85" s="13"/>
      <c r="E85" s="13"/>
    </row>
    <row r="86" spans="1:5" ht="24.75" hidden="1" customHeight="1" thickBot="1" x14ac:dyDescent="0.3">
      <c r="A86" s="1" t="s">
        <v>32</v>
      </c>
      <c r="B86" s="9"/>
      <c r="C86" s="9"/>
      <c r="D86" s="9"/>
      <c r="E86" s="9"/>
    </row>
    <row r="87" spans="1:5" ht="15.75" hidden="1" thickBot="1" x14ac:dyDescent="0.3">
      <c r="A87" s="11" t="s">
        <v>52</v>
      </c>
      <c r="B87" s="12"/>
      <c r="C87" s="9"/>
      <c r="D87" s="9"/>
      <c r="E87" s="9"/>
    </row>
    <row r="88" spans="1:5" ht="15.75" hidden="1" thickBot="1" x14ac:dyDescent="0.3">
      <c r="A88" s="11" t="s">
        <v>53</v>
      </c>
      <c r="B88" s="12"/>
      <c r="C88" s="9"/>
      <c r="D88" s="9"/>
      <c r="E88" s="9"/>
    </row>
    <row r="89" spans="1:5" ht="24.75" hidden="1" customHeight="1" thickBot="1" x14ac:dyDescent="0.3">
      <c r="A89" s="1" t="s">
        <v>1</v>
      </c>
      <c r="B89" s="12">
        <v>0</v>
      </c>
      <c r="C89" s="9">
        <v>0</v>
      </c>
      <c r="D89" s="9">
        <v>0</v>
      </c>
      <c r="E89" s="9">
        <v>0</v>
      </c>
    </row>
    <row r="90" spans="1:5" ht="15.75" hidden="1" thickBot="1" x14ac:dyDescent="0.3">
      <c r="A90" s="11" t="s">
        <v>52</v>
      </c>
      <c r="B90" s="12"/>
      <c r="C90" s="9"/>
      <c r="D90" s="9"/>
      <c r="E90" s="9"/>
    </row>
    <row r="91" spans="1:5" ht="15.75" hidden="1" thickBot="1" x14ac:dyDescent="0.3">
      <c r="A91" s="11" t="s">
        <v>53</v>
      </c>
      <c r="B91" s="12"/>
      <c r="C91" s="9"/>
      <c r="D91" s="9"/>
      <c r="E91" s="9"/>
    </row>
    <row r="92" spans="1:5" ht="15.75" hidden="1" thickBot="1" x14ac:dyDescent="0.3">
      <c r="A92" s="1" t="s">
        <v>2</v>
      </c>
      <c r="B92" s="12"/>
      <c r="C92" s="9"/>
      <c r="D92" s="9"/>
      <c r="E92" s="9"/>
    </row>
    <row r="93" spans="1:5" ht="15.75" hidden="1" thickBot="1" x14ac:dyDescent="0.3">
      <c r="A93" s="11" t="s">
        <v>52</v>
      </c>
      <c r="B93" s="12"/>
      <c r="C93" s="9"/>
      <c r="D93" s="9"/>
      <c r="E93" s="9"/>
    </row>
    <row r="94" spans="1:5" ht="15.75" hidden="1" thickBot="1" x14ac:dyDescent="0.3">
      <c r="A94" s="11" t="s">
        <v>53</v>
      </c>
      <c r="B94" s="12"/>
      <c r="C94" s="9"/>
      <c r="D94" s="9"/>
      <c r="E94" s="9"/>
    </row>
    <row r="95" spans="1:5" ht="15.75" hidden="1" thickBot="1" x14ac:dyDescent="0.3">
      <c r="A95" s="1" t="s">
        <v>24</v>
      </c>
      <c r="B95" s="12"/>
      <c r="C95" s="9"/>
      <c r="D95" s="9"/>
      <c r="E95" s="9"/>
    </row>
    <row r="96" spans="1:5" ht="15.75" hidden="1" thickBot="1" x14ac:dyDescent="0.3">
      <c r="A96" s="11" t="s">
        <v>52</v>
      </c>
      <c r="B96" s="12"/>
      <c r="C96" s="9"/>
      <c r="D96" s="9"/>
      <c r="E96" s="9"/>
    </row>
    <row r="97" spans="1:5" ht="15.75" hidden="1" thickBot="1" x14ac:dyDescent="0.3">
      <c r="A97" s="11" t="s">
        <v>53</v>
      </c>
      <c r="B97" s="12"/>
      <c r="C97" s="9"/>
      <c r="D97" s="9"/>
      <c r="E97" s="9"/>
    </row>
    <row r="98" spans="1:5" ht="15.75" hidden="1" thickBot="1" x14ac:dyDescent="0.3">
      <c r="A98" s="1" t="s">
        <v>25</v>
      </c>
      <c r="B98" s="12"/>
      <c r="C98" s="9"/>
      <c r="D98" s="9"/>
      <c r="E98" s="9"/>
    </row>
    <row r="99" spans="1:5" ht="15.75" hidden="1" thickBot="1" x14ac:dyDescent="0.3">
      <c r="A99" s="11" t="s">
        <v>52</v>
      </c>
      <c r="B99" s="12"/>
      <c r="C99" s="9"/>
      <c r="D99" s="9"/>
      <c r="E99" s="9"/>
    </row>
    <row r="100" spans="1:5" ht="15.75" hidden="1" thickBot="1" x14ac:dyDescent="0.3">
      <c r="A100" s="11" t="s">
        <v>53</v>
      </c>
      <c r="B100" s="12"/>
      <c r="C100" s="9"/>
      <c r="D100" s="9"/>
      <c r="E100" s="9"/>
    </row>
    <row r="101" spans="1:5" ht="24.75" hidden="1" thickBot="1" x14ac:dyDescent="0.3">
      <c r="A101" s="1" t="s">
        <v>3</v>
      </c>
      <c r="B101" s="12"/>
      <c r="C101" s="9"/>
      <c r="D101" s="9"/>
      <c r="E101" s="9"/>
    </row>
    <row r="102" spans="1:5" ht="15.75" hidden="1" thickBot="1" x14ac:dyDescent="0.3">
      <c r="A102" s="11" t="s">
        <v>52</v>
      </c>
      <c r="B102" s="12"/>
      <c r="C102" s="9"/>
      <c r="D102" s="9"/>
      <c r="E102" s="9"/>
    </row>
    <row r="103" spans="1:5" ht="15.75" hidden="1" thickBot="1" x14ac:dyDescent="0.3">
      <c r="A103" s="11" t="s">
        <v>53</v>
      </c>
      <c r="B103" s="12"/>
      <c r="C103" s="9"/>
      <c r="D103" s="9"/>
      <c r="E103" s="9"/>
    </row>
    <row r="104" spans="1:5" ht="15.75" hidden="1" thickBot="1" x14ac:dyDescent="0.3">
      <c r="A104" s="24" t="s">
        <v>37</v>
      </c>
      <c r="B104" s="12">
        <f>B101+B98+B95+B92+B89+B86+B83</f>
        <v>0</v>
      </c>
      <c r="C104" s="12">
        <f t="shared" ref="C104:E104" si="11">C101+C98+C95+C92+C89+C86+C83</f>
        <v>0</v>
      </c>
      <c r="D104" s="12">
        <f t="shared" si="11"/>
        <v>0</v>
      </c>
      <c r="E104" s="12">
        <f t="shared" si="11"/>
        <v>0</v>
      </c>
    </row>
    <row r="105" spans="1:5" ht="17.25" hidden="1" customHeight="1" thickBot="1" x14ac:dyDescent="0.3">
      <c r="A105" s="25" t="s">
        <v>36</v>
      </c>
      <c r="B105" s="26">
        <f>IF(B104-B75=0,0,"Error")</f>
        <v>0</v>
      </c>
      <c r="C105" s="26">
        <f>IF(C104-C75=0,0,"Error")</f>
        <v>0</v>
      </c>
      <c r="D105" s="26">
        <f>IF(D104-D75=0,0,"Error")</f>
        <v>0</v>
      </c>
      <c r="E105" s="26">
        <f>IF(E104-E75=0,0,"Error")</f>
        <v>0</v>
      </c>
    </row>
    <row r="106" spans="1:5" ht="15.75" hidden="1" thickBot="1" x14ac:dyDescent="0.3">
      <c r="A106" s="16" t="s">
        <v>55</v>
      </c>
      <c r="B106" s="161"/>
      <c r="C106" s="162"/>
      <c r="D106" s="162"/>
      <c r="E106" s="163"/>
    </row>
    <row r="107" spans="1:5" ht="26.25" hidden="1" customHeight="1" thickBot="1" x14ac:dyDescent="0.3">
      <c r="A107" s="4" t="s">
        <v>9</v>
      </c>
      <c r="B107" s="164"/>
      <c r="C107" s="165"/>
      <c r="D107" s="165"/>
      <c r="E107" s="166"/>
    </row>
    <row r="108" spans="1:5" ht="15.75" hidden="1" thickBot="1" x14ac:dyDescent="0.3">
      <c r="A108" s="4" t="s">
        <v>14</v>
      </c>
      <c r="B108" s="167"/>
      <c r="C108" s="168"/>
      <c r="D108" s="168"/>
      <c r="E108" s="169"/>
    </row>
    <row r="109" spans="1:5" ht="12.75" hidden="1" customHeight="1" x14ac:dyDescent="0.3">
      <c r="A109" s="156"/>
      <c r="B109" s="19">
        <v>2018</v>
      </c>
      <c r="C109" s="19">
        <v>2019</v>
      </c>
      <c r="D109" s="19">
        <v>2020</v>
      </c>
      <c r="E109" s="19">
        <v>2021</v>
      </c>
    </row>
    <row r="110" spans="1:5" ht="9" hidden="1" customHeight="1" thickBot="1" x14ac:dyDescent="0.3">
      <c r="A110" s="157"/>
      <c r="B110" s="20" t="s">
        <v>5</v>
      </c>
      <c r="C110" s="20" t="s">
        <v>6</v>
      </c>
      <c r="D110" s="20" t="s">
        <v>6</v>
      </c>
      <c r="E110" s="20" t="s">
        <v>6</v>
      </c>
    </row>
    <row r="111" spans="1:5" ht="15.75" hidden="1" thickBot="1" x14ac:dyDescent="0.3">
      <c r="A111" s="4" t="s">
        <v>8</v>
      </c>
      <c r="B111" s="40"/>
      <c r="C111" s="40"/>
      <c r="D111" s="40"/>
      <c r="E111" s="40"/>
    </row>
    <row r="112" spans="1:5" ht="15.75" hidden="1" thickBot="1" x14ac:dyDescent="0.3">
      <c r="A112" s="4" t="s">
        <v>15</v>
      </c>
      <c r="B112" s="6">
        <f>B141</f>
        <v>0</v>
      </c>
      <c r="C112" s="6">
        <f t="shared" ref="C112:E112" si="12">C141</f>
        <v>0</v>
      </c>
      <c r="D112" s="6">
        <f t="shared" si="12"/>
        <v>0</v>
      </c>
      <c r="E112" s="6">
        <f t="shared" si="12"/>
        <v>0</v>
      </c>
    </row>
    <row r="113" spans="1:5" ht="15.75" hidden="1" thickBot="1" x14ac:dyDescent="0.3">
      <c r="A113" s="4" t="s">
        <v>23</v>
      </c>
      <c r="B113" s="6" t="e">
        <f>B112/B111</f>
        <v>#DIV/0!</v>
      </c>
      <c r="C113" s="6" t="e">
        <f>C112/C111</f>
        <v>#DIV/0!</v>
      </c>
      <c r="D113" s="6" t="e">
        <f>D112/D111</f>
        <v>#DIV/0!</v>
      </c>
      <c r="E113" s="6" t="e">
        <f>E112/E111</f>
        <v>#DIV/0!</v>
      </c>
    </row>
    <row r="114" spans="1:5" ht="15.75" hidden="1" thickBot="1" x14ac:dyDescent="0.3">
      <c r="A114" s="4" t="s">
        <v>16</v>
      </c>
      <c r="B114" s="29"/>
      <c r="C114" s="8" t="e">
        <f>C111/B111-1</f>
        <v>#DIV/0!</v>
      </c>
      <c r="D114" s="8" t="e">
        <f>D111/C111-1</f>
        <v>#DIV/0!</v>
      </c>
      <c r="E114" s="8" t="e">
        <f>E111/D111-1</f>
        <v>#DIV/0!</v>
      </c>
    </row>
    <row r="115" spans="1:5" ht="15.75" hidden="1" thickBot="1" x14ac:dyDescent="0.3">
      <c r="A115" s="4" t="s">
        <v>17</v>
      </c>
      <c r="B115" s="29"/>
      <c r="C115" s="8" t="e">
        <f>C112/B112-1</f>
        <v>#DIV/0!</v>
      </c>
      <c r="D115" s="8" t="e">
        <f t="shared" ref="D115:E116" si="13">D112/C112-1</f>
        <v>#DIV/0!</v>
      </c>
      <c r="E115" s="8" t="e">
        <f t="shared" si="13"/>
        <v>#DIV/0!</v>
      </c>
    </row>
    <row r="116" spans="1:5" ht="15.75" hidden="1" thickBot="1" x14ac:dyDescent="0.3">
      <c r="A116" s="4" t="s">
        <v>18</v>
      </c>
      <c r="B116" s="29"/>
      <c r="C116" s="8" t="e">
        <f>C113/B113-1</f>
        <v>#DIV/0!</v>
      </c>
      <c r="D116" s="8" t="e">
        <f t="shared" si="13"/>
        <v>#DIV/0!</v>
      </c>
      <c r="E116" s="8" t="e">
        <f t="shared" si="13"/>
        <v>#DIV/0!</v>
      </c>
    </row>
    <row r="117" spans="1:5" ht="24.75" hidden="1" customHeight="1" thickBot="1" x14ac:dyDescent="0.3">
      <c r="A117" s="170" t="s">
        <v>38</v>
      </c>
      <c r="B117" s="171"/>
      <c r="C117" s="171"/>
      <c r="D117" s="171"/>
      <c r="E117" s="172"/>
    </row>
    <row r="118" spans="1:5" ht="12.75" hidden="1" customHeight="1" x14ac:dyDescent="0.3">
      <c r="A118" s="156"/>
      <c r="B118" s="19">
        <v>2018</v>
      </c>
      <c r="C118" s="19">
        <v>2019</v>
      </c>
      <c r="D118" s="19">
        <v>2020</v>
      </c>
      <c r="E118" s="19">
        <v>2021</v>
      </c>
    </row>
    <row r="119" spans="1:5" ht="9" hidden="1" customHeight="1" thickBot="1" x14ac:dyDescent="0.3">
      <c r="A119" s="157"/>
      <c r="B119" s="20" t="s">
        <v>5</v>
      </c>
      <c r="C119" s="20" t="s">
        <v>6</v>
      </c>
      <c r="D119" s="20" t="s">
        <v>6</v>
      </c>
      <c r="E119" s="20" t="s">
        <v>6</v>
      </c>
    </row>
    <row r="120" spans="1:5" ht="24.75" hidden="1" customHeight="1" thickBot="1" x14ac:dyDescent="0.3">
      <c r="A120" s="1" t="s">
        <v>0</v>
      </c>
      <c r="B120" s="9"/>
      <c r="C120" s="9"/>
      <c r="D120" s="9"/>
      <c r="E120" s="9"/>
    </row>
    <row r="121" spans="1:5" ht="15.75" hidden="1" thickBot="1" x14ac:dyDescent="0.3">
      <c r="A121" s="11" t="s">
        <v>52</v>
      </c>
      <c r="B121" s="12"/>
      <c r="C121" s="13"/>
      <c r="D121" s="13"/>
      <c r="E121" s="13"/>
    </row>
    <row r="122" spans="1:5" ht="15.75" hidden="1" thickBot="1" x14ac:dyDescent="0.3">
      <c r="A122" s="11" t="s">
        <v>53</v>
      </c>
      <c r="B122" s="12"/>
      <c r="C122" s="13"/>
      <c r="D122" s="13"/>
      <c r="E122" s="13"/>
    </row>
    <row r="123" spans="1:5" ht="24.75" hidden="1" customHeight="1" thickBot="1" x14ac:dyDescent="0.3">
      <c r="A123" s="1" t="s">
        <v>32</v>
      </c>
      <c r="B123" s="9"/>
      <c r="C123" s="9"/>
      <c r="D123" s="9"/>
      <c r="E123" s="9"/>
    </row>
    <row r="124" spans="1:5" ht="15.75" hidden="1" thickBot="1" x14ac:dyDescent="0.3">
      <c r="A124" s="11" t="s">
        <v>52</v>
      </c>
      <c r="B124" s="12"/>
      <c r="C124" s="9"/>
      <c r="D124" s="9"/>
      <c r="E124" s="9"/>
    </row>
    <row r="125" spans="1:5" ht="15.75" hidden="1" thickBot="1" x14ac:dyDescent="0.3">
      <c r="A125" s="11" t="s">
        <v>53</v>
      </c>
      <c r="B125" s="12"/>
      <c r="C125" s="9"/>
      <c r="D125" s="9"/>
      <c r="E125" s="9"/>
    </row>
    <row r="126" spans="1:5" ht="24.75" hidden="1" customHeight="1" thickBot="1" x14ac:dyDescent="0.3">
      <c r="A126" s="1" t="s">
        <v>1</v>
      </c>
      <c r="B126" s="41">
        <v>0</v>
      </c>
      <c r="C126" s="42">
        <v>0</v>
      </c>
      <c r="D126" s="42">
        <v>0</v>
      </c>
      <c r="E126" s="42">
        <v>0</v>
      </c>
    </row>
    <row r="127" spans="1:5" ht="15.75" hidden="1" thickBot="1" x14ac:dyDescent="0.3">
      <c r="A127" s="11" t="s">
        <v>52</v>
      </c>
      <c r="B127" s="12"/>
      <c r="C127" s="9"/>
      <c r="D127" s="9"/>
      <c r="E127" s="9"/>
    </row>
    <row r="128" spans="1:5" ht="15.75" hidden="1" thickBot="1" x14ac:dyDescent="0.3">
      <c r="A128" s="11" t="s">
        <v>53</v>
      </c>
      <c r="B128" s="12"/>
      <c r="C128" s="9"/>
      <c r="D128" s="9"/>
      <c r="E128" s="9"/>
    </row>
    <row r="129" spans="1:5" ht="15.75" hidden="1" thickBot="1" x14ac:dyDescent="0.3">
      <c r="A129" s="1" t="s">
        <v>2</v>
      </c>
      <c r="B129" s="12"/>
      <c r="C129" s="9"/>
      <c r="D129" s="9"/>
      <c r="E129" s="9"/>
    </row>
    <row r="130" spans="1:5" ht="15.75" hidden="1" thickBot="1" x14ac:dyDescent="0.3">
      <c r="A130" s="11" t="s">
        <v>52</v>
      </c>
      <c r="B130" s="12"/>
      <c r="C130" s="9"/>
      <c r="D130" s="9"/>
      <c r="E130" s="9"/>
    </row>
    <row r="131" spans="1:5" ht="15.75" hidden="1" thickBot="1" x14ac:dyDescent="0.3">
      <c r="A131" s="11" t="s">
        <v>53</v>
      </c>
      <c r="B131" s="12"/>
      <c r="C131" s="9"/>
      <c r="D131" s="9"/>
      <c r="E131" s="9"/>
    </row>
    <row r="132" spans="1:5" ht="15.75" hidden="1" thickBot="1" x14ac:dyDescent="0.3">
      <c r="A132" s="1" t="s">
        <v>24</v>
      </c>
      <c r="B132" s="12"/>
      <c r="C132" s="9"/>
      <c r="D132" s="9"/>
      <c r="E132" s="9"/>
    </row>
    <row r="133" spans="1:5" ht="15.75" hidden="1" thickBot="1" x14ac:dyDescent="0.3">
      <c r="A133" s="11" t="s">
        <v>52</v>
      </c>
      <c r="B133" s="12"/>
      <c r="C133" s="9"/>
      <c r="D133" s="9"/>
      <c r="E133" s="9"/>
    </row>
    <row r="134" spans="1:5" ht="15" hidden="1" customHeight="1" thickBot="1" x14ac:dyDescent="0.3">
      <c r="A134" s="11" t="s">
        <v>53</v>
      </c>
      <c r="B134" s="12"/>
      <c r="C134" s="9"/>
      <c r="D134" s="9"/>
      <c r="E134" s="9"/>
    </row>
    <row r="135" spans="1:5" ht="15.75" hidden="1" thickBot="1" x14ac:dyDescent="0.3">
      <c r="A135" s="1" t="s">
        <v>25</v>
      </c>
      <c r="B135" s="12">
        <v>0</v>
      </c>
      <c r="C135" s="9">
        <v>0</v>
      </c>
      <c r="D135" s="9">
        <v>0</v>
      </c>
      <c r="E135" s="9">
        <v>0</v>
      </c>
    </row>
    <row r="136" spans="1:5" ht="15.75" hidden="1" thickBot="1" x14ac:dyDescent="0.3">
      <c r="A136" s="11" t="s">
        <v>52</v>
      </c>
      <c r="B136" s="12"/>
      <c r="C136" s="9"/>
      <c r="D136" s="9"/>
      <c r="E136" s="9"/>
    </row>
    <row r="137" spans="1:5" ht="15.75" hidden="1" thickBot="1" x14ac:dyDescent="0.3">
      <c r="A137" s="11" t="s">
        <v>53</v>
      </c>
      <c r="B137" s="12"/>
      <c r="C137" s="9"/>
      <c r="D137" s="9"/>
      <c r="E137" s="9"/>
    </row>
    <row r="138" spans="1:5" ht="24.75" hidden="1" thickBot="1" x14ac:dyDescent="0.3">
      <c r="A138" s="1" t="s">
        <v>3</v>
      </c>
      <c r="B138" s="12"/>
      <c r="C138" s="9"/>
      <c r="D138" s="9"/>
      <c r="E138" s="9"/>
    </row>
    <row r="139" spans="1:5" ht="15.75" hidden="1" thickBot="1" x14ac:dyDescent="0.3">
      <c r="A139" s="11" t="s">
        <v>52</v>
      </c>
      <c r="B139" s="12"/>
      <c r="C139" s="9"/>
      <c r="D139" s="9"/>
      <c r="E139" s="9"/>
    </row>
    <row r="140" spans="1:5" ht="15.75" hidden="1" thickBot="1" x14ac:dyDescent="0.3">
      <c r="A140" s="11" t="s">
        <v>53</v>
      </c>
      <c r="B140" s="12"/>
      <c r="C140" s="9"/>
      <c r="D140" s="9"/>
      <c r="E140" s="9"/>
    </row>
    <row r="141" spans="1:5" ht="15.75" hidden="1" thickBot="1" x14ac:dyDescent="0.3">
      <c r="A141" s="24" t="s">
        <v>37</v>
      </c>
      <c r="B141" s="12">
        <f>B138+B135+B132+B129+B126+B123+B120</f>
        <v>0</v>
      </c>
      <c r="C141" s="12">
        <f t="shared" ref="C141:E141" si="14">C138+C135+C132+C129+C126+C123+C120</f>
        <v>0</v>
      </c>
      <c r="D141" s="12">
        <f t="shared" si="14"/>
        <v>0</v>
      </c>
      <c r="E141" s="12">
        <f t="shared" si="14"/>
        <v>0</v>
      </c>
    </row>
    <row r="142" spans="1:5" ht="17.25" hidden="1" customHeight="1" thickBot="1" x14ac:dyDescent="0.3">
      <c r="A142" s="25" t="s">
        <v>36</v>
      </c>
      <c r="B142" s="26">
        <f>IF(B141-B112=0,0,"Error")</f>
        <v>0</v>
      </c>
      <c r="C142" s="26">
        <f>IF(C141-C112=0,0,"Error")</f>
        <v>0</v>
      </c>
      <c r="D142" s="26">
        <f>IF(D141-D112=0,0,"Error")</f>
        <v>0</v>
      </c>
      <c r="E142" s="26">
        <f>IF(E141-E112=0,0,"Error")</f>
        <v>0</v>
      </c>
    </row>
    <row r="143" spans="1:5" ht="15.75" thickBot="1" x14ac:dyDescent="0.3">
      <c r="A143" s="173" t="s">
        <v>41</v>
      </c>
      <c r="B143" s="174"/>
      <c r="C143" s="174"/>
      <c r="D143" s="174"/>
      <c r="E143" s="175"/>
    </row>
    <row r="144" spans="1:5" ht="15.75" thickBot="1" x14ac:dyDescent="0.3">
      <c r="A144" s="173" t="s">
        <v>42</v>
      </c>
      <c r="B144" s="174"/>
      <c r="C144" s="174"/>
      <c r="D144" s="174"/>
      <c r="E144" s="175"/>
    </row>
    <row r="145" spans="1:8" ht="15.75" thickBot="1" x14ac:dyDescent="0.3">
      <c r="A145" s="21" t="s">
        <v>49</v>
      </c>
      <c r="B145" s="176" t="s">
        <v>264</v>
      </c>
      <c r="C145" s="177"/>
      <c r="D145" s="177"/>
      <c r="E145" s="178"/>
    </row>
    <row r="146" spans="1:8" ht="30.75" customHeight="1" thickBot="1" x14ac:dyDescent="0.3">
      <c r="A146" s="21" t="s">
        <v>56</v>
      </c>
      <c r="B146" s="21" t="s">
        <v>265</v>
      </c>
      <c r="C146" s="43" t="s">
        <v>57</v>
      </c>
      <c r="D146" s="179"/>
      <c r="E146" s="180"/>
    </row>
    <row r="147" spans="1:8" ht="15.75" thickBot="1" x14ac:dyDescent="0.3">
      <c r="A147" s="44"/>
      <c r="B147" s="206"/>
      <c r="C147" s="207"/>
      <c r="D147" s="207"/>
      <c r="E147" s="208"/>
    </row>
    <row r="148" spans="1:8" ht="17.25" customHeight="1" thickBot="1" x14ac:dyDescent="0.3">
      <c r="A148" s="4" t="s">
        <v>9</v>
      </c>
      <c r="B148" s="164" t="s">
        <v>266</v>
      </c>
      <c r="C148" s="165"/>
      <c r="D148" s="165"/>
      <c r="E148" s="166"/>
    </row>
    <row r="149" spans="1:8" ht="15.75" thickBot="1" x14ac:dyDescent="0.3">
      <c r="A149" s="4" t="s">
        <v>14</v>
      </c>
      <c r="B149" s="167" t="s">
        <v>78</v>
      </c>
      <c r="C149" s="168"/>
      <c r="D149" s="168"/>
      <c r="E149" s="169"/>
    </row>
    <row r="150" spans="1:8" ht="12.75" customHeight="1" x14ac:dyDescent="0.25">
      <c r="A150" s="156"/>
      <c r="B150" s="19">
        <v>2020</v>
      </c>
      <c r="C150" s="19">
        <v>2021</v>
      </c>
      <c r="D150" s="19">
        <v>2022</v>
      </c>
      <c r="E150" s="19">
        <v>2023</v>
      </c>
    </row>
    <row r="151" spans="1:8" ht="9" customHeight="1" thickBot="1" x14ac:dyDescent="0.3">
      <c r="A151" s="157"/>
      <c r="B151" s="20" t="s">
        <v>5</v>
      </c>
      <c r="C151" s="20" t="s">
        <v>6</v>
      </c>
      <c r="D151" s="20" t="s">
        <v>6</v>
      </c>
      <c r="E151" s="20" t="s">
        <v>6</v>
      </c>
    </row>
    <row r="152" spans="1:8" ht="15.75" thickBot="1" x14ac:dyDescent="0.3">
      <c r="A152" s="4" t="s">
        <v>8</v>
      </c>
      <c r="B152" s="6">
        <v>1</v>
      </c>
      <c r="C152" s="6">
        <v>1</v>
      </c>
      <c r="D152" s="6"/>
      <c r="E152" s="6"/>
    </row>
    <row r="153" spans="1:8" ht="15.75" thickBot="1" x14ac:dyDescent="0.3">
      <c r="A153" s="4" t="s">
        <v>15</v>
      </c>
      <c r="B153" s="6">
        <f>B154</f>
        <v>907</v>
      </c>
      <c r="C153" s="6">
        <f>C167</f>
        <v>0</v>
      </c>
      <c r="D153" s="6">
        <f t="shared" ref="D153:E153" si="15">D167</f>
        <v>0</v>
      </c>
      <c r="E153" s="6">
        <f t="shared" si="15"/>
        <v>0</v>
      </c>
    </row>
    <row r="154" spans="1:8" ht="15.75" thickBot="1" x14ac:dyDescent="0.3">
      <c r="A154" s="4" t="s">
        <v>23</v>
      </c>
      <c r="B154" s="6">
        <v>907</v>
      </c>
      <c r="C154" s="6">
        <f>C153/C152</f>
        <v>0</v>
      </c>
      <c r="D154" s="6" t="e">
        <f t="shared" ref="D154:E154" si="16">D153/D152</f>
        <v>#DIV/0!</v>
      </c>
      <c r="E154" s="6" t="e">
        <f t="shared" si="16"/>
        <v>#DIV/0!</v>
      </c>
    </row>
    <row r="155" spans="1:8" ht="15.75" thickBot="1" x14ac:dyDescent="0.3">
      <c r="A155" s="4" t="s">
        <v>16</v>
      </c>
      <c r="B155" s="146" t="s">
        <v>22</v>
      </c>
      <c r="C155" s="8">
        <f>C152/B152-1</f>
        <v>0</v>
      </c>
      <c r="D155" s="8">
        <f t="shared" ref="D155:E157" si="17">D152/C152-1</f>
        <v>-1</v>
      </c>
      <c r="E155" s="8" t="e">
        <f t="shared" si="17"/>
        <v>#DIV/0!</v>
      </c>
      <c r="G155" s="10"/>
      <c r="H155" s="10"/>
    </row>
    <row r="156" spans="1:8" ht="15.75" thickBot="1" x14ac:dyDescent="0.3">
      <c r="A156" s="4" t="s">
        <v>17</v>
      </c>
      <c r="B156" s="146" t="s">
        <v>22</v>
      </c>
      <c r="C156" s="8">
        <f>C153/B153-1</f>
        <v>-1</v>
      </c>
      <c r="D156" s="8" t="e">
        <f t="shared" si="17"/>
        <v>#DIV/0!</v>
      </c>
      <c r="E156" s="8" t="e">
        <f t="shared" si="17"/>
        <v>#DIV/0!</v>
      </c>
    </row>
    <row r="157" spans="1:8" ht="15.75" thickBot="1" x14ac:dyDescent="0.3">
      <c r="A157" s="4" t="s">
        <v>18</v>
      </c>
      <c r="B157" s="146" t="s">
        <v>22</v>
      </c>
      <c r="C157" s="8">
        <f>C154/B154-1</f>
        <v>-1</v>
      </c>
      <c r="D157" s="8" t="e">
        <f t="shared" si="17"/>
        <v>#DIV/0!</v>
      </c>
      <c r="E157" s="8" t="e">
        <f t="shared" si="17"/>
        <v>#DIV/0!</v>
      </c>
    </row>
    <row r="158" spans="1:8" ht="15.75" customHeight="1" thickBot="1" x14ac:dyDescent="0.3">
      <c r="A158" s="170" t="s">
        <v>39</v>
      </c>
      <c r="B158" s="171"/>
      <c r="C158" s="171"/>
      <c r="D158" s="171"/>
      <c r="E158" s="172"/>
    </row>
    <row r="159" spans="1:8" ht="12.75" customHeight="1" x14ac:dyDescent="0.25">
      <c r="A159" s="156"/>
      <c r="B159" s="19">
        <v>2020</v>
      </c>
      <c r="C159" s="19">
        <v>2021</v>
      </c>
      <c r="D159" s="19">
        <v>2022</v>
      </c>
      <c r="E159" s="19">
        <v>2023</v>
      </c>
    </row>
    <row r="160" spans="1:8" ht="9" customHeight="1" thickBot="1" x14ac:dyDescent="0.3">
      <c r="A160" s="157"/>
      <c r="B160" s="20" t="s">
        <v>5</v>
      </c>
      <c r="C160" s="20" t="s">
        <v>6</v>
      </c>
      <c r="D160" s="20" t="s">
        <v>6</v>
      </c>
      <c r="E160" s="20" t="s">
        <v>6</v>
      </c>
    </row>
    <row r="161" spans="1:5" ht="15.75" thickBot="1" x14ac:dyDescent="0.3">
      <c r="A161" s="1" t="s">
        <v>44</v>
      </c>
      <c r="B161" s="7">
        <f>B162+B163+B164+B165</f>
        <v>0</v>
      </c>
      <c r="C161" s="9">
        <f t="shared" ref="C161:E161" si="18">C162+C163+C164+C165</f>
        <v>0</v>
      </c>
      <c r="D161" s="9">
        <f t="shared" si="18"/>
        <v>0</v>
      </c>
      <c r="E161" s="9">
        <f t="shared" si="18"/>
        <v>0</v>
      </c>
    </row>
    <row r="162" spans="1:5" ht="15.75" thickBot="1" x14ac:dyDescent="0.3">
      <c r="A162" s="11" t="s">
        <v>52</v>
      </c>
      <c r="B162" s="7"/>
      <c r="C162" s="9"/>
      <c r="D162" s="9"/>
      <c r="E162" s="9"/>
    </row>
    <row r="163" spans="1:5" ht="15.75" thickBot="1" x14ac:dyDescent="0.3">
      <c r="A163" s="11" t="s">
        <v>58</v>
      </c>
      <c r="B163" s="7"/>
      <c r="C163" s="9"/>
      <c r="D163" s="9"/>
      <c r="E163" s="9"/>
    </row>
    <row r="164" spans="1:5" ht="15.75" thickBot="1" x14ac:dyDescent="0.3">
      <c r="A164" s="11" t="s">
        <v>59</v>
      </c>
      <c r="B164" s="7"/>
      <c r="C164" s="9"/>
      <c r="D164" s="9"/>
      <c r="E164" s="9"/>
    </row>
    <row r="165" spans="1:5" ht="15.75" thickBot="1" x14ac:dyDescent="0.3">
      <c r="A165" s="11" t="s">
        <v>60</v>
      </c>
      <c r="B165" s="7"/>
      <c r="C165" s="9"/>
      <c r="D165" s="9"/>
      <c r="E165" s="9"/>
    </row>
    <row r="166" spans="1:5" ht="15.75" thickBot="1" x14ac:dyDescent="0.3">
      <c r="A166" s="1" t="s">
        <v>45</v>
      </c>
      <c r="B166" s="35">
        <f>B167+B168+B169+B170</f>
        <v>907</v>
      </c>
      <c r="C166" s="12"/>
      <c r="D166" s="12">
        <f t="shared" ref="D166:E166" si="19">D167+D168+D169+D170</f>
        <v>0</v>
      </c>
      <c r="E166" s="12">
        <f t="shared" si="19"/>
        <v>0</v>
      </c>
    </row>
    <row r="167" spans="1:5" ht="15.75" thickBot="1" x14ac:dyDescent="0.3">
      <c r="A167" s="11" t="s">
        <v>52</v>
      </c>
      <c r="B167" s="35">
        <v>907</v>
      </c>
      <c r="C167" s="9"/>
      <c r="D167" s="9"/>
      <c r="E167" s="9"/>
    </row>
    <row r="168" spans="1:5" ht="15.75" thickBot="1" x14ac:dyDescent="0.3">
      <c r="A168" s="11" t="s">
        <v>58</v>
      </c>
      <c r="B168" s="35"/>
      <c r="C168" s="9"/>
      <c r="D168" s="9"/>
      <c r="E168" s="9"/>
    </row>
    <row r="169" spans="1:5" ht="15.75" thickBot="1" x14ac:dyDescent="0.3">
      <c r="A169" s="11" t="s">
        <v>59</v>
      </c>
      <c r="B169" s="35"/>
      <c r="C169" s="9"/>
      <c r="D169" s="9"/>
      <c r="E169" s="9"/>
    </row>
    <row r="170" spans="1:5" ht="15.75" thickBot="1" x14ac:dyDescent="0.3">
      <c r="A170" s="11" t="s">
        <v>60</v>
      </c>
      <c r="B170" s="35"/>
      <c r="C170" s="9"/>
      <c r="D170" s="9"/>
      <c r="E170" s="9"/>
    </row>
    <row r="171" spans="1:5" ht="15.75" thickBot="1" x14ac:dyDescent="0.3">
      <c r="A171" s="45" t="s">
        <v>34</v>
      </c>
      <c r="B171" s="35">
        <f>B161+B166</f>
        <v>907</v>
      </c>
      <c r="C171" s="12">
        <f>C161+C166</f>
        <v>0</v>
      </c>
      <c r="D171" s="12">
        <f t="shared" ref="D171:E171" si="20">D161+D166</f>
        <v>0</v>
      </c>
      <c r="E171" s="12">
        <f t="shared" si="20"/>
        <v>0</v>
      </c>
    </row>
    <row r="172" spans="1:5" ht="15.75" customHeight="1" thickBot="1" x14ac:dyDescent="0.3">
      <c r="A172" s="21" t="s">
        <v>49</v>
      </c>
      <c r="B172" s="176" t="s">
        <v>267</v>
      </c>
      <c r="C172" s="177"/>
      <c r="D172" s="177"/>
      <c r="E172" s="178"/>
    </row>
    <row r="173" spans="1:5" ht="34.5" thickBot="1" x14ac:dyDescent="0.3">
      <c r="A173" s="21" t="s">
        <v>67</v>
      </c>
      <c r="B173" s="21" t="s">
        <v>268</v>
      </c>
      <c r="C173" s="43" t="s">
        <v>57</v>
      </c>
      <c r="D173" s="206" t="s">
        <v>79</v>
      </c>
      <c r="E173" s="208"/>
    </row>
    <row r="174" spans="1:5" ht="17.25" customHeight="1" thickBot="1" x14ac:dyDescent="0.3">
      <c r="A174" s="4" t="s">
        <v>9</v>
      </c>
      <c r="B174" s="164" t="s">
        <v>269</v>
      </c>
      <c r="C174" s="165"/>
      <c r="D174" s="165"/>
      <c r="E174" s="166"/>
    </row>
    <row r="175" spans="1:5" ht="15.75" thickBot="1" x14ac:dyDescent="0.3">
      <c r="A175" s="4" t="s">
        <v>14</v>
      </c>
      <c r="B175" s="167" t="s">
        <v>62</v>
      </c>
      <c r="C175" s="168"/>
      <c r="D175" s="168"/>
      <c r="E175" s="169"/>
    </row>
    <row r="176" spans="1:5" ht="12.75" customHeight="1" x14ac:dyDescent="0.25">
      <c r="A176" s="156"/>
      <c r="B176" s="19">
        <v>2020</v>
      </c>
      <c r="C176" s="19">
        <v>2021</v>
      </c>
      <c r="D176" s="19">
        <v>2022</v>
      </c>
      <c r="E176" s="19">
        <v>2023</v>
      </c>
    </row>
    <row r="177" spans="1:8" ht="9" customHeight="1" thickBot="1" x14ac:dyDescent="0.3">
      <c r="A177" s="157"/>
      <c r="B177" s="20" t="s">
        <v>5</v>
      </c>
      <c r="C177" s="20" t="s">
        <v>6</v>
      </c>
      <c r="D177" s="20" t="s">
        <v>6</v>
      </c>
      <c r="E177" s="20" t="s">
        <v>6</v>
      </c>
    </row>
    <row r="178" spans="1:8" ht="15.75" thickBot="1" x14ac:dyDescent="0.3">
      <c r="A178" s="4" t="s">
        <v>8</v>
      </c>
      <c r="B178" s="146">
        <v>55</v>
      </c>
      <c r="C178" s="102">
        <v>55</v>
      </c>
      <c r="D178" s="102">
        <v>100</v>
      </c>
      <c r="E178" s="102">
        <v>100</v>
      </c>
    </row>
    <row r="179" spans="1:8" ht="15.75" thickBot="1" x14ac:dyDescent="0.3">
      <c r="A179" s="4" t="s">
        <v>15</v>
      </c>
      <c r="B179" s="6">
        <v>843</v>
      </c>
      <c r="C179" s="6">
        <f>C193</f>
        <v>2000</v>
      </c>
      <c r="D179" s="6">
        <f>D193</f>
        <v>2000</v>
      </c>
      <c r="E179" s="6">
        <f>E193</f>
        <v>2000</v>
      </c>
    </row>
    <row r="180" spans="1:8" ht="15.75" thickBot="1" x14ac:dyDescent="0.3">
      <c r="A180" s="4" t="s">
        <v>23</v>
      </c>
      <c r="B180" s="6">
        <f>B179/B178</f>
        <v>15.327272727272728</v>
      </c>
      <c r="C180" s="6">
        <f t="shared" ref="C180:E180" si="21">C179/C178</f>
        <v>36.363636363636367</v>
      </c>
      <c r="D180" s="6">
        <f t="shared" si="21"/>
        <v>20</v>
      </c>
      <c r="E180" s="6">
        <f t="shared" si="21"/>
        <v>20</v>
      </c>
    </row>
    <row r="181" spans="1:8" ht="15.75" thickBot="1" x14ac:dyDescent="0.3">
      <c r="A181" s="4" t="s">
        <v>16</v>
      </c>
      <c r="B181" s="146" t="s">
        <v>22</v>
      </c>
      <c r="C181" s="8">
        <f>C178/B178-1</f>
        <v>0</v>
      </c>
      <c r="D181" s="8">
        <f t="shared" ref="D181:E183" si="22">D178/C178-1</f>
        <v>0.81818181818181812</v>
      </c>
      <c r="E181" s="8">
        <f t="shared" si="22"/>
        <v>0</v>
      </c>
      <c r="G181" s="10"/>
      <c r="H181" s="10"/>
    </row>
    <row r="182" spans="1:8" ht="15.75" thickBot="1" x14ac:dyDescent="0.3">
      <c r="A182" s="4" t="s">
        <v>17</v>
      </c>
      <c r="B182" s="146" t="s">
        <v>22</v>
      </c>
      <c r="C182" s="8">
        <f>C179/B179-1</f>
        <v>1.3724792408066429</v>
      </c>
      <c r="D182" s="8">
        <f t="shared" si="22"/>
        <v>0</v>
      </c>
      <c r="E182" s="8">
        <f t="shared" si="22"/>
        <v>0</v>
      </c>
    </row>
    <row r="183" spans="1:8" ht="15.75" thickBot="1" x14ac:dyDescent="0.3">
      <c r="A183" s="4" t="s">
        <v>18</v>
      </c>
      <c r="B183" s="146" t="s">
        <v>22</v>
      </c>
      <c r="C183" s="8">
        <f>C180/B180-1</f>
        <v>1.3724792408066429</v>
      </c>
      <c r="D183" s="8">
        <f t="shared" si="22"/>
        <v>-0.45000000000000007</v>
      </c>
      <c r="E183" s="8">
        <f t="shared" si="22"/>
        <v>0</v>
      </c>
    </row>
    <row r="184" spans="1:8" ht="15.75" customHeight="1" thickBot="1" x14ac:dyDescent="0.3">
      <c r="A184" s="170" t="s">
        <v>63</v>
      </c>
      <c r="B184" s="171"/>
      <c r="C184" s="171"/>
      <c r="D184" s="171"/>
      <c r="E184" s="172"/>
    </row>
    <row r="185" spans="1:8" ht="12.75" customHeight="1" x14ac:dyDescent="0.25">
      <c r="A185" s="156"/>
      <c r="B185" s="19">
        <v>2020</v>
      </c>
      <c r="C185" s="19">
        <v>2021</v>
      </c>
      <c r="D185" s="19">
        <v>2022</v>
      </c>
      <c r="E185" s="19">
        <v>2023</v>
      </c>
    </row>
    <row r="186" spans="1:8" ht="9" customHeight="1" thickBot="1" x14ac:dyDescent="0.3">
      <c r="A186" s="157"/>
      <c r="B186" s="20" t="s">
        <v>5</v>
      </c>
      <c r="C186" s="20" t="s">
        <v>6</v>
      </c>
      <c r="D186" s="20" t="s">
        <v>6</v>
      </c>
      <c r="E186" s="20" t="s">
        <v>6</v>
      </c>
    </row>
    <row r="187" spans="1:8" ht="15.75" thickBot="1" x14ac:dyDescent="0.3">
      <c r="A187" s="1" t="s">
        <v>44</v>
      </c>
      <c r="B187" s="7">
        <f>B188+B189+B190+B191</f>
        <v>0</v>
      </c>
      <c r="C187" s="9">
        <f t="shared" ref="C187:E187" si="23">C188+C189+C190+C191</f>
        <v>0</v>
      </c>
      <c r="D187" s="9">
        <f t="shared" si="23"/>
        <v>0</v>
      </c>
      <c r="E187" s="9">
        <f t="shared" si="23"/>
        <v>0</v>
      </c>
    </row>
    <row r="188" spans="1:8" ht="15.75" thickBot="1" x14ac:dyDescent="0.3">
      <c r="A188" s="11" t="s">
        <v>52</v>
      </c>
      <c r="B188" s="7"/>
      <c r="C188" s="9"/>
      <c r="D188" s="9"/>
      <c r="E188" s="9"/>
    </row>
    <row r="189" spans="1:8" ht="15.75" thickBot="1" x14ac:dyDescent="0.3">
      <c r="A189" s="11" t="s">
        <v>58</v>
      </c>
      <c r="B189" s="7"/>
      <c r="C189" s="9"/>
      <c r="D189" s="9"/>
      <c r="E189" s="9"/>
    </row>
    <row r="190" spans="1:8" ht="15.75" thickBot="1" x14ac:dyDescent="0.3">
      <c r="A190" s="11" t="s">
        <v>59</v>
      </c>
      <c r="B190" s="7"/>
      <c r="C190" s="9"/>
      <c r="D190" s="9"/>
      <c r="E190" s="9"/>
    </row>
    <row r="191" spans="1:8" ht="15.75" thickBot="1" x14ac:dyDescent="0.3">
      <c r="A191" s="11" t="s">
        <v>60</v>
      </c>
      <c r="B191" s="7"/>
      <c r="C191" s="9"/>
      <c r="D191" s="9"/>
      <c r="E191" s="9"/>
    </row>
    <row r="192" spans="1:8" ht="15.75" thickBot="1" x14ac:dyDescent="0.3">
      <c r="A192" s="1" t="s">
        <v>45</v>
      </c>
      <c r="B192" s="35">
        <v>843</v>
      </c>
      <c r="C192" s="12">
        <v>2000</v>
      </c>
      <c r="D192" s="12">
        <f>D193+D194+D195+D196</f>
        <v>2000</v>
      </c>
      <c r="E192" s="12">
        <f>E193</f>
        <v>2000</v>
      </c>
    </row>
    <row r="193" spans="1:8" ht="15.75" thickBot="1" x14ac:dyDescent="0.3">
      <c r="A193" s="11" t="s">
        <v>52</v>
      </c>
      <c r="B193" s="35">
        <v>843</v>
      </c>
      <c r="C193" s="7">
        <v>2000</v>
      </c>
      <c r="D193" s="9">
        <v>2000</v>
      </c>
      <c r="E193" s="9">
        <v>2000</v>
      </c>
    </row>
    <row r="194" spans="1:8" ht="15.75" thickBot="1" x14ac:dyDescent="0.3">
      <c r="A194" s="11" t="s">
        <v>58</v>
      </c>
      <c r="B194" s="35"/>
      <c r="C194" s="9"/>
      <c r="D194" s="9"/>
      <c r="E194" s="9"/>
    </row>
    <row r="195" spans="1:8" ht="15.75" thickBot="1" x14ac:dyDescent="0.3">
      <c r="A195" s="11" t="s">
        <v>59</v>
      </c>
      <c r="B195" s="35"/>
      <c r="C195" s="9"/>
      <c r="D195" s="9"/>
      <c r="E195" s="9"/>
    </row>
    <row r="196" spans="1:8" ht="15.75" thickBot="1" x14ac:dyDescent="0.3">
      <c r="A196" s="11" t="s">
        <v>60</v>
      </c>
      <c r="B196" s="35"/>
      <c r="C196" s="9"/>
      <c r="D196" s="9"/>
      <c r="E196" s="9"/>
    </row>
    <row r="197" spans="1:8" ht="15.75" thickBot="1" x14ac:dyDescent="0.3">
      <c r="A197" s="45" t="s">
        <v>270</v>
      </c>
      <c r="B197" s="35">
        <f>B187+B192</f>
        <v>843</v>
      </c>
      <c r="C197" s="12">
        <f t="shared" ref="C197:E197" si="24">C187+C192</f>
        <v>2000</v>
      </c>
      <c r="D197" s="12">
        <f t="shared" si="24"/>
        <v>2000</v>
      </c>
      <c r="E197" s="12">
        <f t="shared" si="24"/>
        <v>2000</v>
      </c>
    </row>
    <row r="198" spans="1:8" ht="34.5" hidden="1" customHeight="1" thickBot="1" x14ac:dyDescent="0.3">
      <c r="A198" s="21" t="s">
        <v>43</v>
      </c>
      <c r="B198" s="46"/>
      <c r="C198" s="47" t="s">
        <v>57</v>
      </c>
      <c r="D198" s="48"/>
      <c r="E198" s="49"/>
    </row>
    <row r="199" spans="1:8" ht="17.25" hidden="1" customHeight="1" thickBot="1" x14ac:dyDescent="0.3">
      <c r="A199" s="4" t="s">
        <v>9</v>
      </c>
      <c r="B199" s="164"/>
      <c r="C199" s="165"/>
      <c r="D199" s="165"/>
      <c r="E199" s="166"/>
    </row>
    <row r="200" spans="1:8" ht="15.75" hidden="1" customHeight="1" thickBot="1" x14ac:dyDescent="0.3">
      <c r="A200" s="4" t="s">
        <v>14</v>
      </c>
      <c r="B200" s="167"/>
      <c r="C200" s="168"/>
      <c r="D200" s="168"/>
      <c r="E200" s="169"/>
    </row>
    <row r="201" spans="1:8" ht="12.75" hidden="1" customHeight="1" thickBot="1" x14ac:dyDescent="0.3">
      <c r="A201" s="156"/>
      <c r="B201" s="19">
        <v>2018</v>
      </c>
      <c r="C201" s="19">
        <v>2019</v>
      </c>
      <c r="D201" s="19">
        <v>2020</v>
      </c>
      <c r="E201" s="19">
        <v>2021</v>
      </c>
    </row>
    <row r="202" spans="1:8" ht="9" hidden="1" customHeight="1" thickBot="1" x14ac:dyDescent="0.3">
      <c r="A202" s="157"/>
      <c r="B202" s="20" t="s">
        <v>5</v>
      </c>
      <c r="C202" s="20" t="s">
        <v>6</v>
      </c>
      <c r="D202" s="20" t="s">
        <v>6</v>
      </c>
      <c r="E202" s="20" t="s">
        <v>6</v>
      </c>
    </row>
    <row r="203" spans="1:8" ht="15.75" hidden="1" customHeight="1" thickBot="1" x14ac:dyDescent="0.3">
      <c r="A203" s="4" t="s">
        <v>8</v>
      </c>
      <c r="B203" s="4"/>
      <c r="C203" s="4"/>
      <c r="D203" s="4"/>
      <c r="E203" s="4"/>
    </row>
    <row r="204" spans="1:8" ht="15.75" hidden="1" customHeight="1" thickBot="1" x14ac:dyDescent="0.3">
      <c r="A204" s="4" t="s">
        <v>15</v>
      </c>
      <c r="B204" s="6">
        <f>B222</f>
        <v>0</v>
      </c>
      <c r="C204" s="6">
        <f t="shared" ref="C204:E204" si="25">C222</f>
        <v>0</v>
      </c>
      <c r="D204" s="6">
        <f t="shared" si="25"/>
        <v>0</v>
      </c>
      <c r="E204" s="6">
        <f t="shared" si="25"/>
        <v>0</v>
      </c>
    </row>
    <row r="205" spans="1:8" ht="15.75" hidden="1" customHeight="1" thickBot="1" x14ac:dyDescent="0.3">
      <c r="A205" s="4" t="s">
        <v>23</v>
      </c>
      <c r="B205" s="6" t="e">
        <f>B204/B203</f>
        <v>#DIV/0!</v>
      </c>
      <c r="C205" s="6" t="e">
        <f t="shared" ref="C205:E205" si="26">C204/C203</f>
        <v>#DIV/0!</v>
      </c>
      <c r="D205" s="6" t="e">
        <f t="shared" si="26"/>
        <v>#DIV/0!</v>
      </c>
      <c r="E205" s="6" t="e">
        <f t="shared" si="26"/>
        <v>#DIV/0!</v>
      </c>
    </row>
    <row r="206" spans="1:8" ht="15.75" hidden="1" customHeight="1" thickBot="1" x14ac:dyDescent="0.3">
      <c r="A206" s="4" t="s">
        <v>16</v>
      </c>
      <c r="B206" s="102" t="s">
        <v>22</v>
      </c>
      <c r="C206" s="8" t="e">
        <f>C203/B203-1</f>
        <v>#DIV/0!</v>
      </c>
      <c r="D206" s="8" t="e">
        <f t="shared" ref="D206:E208" si="27">D203/C203-1</f>
        <v>#DIV/0!</v>
      </c>
      <c r="E206" s="8" t="e">
        <f t="shared" si="27"/>
        <v>#DIV/0!</v>
      </c>
      <c r="G206" s="10"/>
      <c r="H206" s="10"/>
    </row>
    <row r="207" spans="1:8" ht="15.75" hidden="1" customHeight="1" thickBot="1" x14ac:dyDescent="0.3">
      <c r="A207" s="4" t="s">
        <v>17</v>
      </c>
      <c r="B207" s="102" t="s">
        <v>22</v>
      </c>
      <c r="C207" s="8" t="e">
        <f>C204/B204-1</f>
        <v>#DIV/0!</v>
      </c>
      <c r="D207" s="8" t="e">
        <f t="shared" si="27"/>
        <v>#DIV/0!</v>
      </c>
      <c r="E207" s="8" t="e">
        <f t="shared" si="27"/>
        <v>#DIV/0!</v>
      </c>
    </row>
    <row r="208" spans="1:8" ht="15.75" hidden="1" customHeight="1" thickBot="1" x14ac:dyDescent="0.3">
      <c r="A208" s="4" t="s">
        <v>18</v>
      </c>
      <c r="B208" s="102" t="s">
        <v>22</v>
      </c>
      <c r="C208" s="8" t="e">
        <f>C205/B205-1</f>
        <v>#DIV/0!</v>
      </c>
      <c r="D208" s="8" t="e">
        <f t="shared" si="27"/>
        <v>#DIV/0!</v>
      </c>
      <c r="E208" s="8" t="e">
        <f t="shared" si="27"/>
        <v>#DIV/0!</v>
      </c>
    </row>
    <row r="209" spans="1:5" ht="15.75" hidden="1" customHeight="1" thickBot="1" x14ac:dyDescent="0.3">
      <c r="A209" s="170" t="s">
        <v>65</v>
      </c>
      <c r="B209" s="171"/>
      <c r="C209" s="171"/>
      <c r="D209" s="171"/>
      <c r="E209" s="172"/>
    </row>
    <row r="210" spans="1:5" ht="12.75" hidden="1" customHeight="1" thickBot="1" x14ac:dyDescent="0.3">
      <c r="A210" s="156"/>
      <c r="B210" s="19">
        <v>2018</v>
      </c>
      <c r="C210" s="19">
        <v>2019</v>
      </c>
      <c r="D210" s="19">
        <v>2020</v>
      </c>
      <c r="E210" s="19">
        <v>2021</v>
      </c>
    </row>
    <row r="211" spans="1:5" ht="9" hidden="1" customHeight="1" thickBot="1" x14ac:dyDescent="0.3">
      <c r="A211" s="157"/>
      <c r="B211" s="20" t="s">
        <v>5</v>
      </c>
      <c r="C211" s="20" t="s">
        <v>6</v>
      </c>
      <c r="D211" s="20" t="s">
        <v>6</v>
      </c>
      <c r="E211" s="20" t="s">
        <v>6</v>
      </c>
    </row>
    <row r="212" spans="1:5" ht="15.75" hidden="1" customHeight="1" thickBot="1" x14ac:dyDescent="0.3">
      <c r="A212" s="1" t="s">
        <v>44</v>
      </c>
      <c r="B212" s="9">
        <f>B213+B214+B215+B216</f>
        <v>0</v>
      </c>
      <c r="C212" s="9">
        <f t="shared" ref="C212:E212" si="28">C213+C214+C215+C216</f>
        <v>0</v>
      </c>
      <c r="D212" s="9">
        <f t="shared" si="28"/>
        <v>0</v>
      </c>
      <c r="E212" s="9">
        <f t="shared" si="28"/>
        <v>0</v>
      </c>
    </row>
    <row r="213" spans="1:5" ht="15.75" hidden="1" customHeight="1" thickBot="1" x14ac:dyDescent="0.3">
      <c r="A213" s="11" t="s">
        <v>52</v>
      </c>
      <c r="B213" s="9"/>
      <c r="C213" s="9"/>
      <c r="D213" s="9"/>
      <c r="E213" s="9"/>
    </row>
    <row r="214" spans="1:5" ht="15.75" hidden="1" customHeight="1" thickBot="1" x14ac:dyDescent="0.3">
      <c r="A214" s="11" t="s">
        <v>58</v>
      </c>
      <c r="B214" s="9"/>
      <c r="C214" s="9"/>
      <c r="D214" s="9"/>
      <c r="E214" s="9"/>
    </row>
    <row r="215" spans="1:5" ht="15.75" hidden="1" customHeight="1" thickBot="1" x14ac:dyDescent="0.3">
      <c r="A215" s="11" t="s">
        <v>59</v>
      </c>
      <c r="B215" s="9"/>
      <c r="C215" s="9"/>
      <c r="D215" s="9"/>
      <c r="E215" s="9"/>
    </row>
    <row r="216" spans="1:5" ht="15.75" hidden="1" customHeight="1" thickBot="1" x14ac:dyDescent="0.3">
      <c r="A216" s="11" t="s">
        <v>60</v>
      </c>
      <c r="B216" s="9"/>
      <c r="C216" s="9"/>
      <c r="D216" s="9"/>
      <c r="E216" s="9"/>
    </row>
    <row r="217" spans="1:5" ht="15.75" hidden="1" customHeight="1" thickBot="1" x14ac:dyDescent="0.3">
      <c r="A217" s="1" t="s">
        <v>45</v>
      </c>
      <c r="B217" s="12">
        <f>B218+B219+B220+B221</f>
        <v>0</v>
      </c>
      <c r="C217" s="12">
        <f t="shared" ref="C217:E217" si="29">C218+C219+C220+C221</f>
        <v>0</v>
      </c>
      <c r="D217" s="12">
        <f t="shared" si="29"/>
        <v>0</v>
      </c>
      <c r="E217" s="12">
        <f t="shared" si="29"/>
        <v>0</v>
      </c>
    </row>
    <row r="218" spans="1:5" ht="15.75" hidden="1" customHeight="1" thickBot="1" x14ac:dyDescent="0.3">
      <c r="A218" s="11" t="s">
        <v>52</v>
      </c>
      <c r="B218" s="12"/>
      <c r="C218" s="9"/>
      <c r="D218" s="9"/>
      <c r="E218" s="9"/>
    </row>
    <row r="219" spans="1:5" ht="15.75" hidden="1" customHeight="1" thickBot="1" x14ac:dyDescent="0.3">
      <c r="A219" s="11" t="s">
        <v>58</v>
      </c>
      <c r="B219" s="12"/>
      <c r="C219" s="9"/>
      <c r="D219" s="9"/>
      <c r="E219" s="9"/>
    </row>
    <row r="220" spans="1:5" ht="15.75" hidden="1" customHeight="1" thickBot="1" x14ac:dyDescent="0.3">
      <c r="A220" s="11" t="s">
        <v>59</v>
      </c>
      <c r="B220" s="12"/>
      <c r="C220" s="9"/>
      <c r="D220" s="9"/>
      <c r="E220" s="9"/>
    </row>
    <row r="221" spans="1:5" ht="15.75" hidden="1" customHeight="1" thickBot="1" x14ac:dyDescent="0.3">
      <c r="A221" s="11" t="s">
        <v>60</v>
      </c>
      <c r="B221" s="12"/>
      <c r="C221" s="9"/>
      <c r="D221" s="9"/>
      <c r="E221" s="9"/>
    </row>
    <row r="222" spans="1:5" ht="15.75" hidden="1" customHeight="1" thickBot="1" x14ac:dyDescent="0.3">
      <c r="A222" s="22" t="s">
        <v>66</v>
      </c>
      <c r="B222" s="12">
        <f>B212+B217</f>
        <v>0</v>
      </c>
      <c r="C222" s="12">
        <f t="shared" ref="C222:E222" si="30">C212+C217</f>
        <v>0</v>
      </c>
      <c r="D222" s="12">
        <f t="shared" si="30"/>
        <v>0</v>
      </c>
      <c r="E222" s="12">
        <f t="shared" si="30"/>
        <v>0</v>
      </c>
    </row>
    <row r="223" spans="1:5" ht="25.5" customHeight="1" thickBot="1" x14ac:dyDescent="0.3">
      <c r="A223" s="50" t="s">
        <v>29</v>
      </c>
      <c r="B223" s="206" t="s">
        <v>271</v>
      </c>
      <c r="C223" s="207"/>
      <c r="D223" s="207"/>
      <c r="E223" s="208"/>
    </row>
    <row r="224" spans="1:5" ht="34.5" thickBot="1" x14ac:dyDescent="0.3">
      <c r="A224" s="21" t="s">
        <v>67</v>
      </c>
      <c r="B224" s="46" t="s">
        <v>272</v>
      </c>
      <c r="C224" s="47" t="s">
        <v>57</v>
      </c>
      <c r="D224" s="48"/>
      <c r="E224" s="49"/>
    </row>
    <row r="225" spans="1:8" ht="17.25" customHeight="1" thickBot="1" x14ac:dyDescent="0.3">
      <c r="A225" s="4" t="s">
        <v>9</v>
      </c>
      <c r="B225" s="164" t="s">
        <v>272</v>
      </c>
      <c r="C225" s="165"/>
      <c r="D225" s="165"/>
      <c r="E225" s="166"/>
    </row>
    <row r="226" spans="1:8" ht="15.75" thickBot="1" x14ac:dyDescent="0.3">
      <c r="A226" s="4" t="s">
        <v>14</v>
      </c>
      <c r="B226" s="153"/>
      <c r="C226" s="154"/>
      <c r="D226" s="154"/>
      <c r="E226" s="155"/>
    </row>
    <row r="227" spans="1:8" ht="12.75" customHeight="1" x14ac:dyDescent="0.25">
      <c r="A227" s="156"/>
      <c r="B227" s="19">
        <v>2020</v>
      </c>
      <c r="C227" s="19">
        <v>2021</v>
      </c>
      <c r="D227" s="19">
        <v>2022</v>
      </c>
      <c r="E227" s="19">
        <v>2023</v>
      </c>
    </row>
    <row r="228" spans="1:8" ht="9" customHeight="1" thickBot="1" x14ac:dyDescent="0.3">
      <c r="A228" s="157"/>
      <c r="B228" s="20" t="s">
        <v>5</v>
      </c>
      <c r="C228" s="20" t="s">
        <v>6</v>
      </c>
      <c r="D228" s="20" t="s">
        <v>6</v>
      </c>
      <c r="E228" s="20" t="s">
        <v>6</v>
      </c>
    </row>
    <row r="229" spans="1:8" ht="15.75" thickBot="1" x14ac:dyDescent="0.3">
      <c r="A229" s="4" t="s">
        <v>8</v>
      </c>
      <c r="B229" s="146">
        <v>3</v>
      </c>
      <c r="C229" s="102">
        <v>0</v>
      </c>
      <c r="D229" s="102">
        <v>0</v>
      </c>
      <c r="E229" s="102">
        <v>0</v>
      </c>
    </row>
    <row r="230" spans="1:8" ht="15.75" thickBot="1" x14ac:dyDescent="0.3">
      <c r="A230" s="4" t="s">
        <v>15</v>
      </c>
      <c r="B230" s="6">
        <f>B248</f>
        <v>250</v>
      </c>
      <c r="C230" s="6">
        <f>C248</f>
        <v>0</v>
      </c>
      <c r="D230" s="6">
        <f t="shared" ref="D230:E230" si="31">D248</f>
        <v>0</v>
      </c>
      <c r="E230" s="6">
        <f t="shared" si="31"/>
        <v>0</v>
      </c>
    </row>
    <row r="231" spans="1:8" ht="15.75" thickBot="1" x14ac:dyDescent="0.3">
      <c r="A231" s="4" t="s">
        <v>23</v>
      </c>
      <c r="B231" s="6">
        <f>B230/B229</f>
        <v>83.333333333333329</v>
      </c>
      <c r="C231" s="6" t="e">
        <f t="shared" ref="C231:E231" si="32">C230/C229</f>
        <v>#DIV/0!</v>
      </c>
      <c r="D231" s="6" t="e">
        <f t="shared" si="32"/>
        <v>#DIV/0!</v>
      </c>
      <c r="E231" s="6" t="e">
        <f t="shared" si="32"/>
        <v>#DIV/0!</v>
      </c>
    </row>
    <row r="232" spans="1:8" ht="15.75" thickBot="1" x14ac:dyDescent="0.3">
      <c r="A232" s="4" t="s">
        <v>16</v>
      </c>
      <c r="B232" s="146" t="s">
        <v>22</v>
      </c>
      <c r="C232" s="8">
        <f>C229/B229-1</f>
        <v>-1</v>
      </c>
      <c r="D232" s="8" t="e">
        <f t="shared" ref="D232:E234" si="33">D229/C229-1</f>
        <v>#DIV/0!</v>
      </c>
      <c r="E232" s="8" t="e">
        <f t="shared" si="33"/>
        <v>#DIV/0!</v>
      </c>
      <c r="G232" s="10"/>
      <c r="H232" s="10"/>
    </row>
    <row r="233" spans="1:8" ht="15.75" thickBot="1" x14ac:dyDescent="0.3">
      <c r="A233" s="4" t="s">
        <v>17</v>
      </c>
      <c r="B233" s="146" t="s">
        <v>22</v>
      </c>
      <c r="C233" s="8">
        <f>C230/B230-1</f>
        <v>-1</v>
      </c>
      <c r="D233" s="8" t="e">
        <f t="shared" si="33"/>
        <v>#DIV/0!</v>
      </c>
      <c r="E233" s="8" t="e">
        <f t="shared" si="33"/>
        <v>#DIV/0!</v>
      </c>
    </row>
    <row r="234" spans="1:8" ht="15.75" thickBot="1" x14ac:dyDescent="0.3">
      <c r="A234" s="4" t="s">
        <v>18</v>
      </c>
      <c r="B234" s="146" t="s">
        <v>22</v>
      </c>
      <c r="C234" s="8" t="e">
        <f>C231/B231-1</f>
        <v>#DIV/0!</v>
      </c>
      <c r="D234" s="8" t="e">
        <f t="shared" si="33"/>
        <v>#DIV/0!</v>
      </c>
      <c r="E234" s="8" t="e">
        <f t="shared" si="33"/>
        <v>#DIV/0!</v>
      </c>
    </row>
    <row r="235" spans="1:8" ht="15.75" customHeight="1" thickBot="1" x14ac:dyDescent="0.3">
      <c r="A235" s="170" t="s">
        <v>40</v>
      </c>
      <c r="B235" s="171"/>
      <c r="C235" s="171"/>
      <c r="D235" s="171"/>
      <c r="E235" s="172"/>
    </row>
    <row r="236" spans="1:8" ht="12.75" customHeight="1" x14ac:dyDescent="0.25">
      <c r="A236" s="156"/>
      <c r="B236" s="19">
        <v>2020</v>
      </c>
      <c r="C236" s="19">
        <v>2021</v>
      </c>
      <c r="D236" s="19">
        <v>2022</v>
      </c>
      <c r="E236" s="19">
        <v>2023</v>
      </c>
    </row>
    <row r="237" spans="1:8" ht="9" customHeight="1" thickBot="1" x14ac:dyDescent="0.3">
      <c r="A237" s="157"/>
      <c r="B237" s="20" t="s">
        <v>5</v>
      </c>
      <c r="C237" s="20" t="s">
        <v>6</v>
      </c>
      <c r="D237" s="20" t="s">
        <v>6</v>
      </c>
      <c r="E237" s="20" t="s">
        <v>6</v>
      </c>
    </row>
    <row r="238" spans="1:8" ht="15.75" thickBot="1" x14ac:dyDescent="0.3">
      <c r="A238" s="1" t="s">
        <v>44</v>
      </c>
      <c r="B238" s="7">
        <f>B239+B240+B241+B242</f>
        <v>0</v>
      </c>
      <c r="C238" s="9">
        <f t="shared" ref="C238:E238" si="34">C239+C240+C241+C242</f>
        <v>0</v>
      </c>
      <c r="D238" s="9">
        <f t="shared" si="34"/>
        <v>0</v>
      </c>
      <c r="E238" s="9">
        <f t="shared" si="34"/>
        <v>0</v>
      </c>
    </row>
    <row r="239" spans="1:8" ht="15.75" thickBot="1" x14ac:dyDescent="0.3">
      <c r="A239" s="11" t="s">
        <v>52</v>
      </c>
      <c r="B239" s="7"/>
      <c r="C239" s="9"/>
      <c r="D239" s="9"/>
      <c r="E239" s="9"/>
    </row>
    <row r="240" spans="1:8" ht="15.75" customHeight="1" thickBot="1" x14ac:dyDescent="0.3">
      <c r="A240" s="11" t="s">
        <v>58</v>
      </c>
      <c r="B240" s="7"/>
      <c r="C240" s="9"/>
      <c r="D240" s="9"/>
      <c r="E240" s="9"/>
    </row>
    <row r="241" spans="1:5" ht="15.75" thickBot="1" x14ac:dyDescent="0.3">
      <c r="A241" s="11" t="s">
        <v>59</v>
      </c>
      <c r="B241" s="7"/>
      <c r="C241" s="9"/>
      <c r="D241" s="9"/>
      <c r="E241" s="9"/>
    </row>
    <row r="242" spans="1:5" ht="15.75" thickBot="1" x14ac:dyDescent="0.3">
      <c r="A242" s="11" t="s">
        <v>60</v>
      </c>
      <c r="B242" s="7"/>
      <c r="C242" s="9"/>
      <c r="D242" s="9"/>
      <c r="E242" s="9"/>
    </row>
    <row r="243" spans="1:5" ht="15.75" thickBot="1" x14ac:dyDescent="0.3">
      <c r="A243" s="1" t="s">
        <v>45</v>
      </c>
      <c r="B243" s="35">
        <f>B244+B245+B246+B247</f>
        <v>250</v>
      </c>
      <c r="C243" s="12"/>
      <c r="D243" s="12">
        <f t="shared" ref="D243:E243" si="35">D244+D245+D246+D247</f>
        <v>0</v>
      </c>
      <c r="E243" s="12">
        <f t="shared" si="35"/>
        <v>0</v>
      </c>
    </row>
    <row r="244" spans="1:5" ht="15.75" thickBot="1" x14ac:dyDescent="0.3">
      <c r="A244" s="11" t="s">
        <v>52</v>
      </c>
      <c r="B244" s="35">
        <v>250</v>
      </c>
      <c r="C244" s="12"/>
      <c r="D244" s="12">
        <v>0</v>
      </c>
      <c r="E244" s="12"/>
    </row>
    <row r="245" spans="1:5" ht="15.75" thickBot="1" x14ac:dyDescent="0.3">
      <c r="A245" s="11" t="s">
        <v>58</v>
      </c>
      <c r="B245" s="35"/>
      <c r="C245" s="12"/>
      <c r="D245" s="12"/>
      <c r="E245" s="12"/>
    </row>
    <row r="246" spans="1:5" ht="15.75" thickBot="1" x14ac:dyDescent="0.3">
      <c r="A246" s="11" t="s">
        <v>59</v>
      </c>
      <c r="B246" s="35"/>
      <c r="C246" s="12"/>
      <c r="D246" s="12"/>
      <c r="E246" s="12"/>
    </row>
    <row r="247" spans="1:5" ht="15.75" thickBot="1" x14ac:dyDescent="0.3">
      <c r="A247" s="11" t="s">
        <v>60</v>
      </c>
      <c r="B247" s="35"/>
      <c r="C247" s="12"/>
      <c r="D247" s="12"/>
      <c r="E247" s="12"/>
    </row>
    <row r="248" spans="1:5" ht="15.75" thickBot="1" x14ac:dyDescent="0.3">
      <c r="A248" s="22" t="s">
        <v>37</v>
      </c>
      <c r="B248" s="35">
        <f>B238+B243</f>
        <v>250</v>
      </c>
      <c r="C248" s="12"/>
      <c r="D248" s="12">
        <f t="shared" ref="D248:E248" si="36">D238+D243</f>
        <v>0</v>
      </c>
      <c r="E248" s="12">
        <f t="shared" si="36"/>
        <v>0</v>
      </c>
    </row>
    <row r="249" spans="1:5" ht="15.75" thickBot="1" x14ac:dyDescent="0.3">
      <c r="A249" s="50" t="s">
        <v>29</v>
      </c>
      <c r="B249" s="176" t="s">
        <v>404</v>
      </c>
      <c r="C249" s="177"/>
      <c r="D249" s="177"/>
      <c r="E249" s="178"/>
    </row>
    <row r="250" spans="1:5" ht="34.5" thickBot="1" x14ac:dyDescent="0.3">
      <c r="A250" s="21" t="s">
        <v>67</v>
      </c>
      <c r="B250" s="46" t="s">
        <v>405</v>
      </c>
      <c r="C250" s="47" t="s">
        <v>57</v>
      </c>
      <c r="D250" s="48"/>
      <c r="E250" s="49"/>
    </row>
    <row r="251" spans="1:5" ht="15.75" thickBot="1" x14ac:dyDescent="0.3">
      <c r="A251" s="4" t="s">
        <v>9</v>
      </c>
      <c r="B251" s="164" t="s">
        <v>405</v>
      </c>
      <c r="C251" s="165"/>
      <c r="D251" s="165"/>
      <c r="E251" s="166"/>
    </row>
    <row r="252" spans="1:5" ht="15.75" thickBot="1" x14ac:dyDescent="0.3">
      <c r="A252" s="4" t="s">
        <v>14</v>
      </c>
      <c r="B252" s="153" t="s">
        <v>406</v>
      </c>
      <c r="C252" s="154"/>
      <c r="D252" s="154"/>
      <c r="E252" s="155"/>
    </row>
    <row r="253" spans="1:5" x14ac:dyDescent="0.25">
      <c r="A253" s="156"/>
      <c r="B253" s="19">
        <v>2020</v>
      </c>
      <c r="C253" s="19">
        <v>2021</v>
      </c>
      <c r="D253" s="19">
        <v>2022</v>
      </c>
      <c r="E253" s="19">
        <v>2023</v>
      </c>
    </row>
    <row r="254" spans="1:5" ht="15.75" thickBot="1" x14ac:dyDescent="0.3">
      <c r="A254" s="157"/>
      <c r="B254" s="20" t="s">
        <v>5</v>
      </c>
      <c r="C254" s="20" t="s">
        <v>6</v>
      </c>
      <c r="D254" s="20" t="s">
        <v>6</v>
      </c>
      <c r="E254" s="20" t="s">
        <v>6</v>
      </c>
    </row>
    <row r="255" spans="1:5" ht="15.75" thickBot="1" x14ac:dyDescent="0.3">
      <c r="A255" s="4" t="s">
        <v>8</v>
      </c>
      <c r="B255" s="146"/>
      <c r="C255" s="146">
        <v>64</v>
      </c>
      <c r="D255" s="146">
        <v>70</v>
      </c>
      <c r="E255" s="146">
        <v>75</v>
      </c>
    </row>
    <row r="256" spans="1:5" ht="15.75" thickBot="1" x14ac:dyDescent="0.3">
      <c r="A256" s="4" t="s">
        <v>15</v>
      </c>
      <c r="B256" s="6">
        <f>B274</f>
        <v>0</v>
      </c>
      <c r="C256" s="6">
        <f>C274</f>
        <v>4000</v>
      </c>
      <c r="D256" s="6">
        <f t="shared" ref="D256:E256" si="37">D274</f>
        <v>4000</v>
      </c>
      <c r="E256" s="6">
        <f t="shared" si="37"/>
        <v>4000</v>
      </c>
    </row>
    <row r="257" spans="1:5" ht="15.75" thickBot="1" x14ac:dyDescent="0.3">
      <c r="A257" s="4" t="s">
        <v>23</v>
      </c>
      <c r="B257" s="6" t="e">
        <f>B256/B255</f>
        <v>#DIV/0!</v>
      </c>
      <c r="C257" s="6">
        <f t="shared" ref="C257:E257" si="38">C256/C255</f>
        <v>62.5</v>
      </c>
      <c r="D257" s="6">
        <f t="shared" si="38"/>
        <v>57.142857142857146</v>
      </c>
      <c r="E257" s="6">
        <f t="shared" si="38"/>
        <v>53.333333333333336</v>
      </c>
    </row>
    <row r="258" spans="1:5" ht="15.75" thickBot="1" x14ac:dyDescent="0.3">
      <c r="A258" s="4" t="s">
        <v>16</v>
      </c>
      <c r="B258" s="146" t="s">
        <v>22</v>
      </c>
      <c r="C258" s="8" t="e">
        <f>C255/B255-1</f>
        <v>#DIV/0!</v>
      </c>
      <c r="D258" s="8">
        <f t="shared" ref="D258:D260" si="39">D255/C255-1</f>
        <v>9.375E-2</v>
      </c>
      <c r="E258" s="8">
        <f t="shared" ref="E258:E260" si="40">E255/D255-1</f>
        <v>7.1428571428571397E-2</v>
      </c>
    </row>
    <row r="259" spans="1:5" ht="15.75" thickBot="1" x14ac:dyDescent="0.3">
      <c r="A259" s="4" t="s">
        <v>17</v>
      </c>
      <c r="B259" s="146" t="s">
        <v>22</v>
      </c>
      <c r="C259" s="8" t="e">
        <f>C256/B256-1</f>
        <v>#DIV/0!</v>
      </c>
      <c r="D259" s="8">
        <f t="shared" si="39"/>
        <v>0</v>
      </c>
      <c r="E259" s="8">
        <f t="shared" si="40"/>
        <v>0</v>
      </c>
    </row>
    <row r="260" spans="1:5" ht="15.75" thickBot="1" x14ac:dyDescent="0.3">
      <c r="A260" s="4" t="s">
        <v>18</v>
      </c>
      <c r="B260" s="146" t="s">
        <v>22</v>
      </c>
      <c r="C260" s="8" t="e">
        <f>C257/B257-1</f>
        <v>#DIV/0!</v>
      </c>
      <c r="D260" s="8">
        <f t="shared" si="39"/>
        <v>-8.5714285714285632E-2</v>
      </c>
      <c r="E260" s="8">
        <f t="shared" si="40"/>
        <v>-6.6666666666666652E-2</v>
      </c>
    </row>
    <row r="261" spans="1:5" ht="15.75" thickBot="1" x14ac:dyDescent="0.3">
      <c r="A261" s="170" t="s">
        <v>40</v>
      </c>
      <c r="B261" s="171"/>
      <c r="C261" s="171"/>
      <c r="D261" s="171"/>
      <c r="E261" s="172"/>
    </row>
    <row r="262" spans="1:5" x14ac:dyDescent="0.25">
      <c r="A262" s="156"/>
      <c r="B262" s="19">
        <v>2020</v>
      </c>
      <c r="C262" s="19">
        <v>2021</v>
      </c>
      <c r="D262" s="19">
        <v>2022</v>
      </c>
      <c r="E262" s="19">
        <v>2023</v>
      </c>
    </row>
    <row r="263" spans="1:5" ht="15.75" thickBot="1" x14ac:dyDescent="0.3">
      <c r="A263" s="157"/>
      <c r="B263" s="20" t="s">
        <v>5</v>
      </c>
      <c r="C263" s="20" t="s">
        <v>6</v>
      </c>
      <c r="D263" s="20" t="s">
        <v>6</v>
      </c>
      <c r="E263" s="20" t="s">
        <v>6</v>
      </c>
    </row>
    <row r="264" spans="1:5" ht="15.75" thickBot="1" x14ac:dyDescent="0.3">
      <c r="A264" s="1" t="s">
        <v>44</v>
      </c>
      <c r="B264" s="7">
        <f>B265+B266+B267+B268</f>
        <v>0</v>
      </c>
      <c r="C264" s="9">
        <f t="shared" ref="C264:E264" si="41">C265+C266+C267+C268</f>
        <v>0</v>
      </c>
      <c r="D264" s="9">
        <f t="shared" si="41"/>
        <v>0</v>
      </c>
      <c r="E264" s="9">
        <f t="shared" si="41"/>
        <v>0</v>
      </c>
    </row>
    <row r="265" spans="1:5" ht="15.75" thickBot="1" x14ac:dyDescent="0.3">
      <c r="A265" s="11" t="s">
        <v>52</v>
      </c>
      <c r="B265" s="7"/>
      <c r="C265" s="9"/>
      <c r="D265" s="9"/>
      <c r="E265" s="9"/>
    </row>
    <row r="266" spans="1:5" ht="15.75" thickBot="1" x14ac:dyDescent="0.3">
      <c r="A266" s="11" t="s">
        <v>58</v>
      </c>
      <c r="B266" s="7"/>
      <c r="C266" s="9"/>
      <c r="D266" s="9"/>
      <c r="E266" s="9"/>
    </row>
    <row r="267" spans="1:5" ht="15.75" thickBot="1" x14ac:dyDescent="0.3">
      <c r="A267" s="11" t="s">
        <v>59</v>
      </c>
      <c r="B267" s="7"/>
      <c r="C267" s="9"/>
      <c r="D267" s="9"/>
      <c r="E267" s="9"/>
    </row>
    <row r="268" spans="1:5" ht="15.75" thickBot="1" x14ac:dyDescent="0.3">
      <c r="A268" s="11" t="s">
        <v>60</v>
      </c>
      <c r="B268" s="7"/>
      <c r="C268" s="9"/>
      <c r="D268" s="9"/>
      <c r="E268" s="9"/>
    </row>
    <row r="269" spans="1:5" ht="15.75" thickBot="1" x14ac:dyDescent="0.3">
      <c r="A269" s="1" t="s">
        <v>45</v>
      </c>
      <c r="B269" s="35"/>
      <c r="C269" s="12">
        <f>C270</f>
        <v>4000</v>
      </c>
      <c r="D269" s="12">
        <f t="shared" ref="D269:E269" si="42">D270+D271+D272+D273</f>
        <v>4000</v>
      </c>
      <c r="E269" s="12">
        <f t="shared" si="42"/>
        <v>4000</v>
      </c>
    </row>
    <row r="270" spans="1:5" ht="15.75" thickBot="1" x14ac:dyDescent="0.3">
      <c r="A270" s="11" t="s">
        <v>52</v>
      </c>
      <c r="B270" s="35"/>
      <c r="C270" s="12">
        <v>4000</v>
      </c>
      <c r="D270" s="12">
        <v>4000</v>
      </c>
      <c r="E270" s="12">
        <v>4000</v>
      </c>
    </row>
    <row r="271" spans="1:5" ht="15.75" thickBot="1" x14ac:dyDescent="0.3">
      <c r="A271" s="11" t="s">
        <v>58</v>
      </c>
      <c r="B271" s="35"/>
      <c r="C271" s="12"/>
      <c r="D271" s="12"/>
      <c r="E271" s="12"/>
    </row>
    <row r="272" spans="1:5" ht="15.75" thickBot="1" x14ac:dyDescent="0.3">
      <c r="A272" s="11" t="s">
        <v>59</v>
      </c>
      <c r="B272" s="35"/>
      <c r="C272" s="12"/>
      <c r="D272" s="12"/>
      <c r="E272" s="12"/>
    </row>
    <row r="273" spans="1:8" ht="15.75" thickBot="1" x14ac:dyDescent="0.3">
      <c r="A273" s="11" t="s">
        <v>60</v>
      </c>
      <c r="B273" s="35"/>
      <c r="C273" s="12"/>
      <c r="D273" s="12"/>
      <c r="E273" s="12"/>
    </row>
    <row r="274" spans="1:8" ht="15.75" thickBot="1" x14ac:dyDescent="0.3">
      <c r="A274" s="22" t="s">
        <v>37</v>
      </c>
      <c r="B274" s="35"/>
      <c r="C274" s="12">
        <f>C269</f>
        <v>4000</v>
      </c>
      <c r="D274" s="12">
        <f t="shared" ref="D274:E274" si="43">D264+D269</f>
        <v>4000</v>
      </c>
      <c r="E274" s="12">
        <f t="shared" si="43"/>
        <v>4000</v>
      </c>
    </row>
    <row r="275" spans="1:8" ht="15.75" thickBot="1" x14ac:dyDescent="0.3">
      <c r="A275" s="27"/>
      <c r="B275" s="28"/>
      <c r="C275" s="28"/>
      <c r="D275" s="28"/>
      <c r="E275" s="28"/>
    </row>
    <row r="276" spans="1:8" ht="27" customHeight="1" thickBot="1" x14ac:dyDescent="0.3">
      <c r="A276" s="14" t="s">
        <v>50</v>
      </c>
      <c r="B276" s="15">
        <f>B75+B38+B112+B153+B179+B230</f>
        <v>203000</v>
      </c>
      <c r="C276" s="15">
        <f>C75+C38+C112+C153+C179+C230+C256</f>
        <v>208000</v>
      </c>
      <c r="D276" s="15">
        <f>D75+D38+D112+D153+D179+D230+D256</f>
        <v>217000</v>
      </c>
      <c r="E276" s="15">
        <f>E75+E38+E112+E153+E179+E230+E256</f>
        <v>217000</v>
      </c>
    </row>
    <row r="277" spans="1:8" ht="24.75" thickBot="1" x14ac:dyDescent="0.3">
      <c r="A277" s="14" t="s">
        <v>51</v>
      </c>
      <c r="B277" s="15">
        <f>B141+B104+B67+B171+B197+B248</f>
        <v>203000</v>
      </c>
      <c r="C277" s="15">
        <f>C141+C104+C67+C171+C197+C248+C274</f>
        <v>208000</v>
      </c>
      <c r="D277" s="15">
        <f>D141+D104+D67+D171+D197+D248+D274</f>
        <v>217000</v>
      </c>
      <c r="E277" s="15">
        <f>E141+E104+E67+E171+E197+E248+E274</f>
        <v>217000</v>
      </c>
    </row>
    <row r="278" spans="1:8" ht="15.75" thickBot="1" x14ac:dyDescent="0.3">
      <c r="A278" s="1" t="s">
        <v>0</v>
      </c>
      <c r="B278" s="23">
        <f>B279+B280</f>
        <v>82000</v>
      </c>
      <c r="C278" s="23">
        <f t="shared" ref="C278:E278" si="44">C279+C280</f>
        <v>74000</v>
      </c>
      <c r="D278" s="23">
        <f t="shared" si="44"/>
        <v>74000</v>
      </c>
      <c r="E278" s="23">
        <f t="shared" si="44"/>
        <v>74000</v>
      </c>
      <c r="F278" s="10"/>
      <c r="G278" s="10"/>
      <c r="H278" s="10"/>
    </row>
    <row r="279" spans="1:8" ht="15.75" thickBot="1" x14ac:dyDescent="0.3">
      <c r="A279" s="11" t="s">
        <v>52</v>
      </c>
      <c r="B279" s="12">
        <f t="shared" ref="B279:E280" si="45">B47+B84+B121</f>
        <v>82000</v>
      </c>
      <c r="C279" s="12">
        <f t="shared" si="45"/>
        <v>74000</v>
      </c>
      <c r="D279" s="12">
        <f t="shared" si="45"/>
        <v>74000</v>
      </c>
      <c r="E279" s="12">
        <f t="shared" si="45"/>
        <v>74000</v>
      </c>
      <c r="F279" s="10"/>
      <c r="G279" s="10"/>
      <c r="H279" s="10"/>
    </row>
    <row r="280" spans="1:8" ht="15.75" thickBot="1" x14ac:dyDescent="0.3">
      <c r="A280" s="11" t="s">
        <v>70</v>
      </c>
      <c r="B280" s="12">
        <f t="shared" si="45"/>
        <v>0</v>
      </c>
      <c r="C280" s="12">
        <f t="shared" si="45"/>
        <v>0</v>
      </c>
      <c r="D280" s="12">
        <f t="shared" si="45"/>
        <v>0</v>
      </c>
      <c r="E280" s="12">
        <f t="shared" si="45"/>
        <v>0</v>
      </c>
      <c r="F280" s="10"/>
      <c r="G280" s="10"/>
      <c r="H280" s="10"/>
    </row>
    <row r="281" spans="1:8" ht="24.75" thickBot="1" x14ac:dyDescent="0.3">
      <c r="A281" s="1" t="s">
        <v>32</v>
      </c>
      <c r="B281" s="23">
        <f>B282+B283</f>
        <v>12600</v>
      </c>
      <c r="C281" s="23">
        <f t="shared" ref="C281:E281" si="46">C282+C283</f>
        <v>11500</v>
      </c>
      <c r="D281" s="23">
        <f t="shared" si="46"/>
        <v>11500</v>
      </c>
      <c r="E281" s="23">
        <f t="shared" si="46"/>
        <v>11500</v>
      </c>
      <c r="F281" s="10"/>
      <c r="G281" s="10"/>
      <c r="H281" s="10"/>
    </row>
    <row r="282" spans="1:8" ht="15.75" thickBot="1" x14ac:dyDescent="0.3">
      <c r="A282" s="11" t="s">
        <v>52</v>
      </c>
      <c r="B282" s="9">
        <f>B50+B87+B124</f>
        <v>12600</v>
      </c>
      <c r="C282" s="9">
        <f>C50+C87+C124</f>
        <v>11500</v>
      </c>
      <c r="D282" s="9">
        <f>D50+D87+D124</f>
        <v>11500</v>
      </c>
      <c r="E282" s="9">
        <f>E50+E87+E124</f>
        <v>11500</v>
      </c>
      <c r="F282" s="10"/>
      <c r="G282" s="10"/>
      <c r="H282" s="10"/>
    </row>
    <row r="283" spans="1:8" ht="15.75" thickBot="1" x14ac:dyDescent="0.3">
      <c r="A283" s="11" t="s">
        <v>70</v>
      </c>
      <c r="B283" s="12">
        <f>B51+B88+B122</f>
        <v>0</v>
      </c>
      <c r="C283" s="12">
        <f>C51+C88+C122</f>
        <v>0</v>
      </c>
      <c r="D283" s="12">
        <f>D51+D88+D122</f>
        <v>0</v>
      </c>
      <c r="E283" s="12">
        <f>E51+E88+E122</f>
        <v>0</v>
      </c>
      <c r="F283" s="10"/>
      <c r="G283" s="10"/>
      <c r="H283" s="10"/>
    </row>
    <row r="284" spans="1:8" ht="15.75" thickBot="1" x14ac:dyDescent="0.3">
      <c r="A284" s="1" t="s">
        <v>1</v>
      </c>
      <c r="B284" s="23">
        <f>B285+B286</f>
        <v>100040</v>
      </c>
      <c r="C284" s="23">
        <f>C285+C286</f>
        <v>96140</v>
      </c>
      <c r="D284" s="23">
        <f t="shared" ref="D284:E284" si="47">D285+D286</f>
        <v>105140</v>
      </c>
      <c r="E284" s="23">
        <f t="shared" si="47"/>
        <v>105140</v>
      </c>
      <c r="F284" s="10"/>
      <c r="G284" s="10"/>
      <c r="H284" s="10"/>
    </row>
    <row r="285" spans="1:8" ht="15.75" thickBot="1" x14ac:dyDescent="0.3">
      <c r="A285" s="11" t="s">
        <v>52</v>
      </c>
      <c r="B285" s="12">
        <f>B53+B90+B127</f>
        <v>100040</v>
      </c>
      <c r="C285" s="12">
        <f>C52</f>
        <v>96140</v>
      </c>
      <c r="D285" s="12">
        <f>D52</f>
        <v>105140</v>
      </c>
      <c r="E285" s="12">
        <f>E52</f>
        <v>105140</v>
      </c>
    </row>
    <row r="286" spans="1:8" ht="15.75" thickBot="1" x14ac:dyDescent="0.3">
      <c r="A286" s="11" t="s">
        <v>70</v>
      </c>
      <c r="B286" s="12">
        <f>B54+B91+B128</f>
        <v>0</v>
      </c>
      <c r="C286" s="12">
        <f>C54+C91+C128</f>
        <v>0</v>
      </c>
      <c r="D286" s="12">
        <f>D54+D91+D128</f>
        <v>0</v>
      </c>
      <c r="E286" s="12">
        <f>E54+E91+E128</f>
        <v>0</v>
      </c>
    </row>
    <row r="287" spans="1:8" ht="15.75" thickBot="1" x14ac:dyDescent="0.3">
      <c r="A287" s="1" t="s">
        <v>2</v>
      </c>
      <c r="B287" s="23">
        <f>B288+B289</f>
        <v>0</v>
      </c>
      <c r="C287" s="23">
        <f t="shared" ref="C287:E287" si="48">C288+C289</f>
        <v>0</v>
      </c>
      <c r="D287" s="23">
        <f t="shared" si="48"/>
        <v>0</v>
      </c>
      <c r="E287" s="23">
        <f t="shared" si="48"/>
        <v>0</v>
      </c>
    </row>
    <row r="288" spans="1:8" ht="15.75" thickBot="1" x14ac:dyDescent="0.3">
      <c r="A288" s="11" t="s">
        <v>52</v>
      </c>
      <c r="B288" s="9">
        <f t="shared" ref="B288:E289" si="49">B56+B93+B130</f>
        <v>0</v>
      </c>
      <c r="C288" s="9">
        <f t="shared" si="49"/>
        <v>0</v>
      </c>
      <c r="D288" s="9">
        <f t="shared" si="49"/>
        <v>0</v>
      </c>
      <c r="E288" s="9">
        <f t="shared" si="49"/>
        <v>0</v>
      </c>
    </row>
    <row r="289" spans="1:5" ht="15.75" thickBot="1" x14ac:dyDescent="0.3">
      <c r="A289" s="11" t="s">
        <v>70</v>
      </c>
      <c r="B289" s="12">
        <f t="shared" si="49"/>
        <v>0</v>
      </c>
      <c r="C289" s="12">
        <f t="shared" si="49"/>
        <v>0</v>
      </c>
      <c r="D289" s="12">
        <f t="shared" si="49"/>
        <v>0</v>
      </c>
      <c r="E289" s="12">
        <f t="shared" si="49"/>
        <v>0</v>
      </c>
    </row>
    <row r="290" spans="1:5" ht="15.75" thickBot="1" x14ac:dyDescent="0.3">
      <c r="A290" s="1" t="s">
        <v>24</v>
      </c>
      <c r="B290" s="23">
        <f>B291+B292</f>
        <v>0</v>
      </c>
      <c r="C290" s="23">
        <f t="shared" ref="C290:E290" si="50">C291+C292</f>
        <v>0</v>
      </c>
      <c r="D290" s="23">
        <f t="shared" si="50"/>
        <v>0</v>
      </c>
      <c r="E290" s="23">
        <f t="shared" si="50"/>
        <v>0</v>
      </c>
    </row>
    <row r="291" spans="1:5" ht="15.75" thickBot="1" x14ac:dyDescent="0.3">
      <c r="A291" s="11" t="s">
        <v>52</v>
      </c>
      <c r="B291" s="9">
        <f t="shared" ref="B291:E292" si="51">B59+B96+B133</f>
        <v>0</v>
      </c>
      <c r="C291" s="9">
        <f t="shared" si="51"/>
        <v>0</v>
      </c>
      <c r="D291" s="9">
        <f t="shared" si="51"/>
        <v>0</v>
      </c>
      <c r="E291" s="9">
        <f t="shared" si="51"/>
        <v>0</v>
      </c>
    </row>
    <row r="292" spans="1:5" ht="15.75" thickBot="1" x14ac:dyDescent="0.3">
      <c r="A292" s="11" t="s">
        <v>70</v>
      </c>
      <c r="B292" s="12">
        <f t="shared" si="51"/>
        <v>0</v>
      </c>
      <c r="C292" s="12">
        <f t="shared" si="51"/>
        <v>0</v>
      </c>
      <c r="D292" s="12">
        <f t="shared" si="51"/>
        <v>0</v>
      </c>
      <c r="E292" s="12">
        <f t="shared" si="51"/>
        <v>0</v>
      </c>
    </row>
    <row r="293" spans="1:5" ht="15.75" thickBot="1" x14ac:dyDescent="0.3">
      <c r="A293" s="1" t="s">
        <v>25</v>
      </c>
      <c r="B293" s="23">
        <f>B294+B295</f>
        <v>6000</v>
      </c>
      <c r="C293" s="23">
        <f>C294+C295</f>
        <v>20000</v>
      </c>
      <c r="D293" s="23">
        <f t="shared" ref="D293:E293" si="52">D294+D295</f>
        <v>20000</v>
      </c>
      <c r="E293" s="23">
        <f t="shared" si="52"/>
        <v>20000</v>
      </c>
    </row>
    <row r="294" spans="1:5" ht="15.75" thickBot="1" x14ac:dyDescent="0.3">
      <c r="A294" s="11" t="s">
        <v>52</v>
      </c>
      <c r="B294" s="9">
        <f t="shared" ref="B294:E295" si="53">B62+B99+B136</f>
        <v>6000</v>
      </c>
      <c r="C294" s="9">
        <f t="shared" si="53"/>
        <v>20000</v>
      </c>
      <c r="D294" s="9">
        <f t="shared" si="53"/>
        <v>20000</v>
      </c>
      <c r="E294" s="9">
        <f t="shared" si="53"/>
        <v>20000</v>
      </c>
    </row>
    <row r="295" spans="1:5" ht="15.75" thickBot="1" x14ac:dyDescent="0.3">
      <c r="A295" s="11" t="s">
        <v>70</v>
      </c>
      <c r="B295" s="12">
        <f t="shared" si="53"/>
        <v>0</v>
      </c>
      <c r="C295" s="12">
        <f t="shared" si="53"/>
        <v>0</v>
      </c>
      <c r="D295" s="12">
        <f t="shared" si="53"/>
        <v>0</v>
      </c>
      <c r="E295" s="12">
        <f t="shared" si="53"/>
        <v>0</v>
      </c>
    </row>
    <row r="296" spans="1:5" ht="24.75" thickBot="1" x14ac:dyDescent="0.3">
      <c r="A296" s="1" t="s">
        <v>3</v>
      </c>
      <c r="B296" s="23">
        <f>B101+B64</f>
        <v>360</v>
      </c>
      <c r="C296" s="23">
        <f>C101+C64</f>
        <v>360</v>
      </c>
      <c r="D296" s="23">
        <f>D101+D64</f>
        <v>360</v>
      </c>
      <c r="E296" s="23">
        <f>E101+E64</f>
        <v>360</v>
      </c>
    </row>
    <row r="297" spans="1:5" ht="15.75" thickBot="1" x14ac:dyDescent="0.3">
      <c r="A297" s="11" t="s">
        <v>52</v>
      </c>
      <c r="B297" s="9">
        <f t="shared" ref="B297:E298" si="54">B65+B102+B139</f>
        <v>360</v>
      </c>
      <c r="C297" s="9">
        <f t="shared" si="54"/>
        <v>360</v>
      </c>
      <c r="D297" s="9">
        <f t="shared" si="54"/>
        <v>360</v>
      </c>
      <c r="E297" s="9">
        <f t="shared" si="54"/>
        <v>360</v>
      </c>
    </row>
    <row r="298" spans="1:5" ht="15.75" thickBot="1" x14ac:dyDescent="0.3">
      <c r="A298" s="11" t="s">
        <v>70</v>
      </c>
      <c r="B298" s="12">
        <f t="shared" si="54"/>
        <v>0</v>
      </c>
      <c r="C298" s="12">
        <f t="shared" si="54"/>
        <v>0</v>
      </c>
      <c r="D298" s="12">
        <f t="shared" si="54"/>
        <v>0</v>
      </c>
      <c r="E298" s="12">
        <f t="shared" si="54"/>
        <v>0</v>
      </c>
    </row>
    <row r="299" spans="1:5" ht="15.75" thickBot="1" x14ac:dyDescent="0.3">
      <c r="A299" s="1" t="s">
        <v>19</v>
      </c>
      <c r="B299" s="23">
        <f>B300+B301+B302+B303</f>
        <v>0</v>
      </c>
      <c r="C299" s="23">
        <f t="shared" ref="C299:E299" si="55">C300+C301+C302+C303</f>
        <v>0</v>
      </c>
      <c r="D299" s="23">
        <f t="shared" si="55"/>
        <v>0</v>
      </c>
      <c r="E299" s="23">
        <f t="shared" si="55"/>
        <v>0</v>
      </c>
    </row>
    <row r="300" spans="1:5" ht="15.75" thickBot="1" x14ac:dyDescent="0.3">
      <c r="A300" s="11" t="s">
        <v>52</v>
      </c>
      <c r="B300" s="9">
        <v>0</v>
      </c>
      <c r="C300" s="9">
        <v>0</v>
      </c>
      <c r="D300" s="9">
        <v>0</v>
      </c>
      <c r="E300" s="9">
        <v>0</v>
      </c>
    </row>
    <row r="301" spans="1:5" ht="15.75" thickBot="1" x14ac:dyDescent="0.3">
      <c r="A301" s="11" t="s">
        <v>71</v>
      </c>
      <c r="B301" s="9">
        <v>0</v>
      </c>
      <c r="C301" s="9">
        <v>0</v>
      </c>
      <c r="D301" s="9">
        <v>0</v>
      </c>
      <c r="E301" s="9">
        <v>0</v>
      </c>
    </row>
    <row r="302" spans="1:5" ht="15.75" thickBot="1" x14ac:dyDescent="0.3">
      <c r="A302" s="11" t="s">
        <v>59</v>
      </c>
      <c r="B302" s="9">
        <v>0</v>
      </c>
      <c r="C302" s="9">
        <v>0</v>
      </c>
      <c r="D302" s="9">
        <v>0</v>
      </c>
      <c r="E302" s="9">
        <v>0</v>
      </c>
    </row>
    <row r="303" spans="1:5" ht="15.75" thickBot="1" x14ac:dyDescent="0.3">
      <c r="A303" s="11" t="s">
        <v>60</v>
      </c>
      <c r="B303" s="9">
        <v>0</v>
      </c>
      <c r="C303" s="9">
        <v>0</v>
      </c>
      <c r="D303" s="9">
        <v>0</v>
      </c>
      <c r="E303" s="9">
        <v>0</v>
      </c>
    </row>
    <row r="304" spans="1:5" ht="15.75" thickBot="1" x14ac:dyDescent="0.3">
      <c r="A304" s="1" t="s">
        <v>20</v>
      </c>
      <c r="B304" s="23">
        <f>B305+B306+B307+B308</f>
        <v>2000</v>
      </c>
      <c r="C304" s="23">
        <f>C305+C306+C307+C308</f>
        <v>6000</v>
      </c>
      <c r="D304" s="140">
        <f t="shared" ref="D304:E304" si="56">D305+D306+D307+D308</f>
        <v>6000</v>
      </c>
      <c r="E304" s="140">
        <f t="shared" si="56"/>
        <v>6000</v>
      </c>
    </row>
    <row r="305" spans="1:5" ht="15.75" thickBot="1" x14ac:dyDescent="0.3">
      <c r="A305" s="11" t="s">
        <v>52</v>
      </c>
      <c r="B305" s="9">
        <f>B153+B179+B230</f>
        <v>2000</v>
      </c>
      <c r="C305" s="9">
        <f>C153+C179+C230+C270</f>
        <v>6000</v>
      </c>
      <c r="D305" s="9">
        <f>D153+D179+D230+D270</f>
        <v>6000</v>
      </c>
      <c r="E305" s="9">
        <f>E153+E179+E230+E270</f>
        <v>6000</v>
      </c>
    </row>
    <row r="306" spans="1:5" ht="15.75" thickBot="1" x14ac:dyDescent="0.3">
      <c r="A306" s="11" t="s">
        <v>71</v>
      </c>
      <c r="B306" s="9">
        <v>0</v>
      </c>
      <c r="C306" s="9">
        <v>0</v>
      </c>
      <c r="D306" s="9">
        <v>0</v>
      </c>
      <c r="E306" s="9">
        <v>0</v>
      </c>
    </row>
    <row r="307" spans="1:5" ht="15.75" thickBot="1" x14ac:dyDescent="0.3">
      <c r="A307" s="11" t="s">
        <v>59</v>
      </c>
      <c r="B307" s="9">
        <v>0</v>
      </c>
      <c r="C307" s="9">
        <v>0</v>
      </c>
      <c r="D307" s="9">
        <v>0</v>
      </c>
      <c r="E307" s="9">
        <v>0</v>
      </c>
    </row>
    <row r="308" spans="1:5" ht="15.75" thickBot="1" x14ac:dyDescent="0.3">
      <c r="A308" s="11" t="s">
        <v>60</v>
      </c>
      <c r="B308" s="9">
        <v>0</v>
      </c>
      <c r="C308" s="9">
        <v>0</v>
      </c>
      <c r="D308" s="9">
        <v>0</v>
      </c>
      <c r="E308" s="9">
        <v>0</v>
      </c>
    </row>
  </sheetData>
  <mergeCells count="65">
    <mergeCell ref="A1:E1"/>
    <mergeCell ref="A262:A263"/>
    <mergeCell ref="B249:E249"/>
    <mergeCell ref="B251:E251"/>
    <mergeCell ref="B252:E252"/>
    <mergeCell ref="A253:A254"/>
    <mergeCell ref="A261:E261"/>
    <mergeCell ref="A236:A237"/>
    <mergeCell ref="A210:A211"/>
    <mergeCell ref="B223:E223"/>
    <mergeCell ref="B225:E225"/>
    <mergeCell ref="A159:A160"/>
    <mergeCell ref="B172:E172"/>
    <mergeCell ref="A209:E209"/>
    <mergeCell ref="A235:E235"/>
    <mergeCell ref="D173:E173"/>
    <mergeCell ref="B174:E174"/>
    <mergeCell ref="B175:E175"/>
    <mergeCell ref="A176:A177"/>
    <mergeCell ref="A184:E184"/>
    <mergeCell ref="A185:A186"/>
    <mergeCell ref="B199:E199"/>
    <mergeCell ref="B200:E200"/>
    <mergeCell ref="A201:A202"/>
    <mergeCell ref="B147:E147"/>
    <mergeCell ref="B148:E148"/>
    <mergeCell ref="B149:E149"/>
    <mergeCell ref="A150:A151"/>
    <mergeCell ref="A158:E158"/>
    <mergeCell ref="A22:E22"/>
    <mergeCell ref="A80:E80"/>
    <mergeCell ref="A31:E31"/>
    <mergeCell ref="B32:E32"/>
    <mergeCell ref="B33:E33"/>
    <mergeCell ref="B34:E34"/>
    <mergeCell ref="A35:A36"/>
    <mergeCell ref="A43:E43"/>
    <mergeCell ref="A44:A45"/>
    <mergeCell ref="B69:E69"/>
    <mergeCell ref="B70:E70"/>
    <mergeCell ref="B71:E71"/>
    <mergeCell ref="A72:A73"/>
    <mergeCell ref="A8:E8"/>
    <mergeCell ref="A9:E11"/>
    <mergeCell ref="B12:E12"/>
    <mergeCell ref="A13:A14"/>
    <mergeCell ref="B21:E21"/>
    <mergeCell ref="A3:E3"/>
    <mergeCell ref="B5:E5"/>
    <mergeCell ref="B6:E6"/>
    <mergeCell ref="B7:E7"/>
    <mergeCell ref="B226:E226"/>
    <mergeCell ref="A227:A228"/>
    <mergeCell ref="A30:E30"/>
    <mergeCell ref="A81:A82"/>
    <mergeCell ref="B106:E106"/>
    <mergeCell ref="B107:E107"/>
    <mergeCell ref="B108:E108"/>
    <mergeCell ref="A109:A110"/>
    <mergeCell ref="A117:E117"/>
    <mergeCell ref="A118:A119"/>
    <mergeCell ref="A143:E143"/>
    <mergeCell ref="A144:E144"/>
    <mergeCell ref="B145:E145"/>
    <mergeCell ref="D146:E146"/>
  </mergeCells>
  <pageMargins left="0.7" right="0.7" top="0.75" bottom="0.75" header="0.3" footer="0.3"/>
  <pageSetup scale="7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16"/>
  <sheetViews>
    <sheetView zoomScale="140" zoomScaleNormal="140" zoomScaleSheetLayoutView="100" workbookViewId="0">
      <selection sqref="A1:E1"/>
    </sheetView>
  </sheetViews>
  <sheetFormatPr defaultRowHeight="15" x14ac:dyDescent="0.25"/>
  <cols>
    <col min="1" max="1" width="33.7109375" customWidth="1"/>
    <col min="2" max="4" width="11.7109375" customWidth="1"/>
    <col min="5" max="5" width="18.7109375" customWidth="1"/>
  </cols>
  <sheetData>
    <row r="1" spans="1:6" x14ac:dyDescent="0.25">
      <c r="A1" s="181" t="s">
        <v>424</v>
      </c>
      <c r="B1" s="181"/>
      <c r="C1" s="181"/>
      <c r="D1" s="181"/>
      <c r="E1" s="181"/>
    </row>
    <row r="2" spans="1:6" ht="18" customHeight="1" x14ac:dyDescent="0.25">
      <c r="A2" s="307" t="s">
        <v>402</v>
      </c>
      <c r="B2" s="307"/>
      <c r="C2" s="307"/>
      <c r="D2" s="307"/>
      <c r="E2" s="307"/>
      <c r="F2" s="306"/>
    </row>
    <row r="3" spans="1:6" ht="18" customHeight="1" x14ac:dyDescent="0.25">
      <c r="A3" s="182" t="s">
        <v>387</v>
      </c>
      <c r="B3" s="182"/>
      <c r="C3" s="182"/>
      <c r="D3" s="182"/>
      <c r="E3" s="182"/>
      <c r="F3" s="72"/>
    </row>
    <row r="4" spans="1:6" ht="15.75" thickBot="1" x14ac:dyDescent="0.3"/>
    <row r="5" spans="1:6" ht="15.75" thickBot="1" x14ac:dyDescent="0.3">
      <c r="A5" s="18" t="s">
        <v>21</v>
      </c>
      <c r="B5" s="183" t="s">
        <v>72</v>
      </c>
      <c r="C5" s="183"/>
      <c r="D5" s="183"/>
      <c r="E5" s="183"/>
    </row>
    <row r="6" spans="1:6" ht="15.75" thickBot="1" x14ac:dyDescent="0.3">
      <c r="A6" s="18" t="s">
        <v>4</v>
      </c>
      <c r="B6" s="247" t="s">
        <v>74</v>
      </c>
      <c r="C6" s="185"/>
      <c r="D6" s="185"/>
      <c r="E6" s="186"/>
    </row>
    <row r="7" spans="1:6" ht="15.75" thickBot="1" x14ac:dyDescent="0.3">
      <c r="A7" s="18" t="s">
        <v>26</v>
      </c>
      <c r="B7" s="187" t="s">
        <v>383</v>
      </c>
      <c r="C7" s="188"/>
      <c r="D7" s="188"/>
      <c r="E7" s="189"/>
    </row>
    <row r="8" spans="1:6" ht="15.75" thickBot="1" x14ac:dyDescent="0.3">
      <c r="A8" s="190" t="s">
        <v>7</v>
      </c>
      <c r="B8" s="191"/>
      <c r="C8" s="191"/>
      <c r="D8" s="191"/>
      <c r="E8" s="192"/>
    </row>
    <row r="9" spans="1:6" ht="15.75" customHeight="1" x14ac:dyDescent="0.25">
      <c r="A9" s="248" t="s">
        <v>81</v>
      </c>
      <c r="B9" s="249"/>
      <c r="C9" s="249"/>
      <c r="D9" s="249"/>
      <c r="E9" s="250"/>
    </row>
    <row r="10" spans="1:6" ht="36.75" customHeight="1" x14ac:dyDescent="0.25">
      <c r="A10" s="251"/>
      <c r="B10" s="252"/>
      <c r="C10" s="252"/>
      <c r="D10" s="252"/>
      <c r="E10" s="253"/>
    </row>
    <row r="11" spans="1:6" ht="38.25" customHeight="1" thickBot="1" x14ac:dyDescent="0.3">
      <c r="A11" s="254"/>
      <c r="B11" s="255"/>
      <c r="C11" s="255"/>
      <c r="D11" s="255"/>
      <c r="E11" s="256"/>
    </row>
    <row r="12" spans="1:6" ht="29.25" customHeight="1" thickBot="1" x14ac:dyDescent="0.3">
      <c r="A12" s="17" t="s">
        <v>10</v>
      </c>
      <c r="B12" s="257" t="s">
        <v>82</v>
      </c>
      <c r="C12" s="258"/>
      <c r="D12" s="258"/>
      <c r="E12" s="259"/>
    </row>
    <row r="13" spans="1:6" ht="23.25" customHeight="1" x14ac:dyDescent="0.25">
      <c r="A13" s="156" t="s">
        <v>11</v>
      </c>
      <c r="B13" s="2">
        <v>2020</v>
      </c>
      <c r="C13" s="2">
        <v>2021</v>
      </c>
      <c r="D13" s="2">
        <v>2022</v>
      </c>
      <c r="E13" s="2">
        <v>2023</v>
      </c>
    </row>
    <row r="14" spans="1:6" ht="15.75" thickBot="1" x14ac:dyDescent="0.3">
      <c r="A14" s="260"/>
      <c r="B14" s="3" t="s">
        <v>5</v>
      </c>
      <c r="C14" s="3" t="s">
        <v>6</v>
      </c>
      <c r="D14" s="3" t="s">
        <v>6</v>
      </c>
      <c r="E14" s="3" t="s">
        <v>6</v>
      </c>
    </row>
    <row r="15" spans="1:6" ht="15.75" thickBot="1" x14ac:dyDescent="0.3">
      <c r="A15" s="51" t="s">
        <v>83</v>
      </c>
      <c r="B15" s="31">
        <v>0.13</v>
      </c>
      <c r="C15" s="31">
        <v>0.15</v>
      </c>
      <c r="D15" s="31">
        <v>0.17</v>
      </c>
      <c r="E15" s="31">
        <v>0.17</v>
      </c>
    </row>
    <row r="16" spans="1:6" ht="35.25" thickBot="1" x14ac:dyDescent="0.3">
      <c r="A16" s="52" t="s">
        <v>84</v>
      </c>
      <c r="B16" s="53" t="s">
        <v>85</v>
      </c>
      <c r="C16" s="53" t="s">
        <v>86</v>
      </c>
      <c r="D16" s="53" t="s">
        <v>87</v>
      </c>
      <c r="E16" s="53" t="s">
        <v>87</v>
      </c>
    </row>
    <row r="17" spans="1:5" ht="15.75" thickBot="1" x14ac:dyDescent="0.3">
      <c r="A17" s="51" t="s">
        <v>88</v>
      </c>
      <c r="B17" s="82" t="s">
        <v>89</v>
      </c>
      <c r="C17" s="82">
        <v>0.19</v>
      </c>
      <c r="D17" s="31">
        <v>0.2</v>
      </c>
      <c r="E17" s="31">
        <v>0.2</v>
      </c>
    </row>
    <row r="18" spans="1:5" ht="25.5" customHeight="1" thickBot="1" x14ac:dyDescent="0.3">
      <c r="A18" s="94" t="s">
        <v>90</v>
      </c>
      <c r="B18" s="88">
        <v>0.47</v>
      </c>
      <c r="C18" s="88">
        <v>0.55000000000000004</v>
      </c>
      <c r="D18" s="82">
        <v>0.6</v>
      </c>
      <c r="E18" s="31">
        <v>0.6</v>
      </c>
    </row>
    <row r="19" spans="1:5" ht="25.5" customHeight="1" thickBot="1" x14ac:dyDescent="0.3">
      <c r="A19" s="94"/>
      <c r="B19" s="88"/>
      <c r="C19" s="88"/>
      <c r="D19" s="88"/>
      <c r="E19" s="31"/>
    </row>
    <row r="20" spans="1:5" ht="15.75" thickBot="1" x14ac:dyDescent="0.3">
      <c r="A20" s="51" t="s">
        <v>91</v>
      </c>
      <c r="B20" s="54">
        <v>0.4</v>
      </c>
      <c r="C20" s="54">
        <v>0.55000000000000004</v>
      </c>
      <c r="D20" s="31">
        <v>0.59</v>
      </c>
      <c r="E20" s="31">
        <v>0.59</v>
      </c>
    </row>
    <row r="21" spans="1:5" ht="35.25" customHeight="1" thickBot="1" x14ac:dyDescent="0.3">
      <c r="A21" s="14" t="s">
        <v>12</v>
      </c>
      <c r="B21" s="261" t="s">
        <v>92</v>
      </c>
      <c r="C21" s="262"/>
      <c r="D21" s="262"/>
      <c r="E21" s="263"/>
    </row>
    <row r="22" spans="1:5" ht="23.25" customHeight="1" thickBot="1" x14ac:dyDescent="0.3">
      <c r="A22" s="264" t="s">
        <v>13</v>
      </c>
      <c r="B22" s="165"/>
      <c r="C22" s="165"/>
      <c r="D22" s="165"/>
      <c r="E22" s="166"/>
    </row>
    <row r="23" spans="1:5" ht="15.75" thickBot="1" x14ac:dyDescent="0.3">
      <c r="A23" s="55" t="s">
        <v>93</v>
      </c>
      <c r="B23" s="56"/>
      <c r="C23" s="31" t="s">
        <v>94</v>
      </c>
      <c r="D23" s="31" t="s">
        <v>94</v>
      </c>
      <c r="E23" s="31" t="s">
        <v>94</v>
      </c>
    </row>
    <row r="24" spans="1:5" ht="33.75" thickBot="1" x14ac:dyDescent="0.3">
      <c r="A24" s="57" t="s">
        <v>95</v>
      </c>
      <c r="B24" s="126"/>
      <c r="C24" s="127" t="s">
        <v>27</v>
      </c>
      <c r="D24" s="127" t="s">
        <v>27</v>
      </c>
      <c r="E24" s="127" t="s">
        <v>27</v>
      </c>
    </row>
    <row r="25" spans="1:5" ht="23.25" thickBot="1" x14ac:dyDescent="0.3">
      <c r="A25" s="57" t="s">
        <v>96</v>
      </c>
      <c r="B25" s="128"/>
      <c r="C25" s="128"/>
      <c r="D25" s="128"/>
      <c r="E25" s="128"/>
    </row>
    <row r="26" spans="1:5" ht="33.75" thickBot="1" x14ac:dyDescent="0.3">
      <c r="A26" s="57" t="s">
        <v>97</v>
      </c>
      <c r="B26" s="129"/>
      <c r="C26" s="129"/>
      <c r="D26" s="129"/>
      <c r="E26" s="127"/>
    </row>
    <row r="27" spans="1:5" ht="33.75" thickBot="1" x14ac:dyDescent="0.3">
      <c r="A27" s="93" t="s">
        <v>254</v>
      </c>
      <c r="B27" s="130"/>
      <c r="C27" s="130"/>
      <c r="D27" s="130"/>
      <c r="E27" s="127"/>
    </row>
    <row r="28" spans="1:5" ht="15.75" thickBot="1" x14ac:dyDescent="0.3">
      <c r="A28" s="265" t="s">
        <v>33</v>
      </c>
      <c r="B28" s="159"/>
      <c r="C28" s="159"/>
      <c r="D28" s="159"/>
      <c r="E28" s="266"/>
    </row>
    <row r="29" spans="1:5" ht="15.75" thickBot="1" x14ac:dyDescent="0.3">
      <c r="A29" s="173" t="s">
        <v>47</v>
      </c>
      <c r="B29" s="174"/>
      <c r="C29" s="174"/>
      <c r="D29" s="174"/>
      <c r="E29" s="175"/>
    </row>
    <row r="30" spans="1:5" ht="33" customHeight="1" thickBot="1" x14ac:dyDescent="0.3">
      <c r="A30" s="21" t="s">
        <v>28</v>
      </c>
      <c r="B30" s="267" t="s">
        <v>379</v>
      </c>
      <c r="C30" s="268"/>
      <c r="D30" s="268"/>
      <c r="E30" s="269"/>
    </row>
    <row r="31" spans="1:5" ht="31.5" customHeight="1" thickBot="1" x14ac:dyDescent="0.3">
      <c r="A31" s="4" t="s">
        <v>9</v>
      </c>
      <c r="B31" s="203" t="s">
        <v>228</v>
      </c>
      <c r="C31" s="204"/>
      <c r="D31" s="204"/>
      <c r="E31" s="205"/>
    </row>
    <row r="32" spans="1:5" ht="15.75" thickBot="1" x14ac:dyDescent="0.3">
      <c r="A32" s="4" t="s">
        <v>14</v>
      </c>
      <c r="B32" s="167" t="s">
        <v>229</v>
      </c>
      <c r="C32" s="168"/>
      <c r="D32" s="168"/>
      <c r="E32" s="169"/>
    </row>
    <row r="33" spans="1:5" ht="12.75" customHeight="1" x14ac:dyDescent="0.25">
      <c r="A33" s="156"/>
      <c r="B33" s="2">
        <v>2020</v>
      </c>
      <c r="C33" s="2">
        <v>2021</v>
      </c>
      <c r="D33" s="2">
        <v>2022</v>
      </c>
      <c r="E33" s="2">
        <v>2023</v>
      </c>
    </row>
    <row r="34" spans="1:5" ht="11.25" customHeight="1" thickBot="1" x14ac:dyDescent="0.3">
      <c r="A34" s="157"/>
      <c r="B34" s="20" t="s">
        <v>5</v>
      </c>
      <c r="C34" s="20" t="s">
        <v>6</v>
      </c>
      <c r="D34" s="20" t="s">
        <v>6</v>
      </c>
      <c r="E34" s="20" t="s">
        <v>6</v>
      </c>
    </row>
    <row r="35" spans="1:5" ht="15.75" thickBot="1" x14ac:dyDescent="0.3">
      <c r="A35" s="4" t="s">
        <v>8</v>
      </c>
      <c r="B35" s="6">
        <v>74</v>
      </c>
      <c r="C35" s="6">
        <v>74</v>
      </c>
      <c r="D35" s="6">
        <v>75</v>
      </c>
      <c r="E35" s="6">
        <v>76</v>
      </c>
    </row>
    <row r="36" spans="1:5" ht="15.75" thickBot="1" x14ac:dyDescent="0.3">
      <c r="A36" s="4" t="s">
        <v>15</v>
      </c>
      <c r="B36" s="6">
        <v>264093</v>
      </c>
      <c r="C36" s="6">
        <f>C65</f>
        <v>102900</v>
      </c>
      <c r="D36" s="6">
        <f>D65</f>
        <v>103900</v>
      </c>
      <c r="E36" s="6">
        <f>E65</f>
        <v>103900</v>
      </c>
    </row>
    <row r="37" spans="1:5" ht="15.75" thickBot="1" x14ac:dyDescent="0.3">
      <c r="A37" s="4" t="s">
        <v>23</v>
      </c>
      <c r="B37" s="6">
        <f>B36/B35</f>
        <v>3568.8243243243242</v>
      </c>
      <c r="C37" s="6">
        <f>C36/C35</f>
        <v>1390.5405405405406</v>
      </c>
      <c r="D37" s="6">
        <f>D36/D35</f>
        <v>1385.3333333333333</v>
      </c>
      <c r="E37" s="6">
        <f>E36/E35</f>
        <v>1367.1052631578948</v>
      </c>
    </row>
    <row r="38" spans="1:5" ht="15.75" thickBot="1" x14ac:dyDescent="0.3">
      <c r="A38" s="4" t="s">
        <v>16</v>
      </c>
      <c r="B38" s="146" t="s">
        <v>22</v>
      </c>
      <c r="C38" s="8">
        <f t="shared" ref="C38:E40" si="0">C35/B35-1</f>
        <v>0</v>
      </c>
      <c r="D38" s="8">
        <f t="shared" si="0"/>
        <v>1.3513513513513598E-2</v>
      </c>
      <c r="E38" s="8">
        <f t="shared" si="0"/>
        <v>1.3333333333333419E-2</v>
      </c>
    </row>
    <row r="39" spans="1:5" ht="15.75" thickBot="1" x14ac:dyDescent="0.3">
      <c r="A39" s="4" t="s">
        <v>17</v>
      </c>
      <c r="B39" s="146" t="s">
        <v>22</v>
      </c>
      <c r="C39" s="8">
        <f t="shared" si="0"/>
        <v>-0.61036453067669338</v>
      </c>
      <c r="D39" s="8">
        <f t="shared" si="0"/>
        <v>9.7181729834792119E-3</v>
      </c>
      <c r="E39" s="8">
        <f t="shared" si="0"/>
        <v>0</v>
      </c>
    </row>
    <row r="40" spans="1:5" ht="15.75" thickBot="1" x14ac:dyDescent="0.3">
      <c r="A40" s="4" t="s">
        <v>18</v>
      </c>
      <c r="B40" s="146" t="s">
        <v>22</v>
      </c>
      <c r="C40" s="8">
        <f>C37/B37-1</f>
        <v>-0.61036453067669338</v>
      </c>
      <c r="D40" s="8">
        <f t="shared" si="0"/>
        <v>-3.7447359896340959E-3</v>
      </c>
      <c r="E40" s="8">
        <f t="shared" si="0"/>
        <v>-1.3157894736842035E-2</v>
      </c>
    </row>
    <row r="41" spans="1:5" ht="15.75" thickBot="1" x14ac:dyDescent="0.3">
      <c r="A41" s="170" t="s">
        <v>35</v>
      </c>
      <c r="B41" s="171"/>
      <c r="C41" s="171"/>
      <c r="D41" s="171"/>
      <c r="E41" s="172"/>
    </row>
    <row r="42" spans="1:5" ht="12.75" customHeight="1" x14ac:dyDescent="0.25">
      <c r="A42" s="156"/>
      <c r="B42" s="2">
        <v>2020</v>
      </c>
      <c r="C42" s="2">
        <v>2021</v>
      </c>
      <c r="D42" s="2">
        <v>2022</v>
      </c>
      <c r="E42" s="2">
        <v>2023</v>
      </c>
    </row>
    <row r="43" spans="1:5" ht="9" customHeight="1" thickBot="1" x14ac:dyDescent="0.3">
      <c r="A43" s="157"/>
      <c r="B43" s="20" t="s">
        <v>5</v>
      </c>
      <c r="C43" s="20" t="s">
        <v>6</v>
      </c>
      <c r="D43" s="20" t="s">
        <v>6</v>
      </c>
      <c r="E43" s="20" t="s">
        <v>6</v>
      </c>
    </row>
    <row r="44" spans="1:5" ht="15.75" thickBot="1" x14ac:dyDescent="0.3">
      <c r="A44" s="1" t="s">
        <v>0</v>
      </c>
      <c r="B44" s="7">
        <f>B45</f>
        <v>198638</v>
      </c>
      <c r="C44" s="9">
        <f>C45</f>
        <v>34000</v>
      </c>
      <c r="D44" s="9">
        <f>D45</f>
        <v>34000</v>
      </c>
      <c r="E44" s="9">
        <f>E45</f>
        <v>34000</v>
      </c>
    </row>
    <row r="45" spans="1:5" ht="15.75" thickBot="1" x14ac:dyDescent="0.3">
      <c r="A45" s="11" t="s">
        <v>52</v>
      </c>
      <c r="B45" s="7">
        <v>198638</v>
      </c>
      <c r="C45" s="9">
        <v>34000</v>
      </c>
      <c r="D45" s="9">
        <v>34000</v>
      </c>
      <c r="E45" s="9">
        <v>34000</v>
      </c>
    </row>
    <row r="46" spans="1:5" ht="15.75" thickBot="1" x14ac:dyDescent="0.3">
      <c r="A46" s="11" t="s">
        <v>53</v>
      </c>
      <c r="B46" s="35"/>
      <c r="C46" s="13"/>
      <c r="D46" s="13"/>
      <c r="E46" s="13"/>
    </row>
    <row r="47" spans="1:5" ht="15.75" thickBot="1" x14ac:dyDescent="0.3">
      <c r="A47" s="1" t="s">
        <v>32</v>
      </c>
      <c r="B47" s="7">
        <f>B48</f>
        <v>32755</v>
      </c>
      <c r="C47" s="9">
        <f>C48</f>
        <v>5500</v>
      </c>
      <c r="D47" s="9">
        <f t="shared" ref="D47:E47" si="1">D48</f>
        <v>5500</v>
      </c>
      <c r="E47" s="9">
        <f t="shared" si="1"/>
        <v>5500</v>
      </c>
    </row>
    <row r="48" spans="1:5" ht="15.75" thickBot="1" x14ac:dyDescent="0.3">
      <c r="A48" s="11" t="s">
        <v>52</v>
      </c>
      <c r="B48" s="7">
        <v>32755</v>
      </c>
      <c r="C48" s="9">
        <v>5500</v>
      </c>
      <c r="D48" s="9">
        <v>5500</v>
      </c>
      <c r="E48" s="9">
        <v>5500</v>
      </c>
    </row>
    <row r="49" spans="1:7" ht="15.75" thickBot="1" x14ac:dyDescent="0.3">
      <c r="A49" s="11" t="s">
        <v>53</v>
      </c>
      <c r="B49" s="35"/>
      <c r="C49" s="9"/>
      <c r="D49" s="9"/>
      <c r="E49" s="9"/>
    </row>
    <row r="50" spans="1:7" ht="15.75" thickBot="1" x14ac:dyDescent="0.3">
      <c r="A50" s="1" t="s">
        <v>1</v>
      </c>
      <c r="B50" s="35">
        <f>B51</f>
        <v>32700</v>
      </c>
      <c r="C50" s="9">
        <f>C51</f>
        <v>63400</v>
      </c>
      <c r="D50" s="9">
        <f>D51</f>
        <v>64400</v>
      </c>
      <c r="E50" s="9">
        <f>E51</f>
        <v>64400</v>
      </c>
    </row>
    <row r="51" spans="1:7" ht="15.75" thickBot="1" x14ac:dyDescent="0.3">
      <c r="A51" s="11" t="s">
        <v>52</v>
      </c>
      <c r="B51" s="9">
        <v>32700</v>
      </c>
      <c r="C51" s="9">
        <v>63400</v>
      </c>
      <c r="D51" s="9">
        <v>64400</v>
      </c>
      <c r="E51" s="9">
        <v>64400</v>
      </c>
    </row>
    <row r="52" spans="1:7" ht="15.75" thickBot="1" x14ac:dyDescent="0.3">
      <c r="A52" s="11" t="s">
        <v>53</v>
      </c>
      <c r="B52" s="12"/>
      <c r="C52" s="9"/>
      <c r="D52" s="9"/>
      <c r="E52" s="9"/>
    </row>
    <row r="53" spans="1:7" ht="15.75" thickBot="1" x14ac:dyDescent="0.3">
      <c r="A53" s="1" t="s">
        <v>2</v>
      </c>
      <c r="B53" s="12"/>
      <c r="C53" s="9"/>
      <c r="D53" s="9"/>
      <c r="E53" s="9"/>
    </row>
    <row r="54" spans="1:7" ht="15.75" thickBot="1" x14ac:dyDescent="0.3">
      <c r="A54" s="11" t="s">
        <v>52</v>
      </c>
      <c r="B54" s="12"/>
      <c r="C54" s="9"/>
      <c r="D54" s="9"/>
      <c r="E54" s="9"/>
      <c r="G54" s="10"/>
    </row>
    <row r="55" spans="1:7" ht="15.75" thickBot="1" x14ac:dyDescent="0.3">
      <c r="A55" s="11" t="s">
        <v>53</v>
      </c>
      <c r="B55" s="12"/>
      <c r="C55" s="9"/>
      <c r="D55" s="9"/>
      <c r="E55" s="9"/>
    </row>
    <row r="56" spans="1:7" ht="15.75" thickBot="1" x14ac:dyDescent="0.3">
      <c r="A56" s="1" t="s">
        <v>24</v>
      </c>
      <c r="B56" s="12"/>
      <c r="C56" s="9"/>
      <c r="D56" s="9"/>
      <c r="E56" s="9"/>
    </row>
    <row r="57" spans="1:7" ht="15.75" thickBot="1" x14ac:dyDescent="0.3">
      <c r="A57" s="11" t="s">
        <v>52</v>
      </c>
      <c r="B57" s="12"/>
      <c r="C57" s="9"/>
      <c r="D57" s="9"/>
      <c r="E57" s="9"/>
      <c r="G57" s="10"/>
    </row>
    <row r="58" spans="1:7" ht="15.75" thickBot="1" x14ac:dyDescent="0.3">
      <c r="A58" s="11" t="s">
        <v>53</v>
      </c>
      <c r="B58" s="12"/>
      <c r="C58" s="9"/>
      <c r="D58" s="9"/>
      <c r="E58" s="9"/>
    </row>
    <row r="59" spans="1:7" ht="15.75" thickBot="1" x14ac:dyDescent="0.3">
      <c r="A59" s="1" t="s">
        <v>25</v>
      </c>
      <c r="B59" s="12"/>
      <c r="C59" s="9"/>
      <c r="D59" s="9"/>
      <c r="E59" s="9"/>
    </row>
    <row r="60" spans="1:7" ht="15.75" thickBot="1" x14ac:dyDescent="0.3">
      <c r="A60" s="11" t="s">
        <v>52</v>
      </c>
      <c r="B60" s="12"/>
      <c r="C60" s="9"/>
      <c r="D60" s="9"/>
      <c r="E60" s="9"/>
    </row>
    <row r="61" spans="1:7" ht="15.75" thickBot="1" x14ac:dyDescent="0.3">
      <c r="A61" s="11" t="s">
        <v>53</v>
      </c>
      <c r="B61" s="12"/>
      <c r="C61" s="9"/>
      <c r="D61" s="9"/>
      <c r="E61" s="9"/>
    </row>
    <row r="62" spans="1:7" ht="15.75" thickBot="1" x14ac:dyDescent="0.3">
      <c r="A62" s="1" t="s">
        <v>3</v>
      </c>
      <c r="B62" s="12">
        <v>0</v>
      </c>
      <c r="C62" s="9">
        <v>0</v>
      </c>
      <c r="D62" s="9">
        <f>C62*1.03*0.99</f>
        <v>0</v>
      </c>
      <c r="E62" s="9">
        <f>D62*1.03*0.99</f>
        <v>0</v>
      </c>
    </row>
    <row r="63" spans="1:7" ht="15.75" thickBot="1" x14ac:dyDescent="0.3">
      <c r="A63" s="11" t="s">
        <v>52</v>
      </c>
      <c r="B63" s="12"/>
      <c r="C63" s="37"/>
      <c r="D63" s="37"/>
      <c r="E63" s="37"/>
    </row>
    <row r="64" spans="1:7" ht="15.75" thickBot="1" x14ac:dyDescent="0.3">
      <c r="A64" s="11" t="s">
        <v>53</v>
      </c>
      <c r="B64" s="12"/>
      <c r="C64" s="39"/>
      <c r="D64" s="37"/>
      <c r="E64" s="37"/>
    </row>
    <row r="65" spans="1:5" ht="15.75" thickBot="1" x14ac:dyDescent="0.3">
      <c r="A65" s="22" t="s">
        <v>34</v>
      </c>
      <c r="B65" s="12">
        <f>B62+B59+B56+B53+B50+B47+B44</f>
        <v>264093</v>
      </c>
      <c r="C65" s="12">
        <f>C62+C59+C56+C53+C50+C47+C44</f>
        <v>102900</v>
      </c>
      <c r="D65" s="12">
        <f>D62+D59+D56+D53+D50+D47+D44</f>
        <v>103900</v>
      </c>
      <c r="E65" s="12">
        <f t="shared" ref="E65" si="2">E62+E59+E56+E53+E50+E47+E44</f>
        <v>103900</v>
      </c>
    </row>
    <row r="66" spans="1:5" ht="15.75" thickBot="1" x14ac:dyDescent="0.3">
      <c r="A66" s="25" t="s">
        <v>36</v>
      </c>
      <c r="B66" s="26">
        <f>IF(B65-B36=0,0,"Error")</f>
        <v>0</v>
      </c>
      <c r="C66" s="26">
        <f>IF(C65-C36=0,0,"Error")</f>
        <v>0</v>
      </c>
      <c r="D66" s="26">
        <f>IF(D65-D36=0,0,"Error")</f>
        <v>0</v>
      </c>
      <c r="E66" s="26">
        <f>IF(E65-E36=0,0,)</f>
        <v>0</v>
      </c>
    </row>
    <row r="67" spans="1:5" ht="40.5" customHeight="1" thickBot="1" x14ac:dyDescent="0.3">
      <c r="A67" s="16" t="s">
        <v>54</v>
      </c>
      <c r="B67" s="243" t="s">
        <v>380</v>
      </c>
      <c r="C67" s="174"/>
      <c r="D67" s="174"/>
      <c r="E67" s="175"/>
    </row>
    <row r="68" spans="1:5" ht="26.25" customHeight="1" thickBot="1" x14ac:dyDescent="0.3">
      <c r="A68" s="4" t="s">
        <v>9</v>
      </c>
      <c r="B68" s="164" t="s">
        <v>99</v>
      </c>
      <c r="C68" s="165"/>
      <c r="D68" s="165"/>
      <c r="E68" s="166"/>
    </row>
    <row r="69" spans="1:5" ht="15.75" thickBot="1" x14ac:dyDescent="0.3">
      <c r="A69" s="4" t="s">
        <v>14</v>
      </c>
      <c r="B69" s="167" t="s">
        <v>100</v>
      </c>
      <c r="C69" s="168"/>
      <c r="D69" s="168"/>
      <c r="E69" s="169"/>
    </row>
    <row r="70" spans="1:5" ht="12.75" customHeight="1" x14ac:dyDescent="0.25">
      <c r="A70" s="156"/>
      <c r="B70" s="2">
        <v>2020</v>
      </c>
      <c r="C70" s="2">
        <v>2021</v>
      </c>
      <c r="D70" s="2">
        <v>2022</v>
      </c>
      <c r="E70" s="2">
        <v>2023</v>
      </c>
    </row>
    <row r="71" spans="1:5" ht="9" customHeight="1" thickBot="1" x14ac:dyDescent="0.3">
      <c r="A71" s="157"/>
      <c r="B71" s="20" t="s">
        <v>5</v>
      </c>
      <c r="C71" s="20" t="s">
        <v>6</v>
      </c>
      <c r="D71" s="20" t="s">
        <v>6</v>
      </c>
      <c r="E71" s="20" t="s">
        <v>6</v>
      </c>
    </row>
    <row r="72" spans="1:5" ht="15.75" thickBot="1" x14ac:dyDescent="0.3">
      <c r="A72" s="4" t="s">
        <v>8</v>
      </c>
      <c r="B72" s="146">
        <v>5390</v>
      </c>
      <c r="C72" s="71">
        <v>4000</v>
      </c>
      <c r="D72" s="71">
        <v>4100</v>
      </c>
      <c r="E72" s="71">
        <v>4200</v>
      </c>
    </row>
    <row r="73" spans="1:5" ht="15.75" thickBot="1" x14ac:dyDescent="0.3">
      <c r="A73" s="4" t="s">
        <v>15</v>
      </c>
      <c r="B73" s="6">
        <f>B102</f>
        <v>66895</v>
      </c>
      <c r="C73" s="6">
        <f t="shared" ref="C73:E73" si="3">C102</f>
        <v>122550</v>
      </c>
      <c r="D73" s="6">
        <f t="shared" si="3"/>
        <v>122550</v>
      </c>
      <c r="E73" s="6">
        <f t="shared" si="3"/>
        <v>122550</v>
      </c>
    </row>
    <row r="74" spans="1:5" ht="15.75" thickBot="1" x14ac:dyDescent="0.3">
      <c r="A74" s="4" t="s">
        <v>23</v>
      </c>
      <c r="B74" s="6">
        <v>50</v>
      </c>
      <c r="C74" s="6">
        <f>C73/C72</f>
        <v>30.637499999999999</v>
      </c>
      <c r="D74" s="6">
        <f>D73/D72</f>
        <v>29.890243902439025</v>
      </c>
      <c r="E74" s="6">
        <f>E73/E72</f>
        <v>29.178571428571427</v>
      </c>
    </row>
    <row r="75" spans="1:5" ht="15.75" thickBot="1" x14ac:dyDescent="0.3">
      <c r="A75" s="4" t="s">
        <v>16</v>
      </c>
      <c r="B75" s="146"/>
      <c r="C75" s="8">
        <f>C72/B72-1</f>
        <v>-0.25788497217068651</v>
      </c>
      <c r="D75" s="8">
        <f>D72/C72-1</f>
        <v>2.4999999999999911E-2</v>
      </c>
      <c r="E75" s="8">
        <f>E72/D72-1</f>
        <v>2.4390243902439046E-2</v>
      </c>
    </row>
    <row r="76" spans="1:5" ht="15.75" thickBot="1" x14ac:dyDescent="0.3">
      <c r="A76" s="4" t="s">
        <v>17</v>
      </c>
      <c r="B76" s="146"/>
      <c r="C76" s="8">
        <f>C73/B73-1</f>
        <v>0.83197548396741161</v>
      </c>
      <c r="D76" s="8">
        <f t="shared" ref="D76:E77" si="4">D73/C73-1</f>
        <v>0</v>
      </c>
      <c r="E76" s="8">
        <f t="shared" si="4"/>
        <v>0</v>
      </c>
    </row>
    <row r="77" spans="1:5" ht="15.75" thickBot="1" x14ac:dyDescent="0.3">
      <c r="A77" s="4" t="s">
        <v>18</v>
      </c>
      <c r="B77" s="146"/>
      <c r="C77" s="8">
        <f>C74/B74-1</f>
        <v>-0.38724999999999998</v>
      </c>
      <c r="D77" s="8">
        <f t="shared" si="4"/>
        <v>-2.4390243902438935E-2</v>
      </c>
      <c r="E77" s="8">
        <f t="shared" si="4"/>
        <v>-2.3809523809523836E-2</v>
      </c>
    </row>
    <row r="78" spans="1:5" ht="24.75" customHeight="1" thickBot="1" x14ac:dyDescent="0.3">
      <c r="A78" s="170" t="s">
        <v>38</v>
      </c>
      <c r="B78" s="171"/>
      <c r="C78" s="171"/>
      <c r="D78" s="171"/>
      <c r="E78" s="172"/>
    </row>
    <row r="79" spans="1:5" ht="12.75" customHeight="1" x14ac:dyDescent="0.25">
      <c r="A79" s="156"/>
      <c r="B79" s="2">
        <v>2020</v>
      </c>
      <c r="C79" s="2">
        <v>2021</v>
      </c>
      <c r="D79" s="2">
        <v>2022</v>
      </c>
      <c r="E79" s="2">
        <v>2023</v>
      </c>
    </row>
    <row r="80" spans="1:5" ht="9" customHeight="1" thickBot="1" x14ac:dyDescent="0.3">
      <c r="A80" s="157"/>
      <c r="B80" s="20" t="s">
        <v>5</v>
      </c>
      <c r="C80" s="20" t="s">
        <v>6</v>
      </c>
      <c r="D80" s="20" t="s">
        <v>6</v>
      </c>
      <c r="E80" s="20" t="s">
        <v>6</v>
      </c>
    </row>
    <row r="81" spans="1:5" ht="18.75" customHeight="1" thickBot="1" x14ac:dyDescent="0.3">
      <c r="A81" s="1" t="s">
        <v>0</v>
      </c>
      <c r="B81" s="35">
        <f>B82</f>
        <v>48450</v>
      </c>
      <c r="C81" s="9">
        <f t="shared" ref="C81:E81" si="5">C82</f>
        <v>98250</v>
      </c>
      <c r="D81" s="9">
        <f t="shared" si="5"/>
        <v>98250</v>
      </c>
      <c r="E81" s="9">
        <f t="shared" si="5"/>
        <v>98250</v>
      </c>
    </row>
    <row r="82" spans="1:5" ht="18.75" customHeight="1" thickBot="1" x14ac:dyDescent="0.3">
      <c r="A82" s="11" t="s">
        <v>52</v>
      </c>
      <c r="B82" s="35">
        <v>48450</v>
      </c>
      <c r="C82" s="12">
        <f>31500+66750</f>
        <v>98250</v>
      </c>
      <c r="D82" s="12">
        <f>31500+66750</f>
        <v>98250</v>
      </c>
      <c r="E82" s="12">
        <f>31500+66750</f>
        <v>98250</v>
      </c>
    </row>
    <row r="83" spans="1:5" ht="12.75" customHeight="1" thickBot="1" x14ac:dyDescent="0.3">
      <c r="A83" s="11" t="s">
        <v>53</v>
      </c>
      <c r="B83" s="35"/>
      <c r="C83" s="12"/>
      <c r="D83" s="12"/>
      <c r="E83" s="12"/>
    </row>
    <row r="84" spans="1:5" ht="16.5" customHeight="1" thickBot="1" x14ac:dyDescent="0.3">
      <c r="A84" s="1" t="s">
        <v>32</v>
      </c>
      <c r="B84" s="7">
        <f>B85</f>
        <v>8645</v>
      </c>
      <c r="C84" s="9">
        <f t="shared" ref="C84:E84" si="6">C85</f>
        <v>16300</v>
      </c>
      <c r="D84" s="9">
        <f t="shared" si="6"/>
        <v>16300</v>
      </c>
      <c r="E84" s="9">
        <f t="shared" si="6"/>
        <v>16300</v>
      </c>
    </row>
    <row r="85" spans="1:5" ht="15.75" thickBot="1" x14ac:dyDescent="0.3">
      <c r="A85" s="11" t="s">
        <v>52</v>
      </c>
      <c r="B85" s="7">
        <v>8645</v>
      </c>
      <c r="C85" s="9">
        <f>5250+11050</f>
        <v>16300</v>
      </c>
      <c r="D85" s="9">
        <f>5250+11050</f>
        <v>16300</v>
      </c>
      <c r="E85" s="9">
        <f>5250+11050</f>
        <v>16300</v>
      </c>
    </row>
    <row r="86" spans="1:5" ht="15.75" thickBot="1" x14ac:dyDescent="0.3">
      <c r="A86" s="11" t="s">
        <v>53</v>
      </c>
      <c r="B86" s="35"/>
      <c r="C86" s="9"/>
      <c r="D86" s="9"/>
      <c r="E86" s="9"/>
    </row>
    <row r="87" spans="1:5" ht="24.75" customHeight="1" thickBot="1" x14ac:dyDescent="0.3">
      <c r="A87" s="1" t="s">
        <v>1</v>
      </c>
      <c r="B87" s="7">
        <v>9800</v>
      </c>
      <c r="C87" s="9">
        <f t="shared" ref="C87:E87" si="7">C88</f>
        <v>8000</v>
      </c>
      <c r="D87" s="9">
        <f t="shared" si="7"/>
        <v>8000</v>
      </c>
      <c r="E87" s="9">
        <f t="shared" si="7"/>
        <v>8000</v>
      </c>
    </row>
    <row r="88" spans="1:5" ht="15.75" thickBot="1" x14ac:dyDescent="0.3">
      <c r="A88" s="11" t="s">
        <v>52</v>
      </c>
      <c r="B88" s="7">
        <v>9800</v>
      </c>
      <c r="C88" s="9">
        <f>8000</f>
        <v>8000</v>
      </c>
      <c r="D88" s="9">
        <v>8000</v>
      </c>
      <c r="E88" s="9">
        <v>8000</v>
      </c>
    </row>
    <row r="89" spans="1:5" ht="15.75" thickBot="1" x14ac:dyDescent="0.3">
      <c r="A89" s="11" t="s">
        <v>53</v>
      </c>
      <c r="B89" s="35"/>
      <c r="C89" s="9"/>
      <c r="D89" s="9"/>
      <c r="E89" s="9"/>
    </row>
    <row r="90" spans="1:5" ht="15.75" thickBot="1" x14ac:dyDescent="0.3">
      <c r="A90" s="1" t="s">
        <v>2</v>
      </c>
      <c r="B90" s="35"/>
      <c r="C90" s="9"/>
      <c r="D90" s="9"/>
      <c r="E90" s="9"/>
    </row>
    <row r="91" spans="1:5" ht="15.75" thickBot="1" x14ac:dyDescent="0.3">
      <c r="A91" s="11" t="s">
        <v>52</v>
      </c>
      <c r="B91" s="35"/>
      <c r="C91" s="9"/>
      <c r="D91" s="9"/>
      <c r="E91" s="9"/>
    </row>
    <row r="92" spans="1:5" ht="15.75" thickBot="1" x14ac:dyDescent="0.3">
      <c r="A92" s="11" t="s">
        <v>53</v>
      </c>
      <c r="B92" s="35"/>
      <c r="C92" s="9"/>
      <c r="D92" s="9"/>
      <c r="E92" s="9"/>
    </row>
    <row r="93" spans="1:5" ht="15.75" thickBot="1" x14ac:dyDescent="0.3">
      <c r="A93" s="1" t="s">
        <v>24</v>
      </c>
      <c r="B93" s="35"/>
      <c r="C93" s="9"/>
      <c r="D93" s="9"/>
      <c r="E93" s="9"/>
    </row>
    <row r="94" spans="1:5" ht="15.75" thickBot="1" x14ac:dyDescent="0.3">
      <c r="A94" s="11" t="s">
        <v>52</v>
      </c>
      <c r="B94" s="35"/>
      <c r="C94" s="9"/>
      <c r="D94" s="9"/>
      <c r="E94" s="9"/>
    </row>
    <row r="95" spans="1:5" ht="15.75" thickBot="1" x14ac:dyDescent="0.3">
      <c r="A95" s="11" t="s">
        <v>53</v>
      </c>
      <c r="B95" s="35"/>
      <c r="C95" s="9"/>
      <c r="D95" s="9"/>
      <c r="E95" s="9"/>
    </row>
    <row r="96" spans="1:5" ht="15.75" thickBot="1" x14ac:dyDescent="0.3">
      <c r="A96" s="1" t="s">
        <v>25</v>
      </c>
      <c r="B96" s="35"/>
      <c r="C96" s="9"/>
      <c r="D96" s="9"/>
      <c r="E96" s="9"/>
    </row>
    <row r="97" spans="1:5" ht="15.75" thickBot="1" x14ac:dyDescent="0.3">
      <c r="A97" s="11" t="s">
        <v>52</v>
      </c>
      <c r="B97" s="35"/>
      <c r="C97" s="9"/>
      <c r="D97" s="9"/>
      <c r="E97" s="9"/>
    </row>
    <row r="98" spans="1:5" ht="15.75" thickBot="1" x14ac:dyDescent="0.3">
      <c r="A98" s="11" t="s">
        <v>53</v>
      </c>
      <c r="B98" s="35"/>
      <c r="C98" s="9"/>
      <c r="D98" s="9"/>
      <c r="E98" s="9"/>
    </row>
    <row r="99" spans="1:5" ht="15.75" thickBot="1" x14ac:dyDescent="0.3">
      <c r="A99" s="1" t="s">
        <v>3</v>
      </c>
      <c r="B99" s="35"/>
      <c r="C99" s="9"/>
      <c r="D99" s="9"/>
      <c r="E99" s="9"/>
    </row>
    <row r="100" spans="1:5" ht="15.75" thickBot="1" x14ac:dyDescent="0.3">
      <c r="A100" s="11" t="s">
        <v>52</v>
      </c>
      <c r="B100" s="35"/>
      <c r="C100" s="9"/>
      <c r="D100" s="9"/>
      <c r="E100" s="9"/>
    </row>
    <row r="101" spans="1:5" ht="15.75" thickBot="1" x14ac:dyDescent="0.3">
      <c r="A101" s="11" t="s">
        <v>53</v>
      </c>
      <c r="B101" s="35"/>
      <c r="C101" s="9"/>
      <c r="D101" s="9"/>
      <c r="E101" s="9"/>
    </row>
    <row r="102" spans="1:5" ht="15.75" thickBot="1" x14ac:dyDescent="0.3">
      <c r="A102" s="24" t="s">
        <v>37</v>
      </c>
      <c r="B102" s="35">
        <f>B99+B96+B93+B90+B87+B84+B81</f>
        <v>66895</v>
      </c>
      <c r="C102" s="12">
        <f>C99+C96+C93+C90+C87+C84+C81</f>
        <v>122550</v>
      </c>
      <c r="D102" s="12">
        <f t="shared" ref="D102:E102" si="8">D99+D96+D93+D90+D87+D84+D81</f>
        <v>122550</v>
      </c>
      <c r="E102" s="12">
        <f t="shared" si="8"/>
        <v>122550</v>
      </c>
    </row>
    <row r="103" spans="1:5" ht="17.25" customHeight="1" thickBot="1" x14ac:dyDescent="0.3">
      <c r="A103" s="25" t="s">
        <v>36</v>
      </c>
      <c r="B103" s="26">
        <f>IF(B102-B73=0,0,"Error")</f>
        <v>0</v>
      </c>
      <c r="C103" s="26">
        <f>IF(C102-C73=0,0,"Error")</f>
        <v>0</v>
      </c>
      <c r="D103" s="26">
        <f>IF(D102-D73=0,0,"Error")</f>
        <v>0</v>
      </c>
      <c r="E103" s="26">
        <f>IF(E102-E73=0,0,"Error")</f>
        <v>0</v>
      </c>
    </row>
    <row r="104" spans="1:5" ht="34.5" customHeight="1" thickBot="1" x14ac:dyDescent="0.3">
      <c r="A104" s="16" t="s">
        <v>55</v>
      </c>
      <c r="B104" s="244" t="s">
        <v>381</v>
      </c>
      <c r="C104" s="197"/>
      <c r="D104" s="197"/>
      <c r="E104" s="198"/>
    </row>
    <row r="105" spans="1:5" ht="49.5" customHeight="1" thickBot="1" x14ac:dyDescent="0.3">
      <c r="A105" s="4" t="s">
        <v>9</v>
      </c>
      <c r="B105" s="164" t="s">
        <v>102</v>
      </c>
      <c r="C105" s="165"/>
      <c r="D105" s="165"/>
      <c r="E105" s="166"/>
    </row>
    <row r="106" spans="1:5" ht="17.25" customHeight="1" thickBot="1" x14ac:dyDescent="0.3">
      <c r="A106" s="4" t="s">
        <v>14</v>
      </c>
      <c r="B106" s="167" t="s">
        <v>103</v>
      </c>
      <c r="C106" s="168"/>
      <c r="D106" s="168"/>
      <c r="E106" s="169"/>
    </row>
    <row r="107" spans="1:5" ht="17.25" customHeight="1" x14ac:dyDescent="0.25">
      <c r="A107" s="156"/>
      <c r="B107" s="2">
        <v>2020</v>
      </c>
      <c r="C107" s="2">
        <v>2021</v>
      </c>
      <c r="D107" s="2">
        <v>2022</v>
      </c>
      <c r="E107" s="2">
        <v>2023</v>
      </c>
    </row>
    <row r="108" spans="1:5" ht="17.25" customHeight="1" thickBot="1" x14ac:dyDescent="0.3">
      <c r="A108" s="157"/>
      <c r="B108" s="20" t="s">
        <v>5</v>
      </c>
      <c r="C108" s="20" t="s">
        <v>6</v>
      </c>
      <c r="D108" s="20" t="s">
        <v>6</v>
      </c>
      <c r="E108" s="20" t="s">
        <v>6</v>
      </c>
    </row>
    <row r="109" spans="1:5" ht="17.25" customHeight="1" thickBot="1" x14ac:dyDescent="0.3">
      <c r="A109" s="4" t="s">
        <v>8</v>
      </c>
      <c r="B109" s="146">
        <v>19</v>
      </c>
      <c r="C109" s="71">
        <v>23</v>
      </c>
      <c r="D109" s="71">
        <v>23</v>
      </c>
      <c r="E109" s="71">
        <v>23</v>
      </c>
    </row>
    <row r="110" spans="1:5" ht="17.25" customHeight="1" thickBot="1" x14ac:dyDescent="0.3">
      <c r="A110" s="4" t="s">
        <v>15</v>
      </c>
      <c r="B110" s="6">
        <f>B139</f>
        <v>56078.400000000001</v>
      </c>
      <c r="C110" s="6">
        <f t="shared" ref="C110:E110" si="9">C139</f>
        <v>146800</v>
      </c>
      <c r="D110" s="6">
        <f t="shared" si="9"/>
        <v>146800</v>
      </c>
      <c r="E110" s="6">
        <f t="shared" si="9"/>
        <v>146800</v>
      </c>
    </row>
    <row r="111" spans="1:5" ht="17.25" customHeight="1" thickBot="1" x14ac:dyDescent="0.3">
      <c r="A111" s="4" t="s">
        <v>23</v>
      </c>
      <c r="B111" s="6">
        <f>B110/B109</f>
        <v>2951.4947368421053</v>
      </c>
      <c r="C111" s="6">
        <f>C110/C109</f>
        <v>6382.608695652174</v>
      </c>
      <c r="D111" s="6">
        <f>D110/D109</f>
        <v>6382.608695652174</v>
      </c>
      <c r="E111" s="6">
        <f>E110/E109</f>
        <v>6382.608695652174</v>
      </c>
    </row>
    <row r="112" spans="1:5" ht="17.25" customHeight="1" thickBot="1" x14ac:dyDescent="0.3">
      <c r="A112" s="4" t="s">
        <v>16</v>
      </c>
      <c r="B112" s="146"/>
      <c r="C112" s="8">
        <f>C109/B109-1</f>
        <v>0.21052631578947367</v>
      </c>
      <c r="D112" s="8">
        <f>D109/C109-1</f>
        <v>0</v>
      </c>
      <c r="E112" s="8">
        <f>E109/D109-1</f>
        <v>0</v>
      </c>
    </row>
    <row r="113" spans="1:5" ht="17.25" customHeight="1" thickBot="1" x14ac:dyDescent="0.3">
      <c r="A113" s="4" t="s">
        <v>17</v>
      </c>
      <c r="B113" s="146"/>
      <c r="C113" s="8">
        <f>C110/B110-1</f>
        <v>1.6177637022454276</v>
      </c>
      <c r="D113" s="8">
        <f t="shared" ref="D113:E114" si="10">D110/C110-1</f>
        <v>0</v>
      </c>
      <c r="E113" s="8">
        <f t="shared" si="10"/>
        <v>0</v>
      </c>
    </row>
    <row r="114" spans="1:5" ht="17.25" customHeight="1" thickBot="1" x14ac:dyDescent="0.3">
      <c r="A114" s="4" t="s">
        <v>18</v>
      </c>
      <c r="B114" s="146"/>
      <c r="C114" s="8">
        <f>C111/B111-1</f>
        <v>1.1625004496810054</v>
      </c>
      <c r="D114" s="8">
        <f t="shared" si="10"/>
        <v>0</v>
      </c>
      <c r="E114" s="8">
        <f t="shared" si="10"/>
        <v>0</v>
      </c>
    </row>
    <row r="115" spans="1:5" ht="17.25" customHeight="1" thickBot="1" x14ac:dyDescent="0.3">
      <c r="A115" s="170" t="s">
        <v>38</v>
      </c>
      <c r="B115" s="171"/>
      <c r="C115" s="171"/>
      <c r="D115" s="171"/>
      <c r="E115" s="172"/>
    </row>
    <row r="116" spans="1:5" ht="17.25" customHeight="1" x14ac:dyDescent="0.25">
      <c r="A116" s="156"/>
      <c r="B116" s="2">
        <v>2020</v>
      </c>
      <c r="C116" s="2">
        <v>2021</v>
      </c>
      <c r="D116" s="2">
        <v>2022</v>
      </c>
      <c r="E116" s="2">
        <v>2023</v>
      </c>
    </row>
    <row r="117" spans="1:5" ht="17.25" customHeight="1" thickBot="1" x14ac:dyDescent="0.3">
      <c r="A117" s="157"/>
      <c r="B117" s="20" t="s">
        <v>5</v>
      </c>
      <c r="C117" s="20" t="s">
        <v>6</v>
      </c>
      <c r="D117" s="20" t="s">
        <v>6</v>
      </c>
      <c r="E117" s="20" t="s">
        <v>6</v>
      </c>
    </row>
    <row r="118" spans="1:5" ht="17.25" customHeight="1" thickBot="1" x14ac:dyDescent="0.3">
      <c r="A118" s="1" t="s">
        <v>0</v>
      </c>
      <c r="B118" s="35">
        <v>33048.400000000001</v>
      </c>
      <c r="C118" s="9">
        <f>C119</f>
        <v>108750</v>
      </c>
      <c r="D118" s="9">
        <f t="shared" ref="D118" si="11">D119</f>
        <v>108750</v>
      </c>
      <c r="E118" s="9">
        <f>E119</f>
        <v>108750</v>
      </c>
    </row>
    <row r="119" spans="1:5" ht="17.25" customHeight="1" thickBot="1" x14ac:dyDescent="0.3">
      <c r="A119" s="11" t="s">
        <v>52</v>
      </c>
      <c r="B119" s="35">
        <v>33048.400000000001</v>
      </c>
      <c r="C119" s="41">
        <f>42000+66750</f>
        <v>108750</v>
      </c>
      <c r="D119" s="12">
        <f>42000+66750</f>
        <v>108750</v>
      </c>
      <c r="E119" s="12">
        <f>42000+66750</f>
        <v>108750</v>
      </c>
    </row>
    <row r="120" spans="1:5" ht="17.25" customHeight="1" thickBot="1" x14ac:dyDescent="0.3">
      <c r="A120" s="11" t="s">
        <v>53</v>
      </c>
      <c r="B120" s="35"/>
      <c r="C120" s="41"/>
      <c r="D120" s="12"/>
      <c r="E120" s="12"/>
    </row>
    <row r="121" spans="1:5" ht="17.25" customHeight="1" thickBot="1" x14ac:dyDescent="0.3">
      <c r="A121" s="1" t="s">
        <v>32</v>
      </c>
      <c r="B121" s="7">
        <v>5530</v>
      </c>
      <c r="C121" s="42">
        <f>C122</f>
        <v>18050</v>
      </c>
      <c r="D121" s="9">
        <f t="shared" ref="D121:E121" si="12">D122</f>
        <v>18050</v>
      </c>
      <c r="E121" s="9">
        <f t="shared" si="12"/>
        <v>18050</v>
      </c>
    </row>
    <row r="122" spans="1:5" ht="17.25" customHeight="1" thickBot="1" x14ac:dyDescent="0.3">
      <c r="A122" s="11" t="s">
        <v>52</v>
      </c>
      <c r="B122" s="7">
        <v>5530</v>
      </c>
      <c r="C122" s="42">
        <f>7000+11050</f>
        <v>18050</v>
      </c>
      <c r="D122" s="42">
        <f>7000+11050</f>
        <v>18050</v>
      </c>
      <c r="E122" s="42">
        <f>7000+11050</f>
        <v>18050</v>
      </c>
    </row>
    <row r="123" spans="1:5" ht="17.25" customHeight="1" thickBot="1" x14ac:dyDescent="0.3">
      <c r="A123" s="11" t="s">
        <v>53</v>
      </c>
      <c r="B123" s="35"/>
      <c r="C123" s="42"/>
      <c r="D123" s="9"/>
      <c r="E123" s="9"/>
    </row>
    <row r="124" spans="1:5" ht="17.25" customHeight="1" thickBot="1" x14ac:dyDescent="0.3">
      <c r="A124" s="1" t="s">
        <v>1</v>
      </c>
      <c r="B124" s="35">
        <v>10500</v>
      </c>
      <c r="C124" s="42">
        <f>C125</f>
        <v>10000</v>
      </c>
      <c r="D124" s="9">
        <f t="shared" ref="D124:E124" si="13">D125</f>
        <v>10000</v>
      </c>
      <c r="E124" s="9">
        <f t="shared" si="13"/>
        <v>10000</v>
      </c>
    </row>
    <row r="125" spans="1:5" ht="17.25" customHeight="1" thickBot="1" x14ac:dyDescent="0.3">
      <c r="A125" s="11" t="s">
        <v>52</v>
      </c>
      <c r="B125" s="35">
        <v>10500</v>
      </c>
      <c r="C125" s="41">
        <f>8000+2000</f>
        <v>10000</v>
      </c>
      <c r="D125" s="41">
        <f>8000+2000</f>
        <v>10000</v>
      </c>
      <c r="E125" s="41">
        <f>8000+2000</f>
        <v>10000</v>
      </c>
    </row>
    <row r="126" spans="1:5" ht="17.25" customHeight="1" thickBot="1" x14ac:dyDescent="0.3">
      <c r="A126" s="11" t="s">
        <v>53</v>
      </c>
      <c r="B126" s="35"/>
      <c r="C126" s="9"/>
      <c r="D126" s="9"/>
      <c r="E126" s="9"/>
    </row>
    <row r="127" spans="1:5" ht="17.25" customHeight="1" thickBot="1" x14ac:dyDescent="0.3">
      <c r="A127" s="1" t="s">
        <v>2</v>
      </c>
      <c r="B127" s="35"/>
      <c r="C127" s="9"/>
      <c r="D127" s="9"/>
      <c r="E127" s="9"/>
    </row>
    <row r="128" spans="1:5" ht="17.25" customHeight="1" thickBot="1" x14ac:dyDescent="0.3">
      <c r="A128" s="11" t="s">
        <v>52</v>
      </c>
      <c r="B128" s="35"/>
      <c r="C128" s="9"/>
      <c r="D128" s="9"/>
      <c r="E128" s="9"/>
    </row>
    <row r="129" spans="1:5" ht="17.25" customHeight="1" thickBot="1" x14ac:dyDescent="0.3">
      <c r="A129" s="11" t="s">
        <v>53</v>
      </c>
      <c r="B129" s="35"/>
      <c r="C129" s="9"/>
      <c r="D129" s="9"/>
      <c r="E129" s="9"/>
    </row>
    <row r="130" spans="1:5" ht="17.25" customHeight="1" thickBot="1" x14ac:dyDescent="0.3">
      <c r="A130" s="1" t="s">
        <v>24</v>
      </c>
      <c r="B130" s="35">
        <f>B131</f>
        <v>7000</v>
      </c>
      <c r="C130" s="41">
        <f t="shared" ref="C130:E130" si="14">C131</f>
        <v>10000</v>
      </c>
      <c r="D130" s="12">
        <f t="shared" si="14"/>
        <v>10000</v>
      </c>
      <c r="E130" s="12">
        <f t="shared" si="14"/>
        <v>10000</v>
      </c>
    </row>
    <row r="131" spans="1:5" ht="17.25" customHeight="1" thickBot="1" x14ac:dyDescent="0.3">
      <c r="A131" s="11" t="s">
        <v>52</v>
      </c>
      <c r="B131" s="35">
        <v>7000</v>
      </c>
      <c r="C131" s="9">
        <v>10000</v>
      </c>
      <c r="D131" s="9">
        <v>10000</v>
      </c>
      <c r="E131" s="9">
        <v>10000</v>
      </c>
    </row>
    <row r="132" spans="1:5" ht="17.25" customHeight="1" thickBot="1" x14ac:dyDescent="0.3">
      <c r="A132" s="11" t="s">
        <v>53</v>
      </c>
      <c r="B132" s="35"/>
      <c r="C132" s="9"/>
      <c r="D132" s="9"/>
      <c r="E132" s="9"/>
    </row>
    <row r="133" spans="1:5" ht="17.25" customHeight="1" thickBot="1" x14ac:dyDescent="0.3">
      <c r="A133" s="1" t="s">
        <v>25</v>
      </c>
      <c r="B133" s="35"/>
      <c r="C133" s="9"/>
      <c r="D133" s="9"/>
      <c r="E133" s="9"/>
    </row>
    <row r="134" spans="1:5" ht="17.25" customHeight="1" thickBot="1" x14ac:dyDescent="0.3">
      <c r="A134" s="11" t="s">
        <v>52</v>
      </c>
      <c r="B134" s="35"/>
      <c r="C134" s="9"/>
      <c r="D134" s="9"/>
      <c r="E134" s="9"/>
    </row>
    <row r="135" spans="1:5" ht="17.25" customHeight="1" thickBot="1" x14ac:dyDescent="0.3">
      <c r="A135" s="11" t="s">
        <v>53</v>
      </c>
      <c r="B135" s="35"/>
      <c r="C135" s="9"/>
      <c r="D135" s="9"/>
      <c r="E135" s="9"/>
    </row>
    <row r="136" spans="1:5" ht="17.25" customHeight="1" thickBot="1" x14ac:dyDescent="0.3">
      <c r="A136" s="1" t="s">
        <v>3</v>
      </c>
      <c r="B136" s="35"/>
      <c r="C136" s="9"/>
      <c r="D136" s="9"/>
      <c r="E136" s="9"/>
    </row>
    <row r="137" spans="1:5" ht="17.25" customHeight="1" thickBot="1" x14ac:dyDescent="0.3">
      <c r="A137" s="11" t="s">
        <v>52</v>
      </c>
      <c r="B137" s="35"/>
      <c r="C137" s="9"/>
      <c r="D137" s="9"/>
      <c r="E137" s="9"/>
    </row>
    <row r="138" spans="1:5" ht="17.25" customHeight="1" thickBot="1" x14ac:dyDescent="0.3">
      <c r="A138" s="11" t="s">
        <v>53</v>
      </c>
      <c r="B138" s="35"/>
      <c r="C138" s="9"/>
      <c r="D138" s="9"/>
      <c r="E138" s="9"/>
    </row>
    <row r="139" spans="1:5" ht="17.25" customHeight="1" thickBot="1" x14ac:dyDescent="0.3">
      <c r="A139" s="24" t="s">
        <v>37</v>
      </c>
      <c r="B139" s="35">
        <f>B136+B133+B130+B127+B124+B121+B118</f>
        <v>56078.400000000001</v>
      </c>
      <c r="C139" s="12">
        <f>C136+C133+C130+C127+C124+C121+C118</f>
        <v>146800</v>
      </c>
      <c r="D139" s="12">
        <f>D136+D133+D130+D127+D124+D121+D118</f>
        <v>146800</v>
      </c>
      <c r="E139" s="12">
        <f t="shared" ref="E139" si="15">E136+E133+E130+E127+E124+E121+E118</f>
        <v>146800</v>
      </c>
    </row>
    <row r="140" spans="1:5" ht="17.25" customHeight="1" thickBot="1" x14ac:dyDescent="0.3">
      <c r="A140" s="25" t="s">
        <v>36</v>
      </c>
      <c r="B140" s="26">
        <f>IF(B139-B110=0,0,"Error")</f>
        <v>0</v>
      </c>
      <c r="C140" s="26">
        <f>IF(C139-C110=0,0,"Error")</f>
        <v>0</v>
      </c>
      <c r="D140" s="26">
        <f>IF(D139-D110=0,0,"Error")</f>
        <v>0</v>
      </c>
      <c r="E140" s="26">
        <f>IF(E139-E110=0,0,"Error")</f>
        <v>0</v>
      </c>
    </row>
    <row r="141" spans="1:5" ht="31.5" customHeight="1" thickBot="1" x14ac:dyDescent="0.3">
      <c r="A141" s="16" t="s">
        <v>222</v>
      </c>
      <c r="B141" s="245" t="s">
        <v>382</v>
      </c>
      <c r="C141" s="162"/>
      <c r="D141" s="162"/>
      <c r="E141" s="163"/>
    </row>
    <row r="142" spans="1:5" ht="26.25" customHeight="1" thickBot="1" x14ac:dyDescent="0.3">
      <c r="A142" s="4" t="s">
        <v>9</v>
      </c>
      <c r="B142" s="164" t="s">
        <v>413</v>
      </c>
      <c r="C142" s="165"/>
      <c r="D142" s="165"/>
      <c r="E142" s="166"/>
    </row>
    <row r="143" spans="1:5" ht="15.75" thickBot="1" x14ac:dyDescent="0.3">
      <c r="A143" s="4" t="s">
        <v>14</v>
      </c>
      <c r="B143" s="167" t="s">
        <v>104</v>
      </c>
      <c r="C143" s="168"/>
      <c r="D143" s="168"/>
      <c r="E143" s="169"/>
    </row>
    <row r="144" spans="1:5" ht="12.75" customHeight="1" x14ac:dyDescent="0.25">
      <c r="A144" s="156"/>
      <c r="B144" s="2">
        <v>2020</v>
      </c>
      <c r="C144" s="2">
        <v>2021</v>
      </c>
      <c r="D144" s="2">
        <v>2022</v>
      </c>
      <c r="E144" s="2">
        <v>2023</v>
      </c>
    </row>
    <row r="145" spans="1:5" ht="9" customHeight="1" thickBot="1" x14ac:dyDescent="0.3">
      <c r="A145" s="157"/>
      <c r="B145" s="20" t="s">
        <v>5</v>
      </c>
      <c r="C145" s="20" t="s">
        <v>6</v>
      </c>
      <c r="D145" s="20" t="s">
        <v>6</v>
      </c>
      <c r="E145" s="20" t="s">
        <v>6</v>
      </c>
    </row>
    <row r="146" spans="1:5" ht="15.75" thickBot="1" x14ac:dyDescent="0.3">
      <c r="A146" s="4" t="s">
        <v>8</v>
      </c>
      <c r="B146" s="6">
        <v>480</v>
      </c>
      <c r="C146" s="40">
        <v>540</v>
      </c>
      <c r="D146" s="40">
        <v>550</v>
      </c>
      <c r="E146" s="40">
        <v>550</v>
      </c>
    </row>
    <row r="147" spans="1:5" ht="15.75" thickBot="1" x14ac:dyDescent="0.3">
      <c r="A147" s="4" t="s">
        <v>15</v>
      </c>
      <c r="B147" s="6">
        <f>B176</f>
        <v>106933.6</v>
      </c>
      <c r="C147" s="6">
        <f t="shared" ref="C147:E147" si="16">C176</f>
        <v>42750</v>
      </c>
      <c r="D147" s="6">
        <f t="shared" si="16"/>
        <v>42750</v>
      </c>
      <c r="E147" s="6">
        <f t="shared" si="16"/>
        <v>42750</v>
      </c>
    </row>
    <row r="148" spans="1:5" ht="15.75" thickBot="1" x14ac:dyDescent="0.3">
      <c r="A148" s="4" t="s">
        <v>23</v>
      </c>
      <c r="B148" s="6">
        <f>B147/B146</f>
        <v>222.77833333333334</v>
      </c>
      <c r="C148" s="6">
        <f>C147/C146</f>
        <v>79.166666666666671</v>
      </c>
      <c r="D148" s="6">
        <f>D147/D146</f>
        <v>77.727272727272734</v>
      </c>
      <c r="E148" s="6">
        <f>E147/E146</f>
        <v>77.727272727272734</v>
      </c>
    </row>
    <row r="149" spans="1:5" ht="15.75" thickBot="1" x14ac:dyDescent="0.3">
      <c r="A149" s="4" t="s">
        <v>16</v>
      </c>
      <c r="B149" s="146"/>
      <c r="C149" s="8">
        <f>C146/B146-1</f>
        <v>0.125</v>
      </c>
      <c r="D149" s="8">
        <f>D146/C146-1</f>
        <v>1.8518518518518601E-2</v>
      </c>
      <c r="E149" s="8">
        <f>E146/D146-1</f>
        <v>0</v>
      </c>
    </row>
    <row r="150" spans="1:5" ht="15.75" thickBot="1" x14ac:dyDescent="0.3">
      <c r="A150" s="4" t="s">
        <v>17</v>
      </c>
      <c r="B150" s="146"/>
      <c r="C150" s="8">
        <f>C147/B147-1</f>
        <v>-0.60021920144837548</v>
      </c>
      <c r="D150" s="8">
        <f t="shared" ref="D150:E151" si="17">D147/C147-1</f>
        <v>0</v>
      </c>
      <c r="E150" s="8">
        <f t="shared" si="17"/>
        <v>0</v>
      </c>
    </row>
    <row r="151" spans="1:5" ht="15.75" thickBot="1" x14ac:dyDescent="0.3">
      <c r="A151" s="4" t="s">
        <v>18</v>
      </c>
      <c r="B151" s="146"/>
      <c r="C151" s="8">
        <f>C148/B148-1</f>
        <v>-0.6446392901763337</v>
      </c>
      <c r="D151" s="8">
        <f t="shared" si="17"/>
        <v>-1.8181818181818188E-2</v>
      </c>
      <c r="E151" s="8">
        <f t="shared" si="17"/>
        <v>0</v>
      </c>
    </row>
    <row r="152" spans="1:5" ht="24.75" customHeight="1" thickBot="1" x14ac:dyDescent="0.3">
      <c r="A152" s="170" t="s">
        <v>38</v>
      </c>
      <c r="B152" s="171"/>
      <c r="C152" s="171"/>
      <c r="D152" s="171"/>
      <c r="E152" s="172"/>
    </row>
    <row r="153" spans="1:5" ht="12.75" customHeight="1" x14ac:dyDescent="0.25">
      <c r="A153" s="156"/>
      <c r="B153" s="2">
        <v>2020</v>
      </c>
      <c r="C153" s="2">
        <v>2021</v>
      </c>
      <c r="D153" s="2">
        <v>2022</v>
      </c>
      <c r="E153" s="2">
        <v>2023</v>
      </c>
    </row>
    <row r="154" spans="1:5" ht="9" customHeight="1" thickBot="1" x14ac:dyDescent="0.3">
      <c r="A154" s="157"/>
      <c r="B154" s="20" t="s">
        <v>5</v>
      </c>
      <c r="C154" s="20" t="s">
        <v>6</v>
      </c>
      <c r="D154" s="20" t="s">
        <v>6</v>
      </c>
      <c r="E154" s="20" t="s">
        <v>6</v>
      </c>
    </row>
    <row r="155" spans="1:5" ht="24.75" customHeight="1" thickBot="1" x14ac:dyDescent="0.3">
      <c r="A155" s="1" t="s">
        <v>0</v>
      </c>
      <c r="B155" s="7">
        <f>B156</f>
        <v>84863.6</v>
      </c>
      <c r="C155" s="9">
        <f>C156</f>
        <v>31500</v>
      </c>
      <c r="D155" s="9">
        <f t="shared" ref="D155:E155" si="18">D156</f>
        <v>31500</v>
      </c>
      <c r="E155" s="9">
        <f t="shared" si="18"/>
        <v>31500</v>
      </c>
    </row>
    <row r="156" spans="1:5" ht="15.75" thickBot="1" x14ac:dyDescent="0.3">
      <c r="A156" s="11" t="s">
        <v>52</v>
      </c>
      <c r="B156" s="35">
        <v>84863.6</v>
      </c>
      <c r="C156" s="41">
        <f>31500</f>
        <v>31500</v>
      </c>
      <c r="D156" s="41">
        <f>31500</f>
        <v>31500</v>
      </c>
      <c r="E156" s="41">
        <f>31500</f>
        <v>31500</v>
      </c>
    </row>
    <row r="157" spans="1:5" ht="15.75" thickBot="1" x14ac:dyDescent="0.3">
      <c r="A157" s="11" t="s">
        <v>53</v>
      </c>
      <c r="B157" s="35"/>
      <c r="C157" s="117"/>
      <c r="D157" s="13"/>
      <c r="E157" s="13"/>
    </row>
    <row r="158" spans="1:5" ht="24.75" customHeight="1" thickBot="1" x14ac:dyDescent="0.3">
      <c r="A158" s="1" t="s">
        <v>32</v>
      </c>
      <c r="B158" s="7">
        <f>B159</f>
        <v>14570</v>
      </c>
      <c r="C158" s="42">
        <f t="shared" ref="C158:E158" si="19">C159</f>
        <v>5250</v>
      </c>
      <c r="D158" s="9">
        <f t="shared" si="19"/>
        <v>5250</v>
      </c>
      <c r="E158" s="9">
        <f t="shared" si="19"/>
        <v>5250</v>
      </c>
    </row>
    <row r="159" spans="1:5" ht="15.75" thickBot="1" x14ac:dyDescent="0.3">
      <c r="A159" s="11" t="s">
        <v>52</v>
      </c>
      <c r="B159" s="35">
        <v>14570</v>
      </c>
      <c r="C159" s="41">
        <f>5250</f>
        <v>5250</v>
      </c>
      <c r="D159" s="41">
        <f>5250</f>
        <v>5250</v>
      </c>
      <c r="E159" s="41">
        <f>5250</f>
        <v>5250</v>
      </c>
    </row>
    <row r="160" spans="1:5" ht="15.75" thickBot="1" x14ac:dyDescent="0.3">
      <c r="A160" s="11" t="s">
        <v>53</v>
      </c>
      <c r="B160" s="35"/>
      <c r="C160" s="42"/>
      <c r="D160" s="9"/>
      <c r="E160" s="9"/>
    </row>
    <row r="161" spans="1:7" ht="24.75" customHeight="1" thickBot="1" x14ac:dyDescent="0.3">
      <c r="A161" s="1" t="s">
        <v>1</v>
      </c>
      <c r="B161" s="35">
        <f>B162</f>
        <v>7500</v>
      </c>
      <c r="C161" s="41">
        <f>C162</f>
        <v>6000</v>
      </c>
      <c r="D161" s="41">
        <f t="shared" ref="D161:E161" si="20">D162</f>
        <v>6000</v>
      </c>
      <c r="E161" s="41">
        <f t="shared" si="20"/>
        <v>6000</v>
      </c>
    </row>
    <row r="162" spans="1:7" ht="15.75" thickBot="1" x14ac:dyDescent="0.3">
      <c r="A162" s="11" t="s">
        <v>52</v>
      </c>
      <c r="B162" s="35">
        <f>7500</f>
        <v>7500</v>
      </c>
      <c r="C162" s="41">
        <v>6000</v>
      </c>
      <c r="D162" s="12">
        <v>6000</v>
      </c>
      <c r="E162" s="12">
        <v>6000</v>
      </c>
      <c r="G162" s="73"/>
    </row>
    <row r="163" spans="1:7" ht="15.75" thickBot="1" x14ac:dyDescent="0.3">
      <c r="A163" s="11" t="s">
        <v>53</v>
      </c>
      <c r="B163" s="35"/>
      <c r="C163" s="9"/>
      <c r="D163" s="9"/>
      <c r="E163" s="9"/>
    </row>
    <row r="164" spans="1:7" ht="15.75" thickBot="1" x14ac:dyDescent="0.3">
      <c r="A164" s="1" t="s">
        <v>2</v>
      </c>
      <c r="B164" s="35"/>
      <c r="C164" s="9"/>
      <c r="D164" s="9"/>
      <c r="E164" s="9"/>
    </row>
    <row r="165" spans="1:7" ht="15.75" thickBot="1" x14ac:dyDescent="0.3">
      <c r="A165" s="11" t="s">
        <v>52</v>
      </c>
      <c r="B165" s="35"/>
      <c r="C165" s="9"/>
      <c r="D165" s="9"/>
      <c r="E165" s="9"/>
    </row>
    <row r="166" spans="1:7" ht="15.75" thickBot="1" x14ac:dyDescent="0.3">
      <c r="A166" s="11" t="s">
        <v>53</v>
      </c>
      <c r="B166" s="35"/>
      <c r="C166" s="9"/>
      <c r="D166" s="9"/>
      <c r="E166" s="9"/>
    </row>
    <row r="167" spans="1:7" ht="15.75" thickBot="1" x14ac:dyDescent="0.3">
      <c r="A167" s="1" t="s">
        <v>24</v>
      </c>
      <c r="B167" s="35">
        <f>B168</f>
        <v>0</v>
      </c>
      <c r="C167" s="12">
        <f t="shared" ref="C167:E167" si="21">C168</f>
        <v>0</v>
      </c>
      <c r="D167" s="12">
        <f t="shared" si="21"/>
        <v>0</v>
      </c>
      <c r="E167" s="12">
        <f t="shared" si="21"/>
        <v>0</v>
      </c>
    </row>
    <row r="168" spans="1:7" ht="15.75" thickBot="1" x14ac:dyDescent="0.3">
      <c r="A168" s="11" t="s">
        <v>52</v>
      </c>
      <c r="B168" s="35"/>
      <c r="C168" s="12"/>
      <c r="D168" s="12"/>
      <c r="E168" s="12"/>
    </row>
    <row r="169" spans="1:7" ht="15" customHeight="1" thickBot="1" x14ac:dyDescent="0.3">
      <c r="A169" s="11" t="s">
        <v>53</v>
      </c>
      <c r="B169" s="35"/>
      <c r="C169" s="9"/>
      <c r="D169" s="9"/>
      <c r="E169" s="9"/>
    </row>
    <row r="170" spans="1:7" ht="15.75" thickBot="1" x14ac:dyDescent="0.3">
      <c r="A170" s="1" t="s">
        <v>25</v>
      </c>
      <c r="B170" s="35">
        <v>0</v>
      </c>
      <c r="C170" s="9">
        <v>0</v>
      </c>
      <c r="D170" s="9">
        <v>0</v>
      </c>
      <c r="E170" s="9">
        <v>0</v>
      </c>
    </row>
    <row r="171" spans="1:7" ht="15.75" thickBot="1" x14ac:dyDescent="0.3">
      <c r="A171" s="11" t="s">
        <v>52</v>
      </c>
      <c r="B171" s="35"/>
      <c r="C171" s="9"/>
      <c r="D171" s="9"/>
      <c r="E171" s="9"/>
    </row>
    <row r="172" spans="1:7" ht="15.75" thickBot="1" x14ac:dyDescent="0.3">
      <c r="A172" s="11" t="s">
        <v>53</v>
      </c>
      <c r="B172" s="35"/>
      <c r="C172" s="9"/>
      <c r="D172" s="9"/>
      <c r="E172" s="9"/>
    </row>
    <row r="173" spans="1:7" ht="15.75" thickBot="1" x14ac:dyDescent="0.3">
      <c r="A173" s="1" t="s">
        <v>3</v>
      </c>
      <c r="B173" s="35"/>
      <c r="C173" s="9"/>
      <c r="D173" s="9"/>
      <c r="E173" s="9"/>
    </row>
    <row r="174" spans="1:7" ht="15.75" thickBot="1" x14ac:dyDescent="0.3">
      <c r="A174" s="11" t="s">
        <v>52</v>
      </c>
      <c r="B174" s="35"/>
      <c r="C174" s="9"/>
      <c r="D174" s="9"/>
      <c r="E174" s="9"/>
    </row>
    <row r="175" spans="1:7" ht="15.75" thickBot="1" x14ac:dyDescent="0.3">
      <c r="A175" s="11" t="s">
        <v>53</v>
      </c>
      <c r="B175" s="35"/>
      <c r="C175" s="9"/>
      <c r="D175" s="9"/>
      <c r="E175" s="9"/>
    </row>
    <row r="176" spans="1:7" ht="15.75" thickBot="1" x14ac:dyDescent="0.3">
      <c r="A176" s="24" t="s">
        <v>37</v>
      </c>
      <c r="B176" s="35">
        <f>B173+B170+B167+B164+B161+B158+B155</f>
        <v>106933.6</v>
      </c>
      <c r="C176" s="12">
        <f>C173+C170+C167+C164+C161+C158+C155</f>
        <v>42750</v>
      </c>
      <c r="D176" s="12">
        <f t="shared" ref="D176:E176" si="22">D173+D170+D167+D164+D161+D158+D155</f>
        <v>42750</v>
      </c>
      <c r="E176" s="12">
        <f t="shared" si="22"/>
        <v>42750</v>
      </c>
    </row>
    <row r="177" spans="1:6" ht="17.25" customHeight="1" thickBot="1" x14ac:dyDescent="0.3">
      <c r="A177" s="25" t="s">
        <v>36</v>
      </c>
      <c r="B177" s="26">
        <f>IF(B176-B147=0,0,"Error")</f>
        <v>0</v>
      </c>
      <c r="C177" s="26">
        <f>C176+C139+C102+C65</f>
        <v>415000</v>
      </c>
      <c r="D177" s="26">
        <f>D176+D139+D102+D65</f>
        <v>416000</v>
      </c>
      <c r="E177" s="26">
        <f>E176+E139+E102+E65</f>
        <v>416000</v>
      </c>
    </row>
    <row r="178" spans="1:6" ht="17.25" customHeight="1" thickBot="1" x14ac:dyDescent="0.3">
      <c r="A178" s="239" t="s">
        <v>48</v>
      </c>
      <c r="B178" s="240"/>
      <c r="C178" s="240"/>
      <c r="D178" s="240"/>
      <c r="E178" s="241"/>
      <c r="F178" s="125"/>
    </row>
    <row r="179" spans="1:6" ht="17.25" customHeight="1" thickBot="1" x14ac:dyDescent="0.3">
      <c r="A179" s="173" t="s">
        <v>46</v>
      </c>
      <c r="B179" s="174"/>
      <c r="C179" s="174"/>
      <c r="D179" s="174"/>
      <c r="E179" s="175"/>
    </row>
    <row r="180" spans="1:6" ht="17.25" customHeight="1" thickBot="1" x14ac:dyDescent="0.3">
      <c r="A180" s="58" t="s">
        <v>49</v>
      </c>
      <c r="B180" s="226" t="s">
        <v>105</v>
      </c>
      <c r="C180" s="242"/>
      <c r="D180" s="227"/>
      <c r="E180" s="228"/>
    </row>
    <row r="181" spans="1:6" ht="41.25" customHeight="1" thickBot="1" x14ac:dyDescent="0.3">
      <c r="A181" s="59" t="s">
        <v>56</v>
      </c>
      <c r="B181" s="59" t="s">
        <v>106</v>
      </c>
      <c r="C181" s="60" t="s">
        <v>57</v>
      </c>
      <c r="D181" s="219" t="s">
        <v>378</v>
      </c>
      <c r="E181" s="220"/>
    </row>
    <row r="182" spans="1:6" ht="17.25" customHeight="1" thickBot="1" x14ac:dyDescent="0.3">
      <c r="A182" s="61"/>
      <c r="B182" s="232"/>
      <c r="C182" s="233"/>
      <c r="D182" s="234"/>
      <c r="E182" s="235"/>
    </row>
    <row r="183" spans="1:6" ht="20.25" customHeight="1" thickBot="1" x14ac:dyDescent="0.3">
      <c r="A183" s="62" t="s">
        <v>9</v>
      </c>
      <c r="B183" s="236" t="s">
        <v>107</v>
      </c>
      <c r="C183" s="237"/>
      <c r="D183" s="237"/>
      <c r="E183" s="238"/>
    </row>
    <row r="184" spans="1:6" ht="17.25" customHeight="1" thickBot="1" x14ac:dyDescent="0.3">
      <c r="A184" s="62" t="s">
        <v>14</v>
      </c>
      <c r="B184" s="221" t="s">
        <v>108</v>
      </c>
      <c r="C184" s="222"/>
      <c r="D184" s="222"/>
      <c r="E184" s="223"/>
    </row>
    <row r="185" spans="1:6" ht="17.25" customHeight="1" x14ac:dyDescent="0.25">
      <c r="A185" s="224"/>
      <c r="B185" s="2">
        <v>2020</v>
      </c>
      <c r="C185" s="2">
        <v>2021</v>
      </c>
      <c r="D185" s="2">
        <v>2022</v>
      </c>
      <c r="E185" s="2">
        <v>2023</v>
      </c>
    </row>
    <row r="186" spans="1:6" ht="17.25" customHeight="1" thickBot="1" x14ac:dyDescent="0.3">
      <c r="A186" s="225"/>
      <c r="B186" s="63" t="s">
        <v>5</v>
      </c>
      <c r="C186" s="63" t="s">
        <v>6</v>
      </c>
      <c r="D186" s="63" t="s">
        <v>6</v>
      </c>
      <c r="E186" s="63" t="s">
        <v>6</v>
      </c>
    </row>
    <row r="187" spans="1:6" ht="17.25" customHeight="1" thickBot="1" x14ac:dyDescent="0.3">
      <c r="A187" s="62" t="s">
        <v>8</v>
      </c>
      <c r="B187" s="64">
        <v>3</v>
      </c>
      <c r="C187" s="64">
        <v>1</v>
      </c>
      <c r="D187" s="64">
        <v>2</v>
      </c>
      <c r="E187" s="64">
        <v>2</v>
      </c>
    </row>
    <row r="188" spans="1:6" ht="17.25" customHeight="1" thickBot="1" x14ac:dyDescent="0.3">
      <c r="A188" s="62" t="s">
        <v>15</v>
      </c>
      <c r="B188" s="64">
        <f>B206</f>
        <v>109921</v>
      </c>
      <c r="C188" s="64">
        <f>C206</f>
        <v>27300</v>
      </c>
      <c r="D188" s="64">
        <f>D206</f>
        <v>85000</v>
      </c>
      <c r="E188" s="64">
        <f>E206</f>
        <v>50000</v>
      </c>
    </row>
    <row r="189" spans="1:6" ht="17.25" customHeight="1" thickBot="1" x14ac:dyDescent="0.3">
      <c r="A189" s="65" t="s">
        <v>23</v>
      </c>
      <c r="B189" s="66">
        <f>B188/B187</f>
        <v>36640.333333333336</v>
      </c>
      <c r="C189" s="66">
        <f t="shared" ref="C189:E189" si="23">C188/C187</f>
        <v>27300</v>
      </c>
      <c r="D189" s="66">
        <f t="shared" si="23"/>
        <v>42500</v>
      </c>
      <c r="E189" s="66">
        <f t="shared" si="23"/>
        <v>25000</v>
      </c>
    </row>
    <row r="190" spans="1:6" ht="17.25" customHeight="1" thickBot="1" x14ac:dyDescent="0.3">
      <c r="A190" s="4" t="s">
        <v>16</v>
      </c>
      <c r="B190" s="105"/>
      <c r="C190" s="8">
        <f>C187/B187-1</f>
        <v>-0.66666666666666674</v>
      </c>
      <c r="D190" s="8">
        <f t="shared" ref="D190:E192" si="24">D187/C187-1</f>
        <v>1</v>
      </c>
      <c r="E190" s="8">
        <f t="shared" si="24"/>
        <v>0</v>
      </c>
    </row>
    <row r="191" spans="1:6" ht="17.25" customHeight="1" thickBot="1" x14ac:dyDescent="0.3">
      <c r="A191" s="4" t="s">
        <v>17</v>
      </c>
      <c r="B191" s="105" t="s">
        <v>22</v>
      </c>
      <c r="C191" s="8">
        <f>C188/B188-1</f>
        <v>-0.75163981404827107</v>
      </c>
      <c r="D191" s="8">
        <f t="shared" si="24"/>
        <v>2.1135531135531136</v>
      </c>
      <c r="E191" s="8">
        <f t="shared" si="24"/>
        <v>-0.41176470588235292</v>
      </c>
    </row>
    <row r="192" spans="1:6" ht="17.25" customHeight="1" thickBot="1" x14ac:dyDescent="0.3">
      <c r="A192" s="4" t="s">
        <v>18</v>
      </c>
      <c r="B192" s="105" t="s">
        <v>22</v>
      </c>
      <c r="C192" s="8">
        <f>C189/B189-1</f>
        <v>-0.2549194421448131</v>
      </c>
      <c r="D192" s="8">
        <f t="shared" si="24"/>
        <v>0.5567765567765568</v>
      </c>
      <c r="E192" s="8">
        <f t="shared" si="24"/>
        <v>-0.41176470588235292</v>
      </c>
    </row>
    <row r="193" spans="1:8" ht="17.25" customHeight="1" thickBot="1" x14ac:dyDescent="0.3">
      <c r="A193" s="170" t="s">
        <v>39</v>
      </c>
      <c r="B193" s="171"/>
      <c r="C193" s="171"/>
      <c r="D193" s="171"/>
      <c r="E193" s="172"/>
    </row>
    <row r="194" spans="1:8" x14ac:dyDescent="0.25">
      <c r="A194" s="156"/>
      <c r="B194" s="2">
        <v>2020</v>
      </c>
      <c r="C194" s="2">
        <v>2021</v>
      </c>
      <c r="D194" s="2">
        <v>2022</v>
      </c>
      <c r="E194" s="2">
        <v>2023</v>
      </c>
    </row>
    <row r="195" spans="1:8" ht="15.75" thickBot="1" x14ac:dyDescent="0.3">
      <c r="A195" s="157"/>
      <c r="B195" s="20" t="s">
        <v>5</v>
      </c>
      <c r="C195" s="20" t="s">
        <v>6</v>
      </c>
      <c r="D195" s="20" t="s">
        <v>6</v>
      </c>
      <c r="E195" s="20" t="s">
        <v>6</v>
      </c>
    </row>
    <row r="196" spans="1:8" ht="15.75" thickBot="1" x14ac:dyDescent="0.3">
      <c r="A196" s="1" t="s">
        <v>44</v>
      </c>
      <c r="B196" s="64">
        <v>0</v>
      </c>
      <c r="C196" s="7">
        <f>C197+C198+C199+C200</f>
        <v>0</v>
      </c>
      <c r="D196" s="7">
        <f t="shared" ref="D196:E196" si="25">D197+D198+D199+D200</f>
        <v>0</v>
      </c>
      <c r="E196" s="9">
        <f t="shared" si="25"/>
        <v>0</v>
      </c>
      <c r="G196" s="10"/>
    </row>
    <row r="197" spans="1:8" ht="15.75" thickBot="1" x14ac:dyDescent="0.3">
      <c r="A197" s="11" t="s">
        <v>52</v>
      </c>
      <c r="B197" s="7"/>
      <c r="C197" s="7"/>
      <c r="D197" s="7"/>
      <c r="E197" s="9"/>
      <c r="G197" s="10"/>
      <c r="H197" s="10"/>
    </row>
    <row r="198" spans="1:8" ht="15.75" thickBot="1" x14ac:dyDescent="0.3">
      <c r="A198" s="11" t="s">
        <v>58</v>
      </c>
      <c r="B198" s="7"/>
      <c r="C198" s="7"/>
      <c r="D198" s="7"/>
      <c r="E198" s="9"/>
    </row>
    <row r="199" spans="1:8" ht="15.75" thickBot="1" x14ac:dyDescent="0.3">
      <c r="A199" s="11" t="s">
        <v>59</v>
      </c>
      <c r="B199" s="7"/>
      <c r="C199" s="7"/>
      <c r="D199" s="7"/>
      <c r="E199" s="9"/>
    </row>
    <row r="200" spans="1:8" ht="15.75" thickBot="1" x14ac:dyDescent="0.3">
      <c r="A200" s="11" t="s">
        <v>60</v>
      </c>
      <c r="B200" s="7"/>
      <c r="C200" s="7"/>
      <c r="D200" s="7"/>
      <c r="E200" s="9"/>
    </row>
    <row r="201" spans="1:8" ht="15.75" thickBot="1" x14ac:dyDescent="0.3">
      <c r="A201" s="1" t="s">
        <v>45</v>
      </c>
      <c r="B201" s="35">
        <f>B202+B203+B204+B205</f>
        <v>109921</v>
      </c>
      <c r="C201" s="35">
        <f t="shared" ref="C201" si="26">C202+C203+C204+C205</f>
        <v>27300</v>
      </c>
      <c r="D201" s="35">
        <v>85000</v>
      </c>
      <c r="E201" s="12">
        <v>50000</v>
      </c>
    </row>
    <row r="202" spans="1:8" ht="15.75" thickBot="1" x14ac:dyDescent="0.3">
      <c r="A202" s="11" t="s">
        <v>52</v>
      </c>
      <c r="B202" s="7">
        <v>109921</v>
      </c>
      <c r="C202" s="147">
        <v>27300</v>
      </c>
      <c r="D202" s="147">
        <v>85000</v>
      </c>
      <c r="E202" s="80">
        <v>50000</v>
      </c>
    </row>
    <row r="203" spans="1:8" ht="15.75" thickBot="1" x14ac:dyDescent="0.3">
      <c r="A203" s="11" t="s">
        <v>58</v>
      </c>
      <c r="B203" s="35"/>
      <c r="C203" s="7"/>
      <c r="D203" s="7"/>
      <c r="E203" s="9"/>
    </row>
    <row r="204" spans="1:8" ht="15.75" thickBot="1" x14ac:dyDescent="0.3">
      <c r="A204" s="11" t="s">
        <v>59</v>
      </c>
      <c r="B204" s="35"/>
      <c r="C204" s="7"/>
      <c r="D204" s="7"/>
      <c r="E204" s="9"/>
    </row>
    <row r="205" spans="1:8" ht="15.75" thickBot="1" x14ac:dyDescent="0.3">
      <c r="A205" s="11" t="s">
        <v>60</v>
      </c>
      <c r="B205" s="35"/>
      <c r="C205" s="7"/>
      <c r="D205" s="7"/>
      <c r="E205" s="9"/>
    </row>
    <row r="206" spans="1:8" ht="15.75" thickBot="1" x14ac:dyDescent="0.3">
      <c r="A206" s="45" t="s">
        <v>34</v>
      </c>
      <c r="B206" s="35">
        <f>B196+B201</f>
        <v>109921</v>
      </c>
      <c r="C206" s="35">
        <f>C201+C196</f>
        <v>27300</v>
      </c>
      <c r="D206" s="35">
        <f>D196+D201</f>
        <v>85000</v>
      </c>
      <c r="E206" s="12">
        <f>E196+E201</f>
        <v>50000</v>
      </c>
    </row>
    <row r="207" spans="1:8" ht="15.75" thickBot="1" x14ac:dyDescent="0.3">
      <c r="A207" s="58" t="s">
        <v>49</v>
      </c>
      <c r="B207" s="226" t="s">
        <v>209</v>
      </c>
      <c r="C207" s="227"/>
      <c r="D207" s="227"/>
      <c r="E207" s="228"/>
    </row>
    <row r="208" spans="1:8" ht="34.5" thickBot="1" x14ac:dyDescent="0.3">
      <c r="A208" s="21" t="s">
        <v>28</v>
      </c>
      <c r="B208" s="46" t="s">
        <v>210</v>
      </c>
      <c r="C208" s="47" t="s">
        <v>57</v>
      </c>
      <c r="D208" s="48" t="s">
        <v>211</v>
      </c>
      <c r="E208" s="49"/>
    </row>
    <row r="209" spans="1:5" ht="23.25" customHeight="1" thickBot="1" x14ac:dyDescent="0.3">
      <c r="A209" s="4" t="s">
        <v>9</v>
      </c>
      <c r="B209" s="164" t="s">
        <v>212</v>
      </c>
      <c r="C209" s="165"/>
      <c r="D209" s="165"/>
      <c r="E209" s="166"/>
    </row>
    <row r="210" spans="1:5" ht="15.75" thickBot="1" x14ac:dyDescent="0.3">
      <c r="A210" s="4" t="s">
        <v>14</v>
      </c>
      <c r="B210" s="167" t="s">
        <v>347</v>
      </c>
      <c r="C210" s="168"/>
      <c r="D210" s="168"/>
      <c r="E210" s="169"/>
    </row>
    <row r="211" spans="1:5" x14ac:dyDescent="0.25">
      <c r="A211" s="156"/>
      <c r="B211" s="2">
        <v>2020</v>
      </c>
      <c r="C211" s="2">
        <v>2021</v>
      </c>
      <c r="D211" s="2">
        <v>2022</v>
      </c>
      <c r="E211" s="2">
        <v>2023</v>
      </c>
    </row>
    <row r="212" spans="1:5" ht="15.75" thickBot="1" x14ac:dyDescent="0.3">
      <c r="A212" s="157"/>
      <c r="B212" s="20" t="s">
        <v>5</v>
      </c>
      <c r="C212" s="20" t="s">
        <v>6</v>
      </c>
      <c r="D212" s="20" t="s">
        <v>6</v>
      </c>
      <c r="E212" s="20" t="s">
        <v>6</v>
      </c>
    </row>
    <row r="213" spans="1:5" ht="15.75" thickBot="1" x14ac:dyDescent="0.3">
      <c r="A213" s="4" t="s">
        <v>8</v>
      </c>
      <c r="B213" s="146">
        <v>1</v>
      </c>
      <c r="C213" s="105">
        <v>1</v>
      </c>
      <c r="D213" s="105"/>
      <c r="E213" s="105">
        <v>0</v>
      </c>
    </row>
    <row r="214" spans="1:5" ht="15.75" thickBot="1" x14ac:dyDescent="0.3">
      <c r="A214" s="4" t="s">
        <v>15</v>
      </c>
      <c r="B214" s="6">
        <f>B232</f>
        <v>10400</v>
      </c>
      <c r="C214" s="6">
        <f>C232</f>
        <v>0</v>
      </c>
      <c r="D214" s="6">
        <f t="shared" ref="D214:E214" si="27">D232</f>
        <v>0</v>
      </c>
      <c r="E214" s="6">
        <f t="shared" si="27"/>
        <v>0</v>
      </c>
    </row>
    <row r="215" spans="1:5" ht="15.75" thickBot="1" x14ac:dyDescent="0.3">
      <c r="A215" s="4" t="s">
        <v>23</v>
      </c>
      <c r="B215" s="6">
        <f>B214/B213</f>
        <v>10400</v>
      </c>
      <c r="C215" s="6">
        <f t="shared" ref="C215:E215" si="28">C214/C213</f>
        <v>0</v>
      </c>
      <c r="D215" s="6" t="e">
        <f t="shared" si="28"/>
        <v>#DIV/0!</v>
      </c>
      <c r="E215" s="6" t="e">
        <f t="shared" si="28"/>
        <v>#DIV/0!</v>
      </c>
    </row>
    <row r="216" spans="1:5" ht="15.75" thickBot="1" x14ac:dyDescent="0.3">
      <c r="A216" s="4" t="s">
        <v>16</v>
      </c>
      <c r="B216" s="146" t="s">
        <v>22</v>
      </c>
      <c r="C216" s="8">
        <f>C213/B213-1</f>
        <v>0</v>
      </c>
      <c r="D216" s="8">
        <f t="shared" ref="D216:E218" si="29">D213/C213-1</f>
        <v>-1</v>
      </c>
      <c r="E216" s="8" t="e">
        <f t="shared" si="29"/>
        <v>#DIV/0!</v>
      </c>
    </row>
    <row r="217" spans="1:5" ht="15.75" thickBot="1" x14ac:dyDescent="0.3">
      <c r="A217" s="4" t="s">
        <v>17</v>
      </c>
      <c r="B217" s="146" t="s">
        <v>22</v>
      </c>
      <c r="C217" s="8">
        <f>C214/B214-1</f>
        <v>-1</v>
      </c>
      <c r="D217" s="8" t="e">
        <f t="shared" si="29"/>
        <v>#DIV/0!</v>
      </c>
      <c r="E217" s="8" t="e">
        <f t="shared" si="29"/>
        <v>#DIV/0!</v>
      </c>
    </row>
    <row r="218" spans="1:5" ht="15.75" thickBot="1" x14ac:dyDescent="0.3">
      <c r="A218" s="4" t="s">
        <v>18</v>
      </c>
      <c r="B218" s="146" t="s">
        <v>22</v>
      </c>
      <c r="C218" s="8">
        <f>C215/B215-1</f>
        <v>-1</v>
      </c>
      <c r="D218" s="8" t="e">
        <f t="shared" si="29"/>
        <v>#DIV/0!</v>
      </c>
      <c r="E218" s="8" t="e">
        <f t="shared" si="29"/>
        <v>#DIV/0!</v>
      </c>
    </row>
    <row r="219" spans="1:5" ht="15.75" customHeight="1" thickBot="1" x14ac:dyDescent="0.3">
      <c r="A219" s="170" t="s">
        <v>65</v>
      </c>
      <c r="B219" s="171"/>
      <c r="C219" s="171"/>
      <c r="D219" s="171"/>
      <c r="E219" s="172"/>
    </row>
    <row r="220" spans="1:5" x14ac:dyDescent="0.25">
      <c r="A220" s="156"/>
      <c r="B220" s="2">
        <v>2020</v>
      </c>
      <c r="C220" s="2">
        <v>2021</v>
      </c>
      <c r="D220" s="2">
        <v>2022</v>
      </c>
      <c r="E220" s="2">
        <v>2023</v>
      </c>
    </row>
    <row r="221" spans="1:5" ht="15.75" thickBot="1" x14ac:dyDescent="0.3">
      <c r="A221" s="157"/>
      <c r="B221" s="20" t="s">
        <v>5</v>
      </c>
      <c r="C221" s="20" t="s">
        <v>6</v>
      </c>
      <c r="D221" s="20" t="s">
        <v>6</v>
      </c>
      <c r="E221" s="20" t="s">
        <v>6</v>
      </c>
    </row>
    <row r="222" spans="1:5" ht="15.75" thickBot="1" x14ac:dyDescent="0.3">
      <c r="A222" s="1" t="s">
        <v>44</v>
      </c>
      <c r="B222" s="7">
        <f>B223+B224+B225+B226</f>
        <v>0</v>
      </c>
      <c r="C222" s="9">
        <v>0</v>
      </c>
      <c r="D222" s="9">
        <f t="shared" ref="D222:E222" si="30">D223+D224+D225+D226</f>
        <v>0</v>
      </c>
      <c r="E222" s="9">
        <f t="shared" si="30"/>
        <v>0</v>
      </c>
    </row>
    <row r="223" spans="1:5" ht="15.75" thickBot="1" x14ac:dyDescent="0.3">
      <c r="A223" s="11" t="s">
        <v>52</v>
      </c>
      <c r="B223" s="7"/>
      <c r="C223" s="9"/>
      <c r="D223" s="9"/>
      <c r="E223" s="9"/>
    </row>
    <row r="224" spans="1:5" ht="15.75" thickBot="1" x14ac:dyDescent="0.3">
      <c r="A224" s="11" t="s">
        <v>58</v>
      </c>
      <c r="B224" s="7"/>
      <c r="C224" s="9"/>
      <c r="D224" s="9"/>
      <c r="E224" s="9"/>
    </row>
    <row r="225" spans="1:7" ht="15.75" thickBot="1" x14ac:dyDescent="0.3">
      <c r="A225" s="11" t="s">
        <v>59</v>
      </c>
      <c r="B225" s="7"/>
      <c r="C225" s="9"/>
      <c r="D225" s="9"/>
      <c r="E225" s="9"/>
      <c r="G225" s="10"/>
    </row>
    <row r="226" spans="1:7" ht="15.75" thickBot="1" x14ac:dyDescent="0.3">
      <c r="A226" s="11" t="s">
        <v>60</v>
      </c>
      <c r="B226" s="7"/>
      <c r="C226" s="9"/>
      <c r="D226" s="9"/>
      <c r="E226" s="9"/>
      <c r="G226" s="10"/>
    </row>
    <row r="227" spans="1:7" ht="15.75" thickBot="1" x14ac:dyDescent="0.3">
      <c r="A227" s="1" t="s">
        <v>45</v>
      </c>
      <c r="B227" s="35">
        <f>B228+B229+B230+B231</f>
        <v>10400</v>
      </c>
      <c r="C227" s="9">
        <v>0</v>
      </c>
      <c r="D227" s="12"/>
      <c r="E227" s="12">
        <f t="shared" ref="E227" si="31">E228+E229+E230+E231</f>
        <v>0</v>
      </c>
      <c r="G227" s="10"/>
    </row>
    <row r="228" spans="1:7" ht="15.75" thickBot="1" x14ac:dyDescent="0.3">
      <c r="A228" s="11" t="s">
        <v>52</v>
      </c>
      <c r="B228" s="7">
        <v>10400</v>
      </c>
      <c r="C228" s="9">
        <v>0</v>
      </c>
      <c r="D228" s="9"/>
      <c r="E228" s="9"/>
    </row>
    <row r="229" spans="1:7" ht="15.75" thickBot="1" x14ac:dyDescent="0.3">
      <c r="A229" s="11" t="s">
        <v>58</v>
      </c>
      <c r="B229" s="35"/>
      <c r="C229" s="9"/>
      <c r="D229" s="9"/>
      <c r="E229" s="9"/>
    </row>
    <row r="230" spans="1:7" ht="15" customHeight="1" thickBot="1" x14ac:dyDescent="0.3">
      <c r="A230" s="11" t="s">
        <v>59</v>
      </c>
      <c r="B230" s="35"/>
      <c r="C230" s="9"/>
      <c r="D230" s="9"/>
      <c r="E230" s="9"/>
    </row>
    <row r="231" spans="1:7" ht="15.75" thickBot="1" x14ac:dyDescent="0.3">
      <c r="A231" s="11" t="s">
        <v>60</v>
      </c>
      <c r="B231" s="35"/>
      <c r="C231" s="9"/>
      <c r="D231" s="9"/>
      <c r="E231" s="9"/>
    </row>
    <row r="232" spans="1:7" ht="15.75" thickBot="1" x14ac:dyDescent="0.3">
      <c r="A232" s="22" t="s">
        <v>66</v>
      </c>
      <c r="B232" s="35">
        <f>B222+B227</f>
        <v>10400</v>
      </c>
      <c r="C232" s="12">
        <f>C228+C222</f>
        <v>0</v>
      </c>
      <c r="D232" s="12"/>
      <c r="E232" s="12">
        <f t="shared" ref="E232" si="32">E222+E227</f>
        <v>0</v>
      </c>
    </row>
    <row r="233" spans="1:7" ht="15.75" thickBot="1" x14ac:dyDescent="0.3">
      <c r="A233" s="67" t="s">
        <v>29</v>
      </c>
      <c r="B233" s="229" t="s">
        <v>110</v>
      </c>
      <c r="C233" s="230"/>
      <c r="D233" s="230"/>
      <c r="E233" s="231"/>
    </row>
    <row r="234" spans="1:7" ht="26.25" customHeight="1" thickBot="1" x14ac:dyDescent="0.3">
      <c r="A234" s="21" t="s">
        <v>28</v>
      </c>
      <c r="B234" s="46" t="s">
        <v>111</v>
      </c>
      <c r="C234" s="47" t="s">
        <v>57</v>
      </c>
      <c r="D234" s="136" t="s">
        <v>112</v>
      </c>
      <c r="E234" s="49"/>
    </row>
    <row r="235" spans="1:7" ht="23.25" customHeight="1" thickBot="1" x14ac:dyDescent="0.3">
      <c r="A235" s="4" t="s">
        <v>9</v>
      </c>
      <c r="B235" s="164" t="s">
        <v>113</v>
      </c>
      <c r="C235" s="165"/>
      <c r="D235" s="165"/>
      <c r="E235" s="166"/>
    </row>
    <row r="236" spans="1:7" ht="15.75" thickBot="1" x14ac:dyDescent="0.3">
      <c r="A236" s="4" t="s">
        <v>14</v>
      </c>
      <c r="B236" s="167" t="s">
        <v>114</v>
      </c>
      <c r="C236" s="168"/>
      <c r="D236" s="168"/>
      <c r="E236" s="169"/>
    </row>
    <row r="237" spans="1:7" x14ac:dyDescent="0.25">
      <c r="A237" s="156"/>
      <c r="B237" s="2">
        <v>2020</v>
      </c>
      <c r="C237" s="2">
        <v>2021</v>
      </c>
      <c r="D237" s="2">
        <v>2022</v>
      </c>
      <c r="E237" s="2">
        <v>2023</v>
      </c>
    </row>
    <row r="238" spans="1:7" ht="15.75" thickBot="1" x14ac:dyDescent="0.3">
      <c r="A238" s="157"/>
      <c r="B238" s="20" t="s">
        <v>5</v>
      </c>
      <c r="C238" s="20" t="s">
        <v>6</v>
      </c>
      <c r="D238" s="20" t="s">
        <v>6</v>
      </c>
      <c r="E238" s="20" t="s">
        <v>6</v>
      </c>
    </row>
    <row r="239" spans="1:7" ht="15.75" thickBot="1" x14ac:dyDescent="0.3">
      <c r="A239" s="4" t="s">
        <v>8</v>
      </c>
      <c r="B239" s="146">
        <v>1</v>
      </c>
      <c r="C239" s="105">
        <v>1</v>
      </c>
      <c r="D239" s="105"/>
      <c r="E239" s="105"/>
    </row>
    <row r="240" spans="1:7" ht="15.75" thickBot="1" x14ac:dyDescent="0.3">
      <c r="A240" s="4" t="s">
        <v>15</v>
      </c>
      <c r="B240" s="35">
        <v>8960</v>
      </c>
      <c r="C240" s="6">
        <f>C258</f>
        <v>2000</v>
      </c>
      <c r="D240" s="6"/>
      <c r="E240" s="6"/>
    </row>
    <row r="241" spans="1:5" ht="15.75" thickBot="1" x14ac:dyDescent="0.3">
      <c r="A241" s="4" t="s">
        <v>23</v>
      </c>
      <c r="B241" s="35">
        <v>8960</v>
      </c>
      <c r="C241" s="6">
        <f t="shared" ref="C241:E241" si="33">C240/C239</f>
        <v>2000</v>
      </c>
      <c r="D241" s="6"/>
      <c r="E241" s="6" t="e">
        <f t="shared" si="33"/>
        <v>#DIV/0!</v>
      </c>
    </row>
    <row r="242" spans="1:5" ht="15.75" thickBot="1" x14ac:dyDescent="0.3">
      <c r="A242" s="4" t="s">
        <v>16</v>
      </c>
      <c r="B242" s="146" t="s">
        <v>22</v>
      </c>
      <c r="C242" s="8">
        <f>C239/B239-1</f>
        <v>0</v>
      </c>
      <c r="D242" s="8">
        <f t="shared" ref="D242:E244" si="34">D239/C239-1</f>
        <v>-1</v>
      </c>
      <c r="E242" s="8" t="e">
        <f t="shared" si="34"/>
        <v>#DIV/0!</v>
      </c>
    </row>
    <row r="243" spans="1:5" ht="15.75" thickBot="1" x14ac:dyDescent="0.3">
      <c r="A243" s="4" t="s">
        <v>17</v>
      </c>
      <c r="B243" s="146" t="s">
        <v>22</v>
      </c>
      <c r="C243" s="8">
        <f>C240/B240-1</f>
        <v>-0.7767857142857143</v>
      </c>
      <c r="D243" s="8">
        <f t="shared" si="34"/>
        <v>-1</v>
      </c>
      <c r="E243" s="8" t="e">
        <f t="shared" si="34"/>
        <v>#DIV/0!</v>
      </c>
    </row>
    <row r="244" spans="1:5" ht="15.75" thickBot="1" x14ac:dyDescent="0.3">
      <c r="A244" s="151">
        <v>8960</v>
      </c>
      <c r="B244" s="146" t="s">
        <v>22</v>
      </c>
      <c r="C244" s="8">
        <f>C241/B241-1</f>
        <v>-0.7767857142857143</v>
      </c>
      <c r="D244" s="8">
        <f t="shared" si="34"/>
        <v>-1</v>
      </c>
      <c r="E244" s="8" t="e">
        <f t="shared" si="34"/>
        <v>#DIV/0!</v>
      </c>
    </row>
    <row r="245" spans="1:5" ht="15.75" customHeight="1" thickBot="1" x14ac:dyDescent="0.3">
      <c r="A245" s="170" t="s">
        <v>40</v>
      </c>
      <c r="B245" s="171"/>
      <c r="C245" s="171"/>
      <c r="D245" s="171"/>
      <c r="E245" s="172"/>
    </row>
    <row r="246" spans="1:5" x14ac:dyDescent="0.25">
      <c r="A246" s="156"/>
      <c r="B246" s="2">
        <v>2020</v>
      </c>
      <c r="C246" s="2">
        <v>2021</v>
      </c>
      <c r="D246" s="2">
        <v>2022</v>
      </c>
      <c r="E246" s="2">
        <v>2023</v>
      </c>
    </row>
    <row r="247" spans="1:5" ht="15.75" thickBot="1" x14ac:dyDescent="0.3">
      <c r="A247" s="157"/>
      <c r="B247" s="20" t="s">
        <v>5</v>
      </c>
      <c r="C247" s="20" t="s">
        <v>6</v>
      </c>
      <c r="D247" s="20" t="s">
        <v>6</v>
      </c>
      <c r="E247" s="20" t="s">
        <v>6</v>
      </c>
    </row>
    <row r="248" spans="1:5" ht="15.75" thickBot="1" x14ac:dyDescent="0.3">
      <c r="A248" s="1" t="s">
        <v>44</v>
      </c>
      <c r="B248" s="7"/>
      <c r="C248" s="9">
        <f t="shared" ref="C248:E248" si="35">C249+C250+C251+C252</f>
        <v>0</v>
      </c>
      <c r="D248" s="9">
        <f t="shared" si="35"/>
        <v>0</v>
      </c>
      <c r="E248" s="9">
        <f t="shared" si="35"/>
        <v>0</v>
      </c>
    </row>
    <row r="249" spans="1:5" ht="15.75" thickBot="1" x14ac:dyDescent="0.3">
      <c r="A249" s="11" t="s">
        <v>52</v>
      </c>
      <c r="B249" s="7"/>
      <c r="C249" s="9"/>
      <c r="D249" s="9"/>
      <c r="E249" s="9"/>
    </row>
    <row r="250" spans="1:5" ht="15.75" thickBot="1" x14ac:dyDescent="0.3">
      <c r="A250" s="11" t="s">
        <v>58</v>
      </c>
      <c r="B250" s="7"/>
      <c r="C250" s="9"/>
      <c r="D250" s="9"/>
      <c r="E250" s="9"/>
    </row>
    <row r="251" spans="1:5" ht="15.75" thickBot="1" x14ac:dyDescent="0.3">
      <c r="A251" s="11" t="s">
        <v>59</v>
      </c>
      <c r="B251" s="7"/>
      <c r="C251" s="9"/>
      <c r="D251" s="9"/>
      <c r="E251" s="9"/>
    </row>
    <row r="252" spans="1:5" ht="15.75" thickBot="1" x14ac:dyDescent="0.3">
      <c r="A252" s="11" t="s">
        <v>60</v>
      </c>
      <c r="B252" s="7"/>
      <c r="C252" s="9"/>
      <c r="D252" s="9"/>
      <c r="E252" s="9"/>
    </row>
    <row r="253" spans="1:5" ht="15.75" thickBot="1" x14ac:dyDescent="0.3">
      <c r="A253" s="1" t="s">
        <v>45</v>
      </c>
      <c r="B253" s="35">
        <v>8960</v>
      </c>
      <c r="C253" s="12">
        <f>C254</f>
        <v>2000</v>
      </c>
      <c r="D253" s="12"/>
      <c r="E253" s="12">
        <f t="shared" ref="E253" si="36">E254+E255+E256+E257</f>
        <v>0</v>
      </c>
    </row>
    <row r="254" spans="1:5" ht="15.75" thickBot="1" x14ac:dyDescent="0.3">
      <c r="A254" s="11" t="s">
        <v>52</v>
      </c>
      <c r="B254" s="35">
        <v>8960</v>
      </c>
      <c r="C254" s="12">
        <v>2000</v>
      </c>
      <c r="D254" s="12"/>
      <c r="E254" s="12"/>
    </row>
    <row r="255" spans="1:5" ht="15.75" thickBot="1" x14ac:dyDescent="0.3">
      <c r="A255" s="11" t="s">
        <v>58</v>
      </c>
      <c r="B255" s="35"/>
      <c r="C255" s="12"/>
      <c r="D255" s="12"/>
      <c r="E255" s="12"/>
    </row>
    <row r="256" spans="1:5" ht="15.75" thickBot="1" x14ac:dyDescent="0.3">
      <c r="A256" s="11" t="s">
        <v>59</v>
      </c>
      <c r="B256" s="35"/>
      <c r="C256" s="12"/>
      <c r="D256" s="12"/>
      <c r="E256" s="12"/>
    </row>
    <row r="257" spans="1:5" ht="15.75" thickBot="1" x14ac:dyDescent="0.3">
      <c r="A257" s="11" t="s">
        <v>60</v>
      </c>
      <c r="B257" s="35"/>
      <c r="C257" s="12"/>
      <c r="D257" s="12"/>
      <c r="E257" s="12"/>
    </row>
    <row r="258" spans="1:5" ht="15.75" thickBot="1" x14ac:dyDescent="0.3">
      <c r="A258" s="22" t="s">
        <v>37</v>
      </c>
      <c r="B258" s="35">
        <v>8960</v>
      </c>
      <c r="C258" s="12">
        <f>C253</f>
        <v>2000</v>
      </c>
      <c r="D258" s="12"/>
      <c r="E258" s="12">
        <f t="shared" ref="E258" si="37">E248+E253</f>
        <v>0</v>
      </c>
    </row>
    <row r="259" spans="1:5" ht="15.75" thickBot="1" x14ac:dyDescent="0.3">
      <c r="A259" s="173" t="s">
        <v>41</v>
      </c>
      <c r="B259" s="174"/>
      <c r="C259" s="174"/>
      <c r="D259" s="174"/>
      <c r="E259" s="175"/>
    </row>
    <row r="260" spans="1:5" ht="15.75" thickBot="1" x14ac:dyDescent="0.3">
      <c r="A260" s="173" t="s">
        <v>46</v>
      </c>
      <c r="B260" s="174"/>
      <c r="C260" s="174"/>
      <c r="D260" s="174"/>
      <c r="E260" s="175"/>
    </row>
    <row r="261" spans="1:5" ht="45.75" customHeight="1" thickBot="1" x14ac:dyDescent="0.3">
      <c r="A261" s="68" t="s">
        <v>49</v>
      </c>
      <c r="B261" s="270" t="s">
        <v>115</v>
      </c>
      <c r="C261" s="271"/>
      <c r="D261" s="271"/>
      <c r="E261" s="272"/>
    </row>
    <row r="262" spans="1:5" ht="57" thickBot="1" x14ac:dyDescent="0.3">
      <c r="A262" s="21" t="s">
        <v>56</v>
      </c>
      <c r="B262" s="21" t="s">
        <v>116</v>
      </c>
      <c r="C262" s="43" t="s">
        <v>57</v>
      </c>
      <c r="D262" s="207" t="s">
        <v>117</v>
      </c>
      <c r="E262" s="208"/>
    </row>
    <row r="263" spans="1:5" ht="15.75" thickBot="1" x14ac:dyDescent="0.3">
      <c r="A263" s="44"/>
      <c r="B263" s="206"/>
      <c r="C263" s="246"/>
      <c r="D263" s="207"/>
      <c r="E263" s="208"/>
    </row>
    <row r="264" spans="1:5" ht="23.25" customHeight="1" thickBot="1" x14ac:dyDescent="0.3">
      <c r="A264" s="4" t="s">
        <v>9</v>
      </c>
      <c r="B264" s="164" t="s">
        <v>118</v>
      </c>
      <c r="C264" s="165"/>
      <c r="D264" s="165"/>
      <c r="E264" s="166"/>
    </row>
    <row r="265" spans="1:5" ht="15.75" thickBot="1" x14ac:dyDescent="0.3">
      <c r="A265" s="4" t="s">
        <v>14</v>
      </c>
      <c r="B265" s="167" t="s">
        <v>119</v>
      </c>
      <c r="C265" s="168"/>
      <c r="D265" s="168"/>
      <c r="E265" s="169"/>
    </row>
    <row r="266" spans="1:5" x14ac:dyDescent="0.25">
      <c r="A266" s="156"/>
      <c r="B266" s="2">
        <v>2020</v>
      </c>
      <c r="C266" s="2">
        <v>2021</v>
      </c>
      <c r="D266" s="2">
        <v>2022</v>
      </c>
      <c r="E266" s="2">
        <v>2023</v>
      </c>
    </row>
    <row r="267" spans="1:5" ht="15.75" thickBot="1" x14ac:dyDescent="0.3">
      <c r="A267" s="157"/>
      <c r="B267" s="20" t="s">
        <v>5</v>
      </c>
      <c r="C267" s="20" t="s">
        <v>6</v>
      </c>
      <c r="D267" s="20" t="s">
        <v>6</v>
      </c>
      <c r="E267" s="20" t="s">
        <v>6</v>
      </c>
    </row>
    <row r="268" spans="1:5" ht="15.75" thickBot="1" x14ac:dyDescent="0.3">
      <c r="A268" s="4" t="s">
        <v>8</v>
      </c>
      <c r="B268" s="6">
        <v>2</v>
      </c>
      <c r="C268" s="6">
        <v>3</v>
      </c>
      <c r="D268" s="6"/>
      <c r="E268" s="6"/>
    </row>
    <row r="269" spans="1:5" ht="15.75" thickBot="1" x14ac:dyDescent="0.3">
      <c r="A269" s="4" t="s">
        <v>15</v>
      </c>
      <c r="B269" s="6">
        <f>B287</f>
        <v>10000</v>
      </c>
      <c r="C269" s="6">
        <f>C287</f>
        <v>20000</v>
      </c>
      <c r="D269" s="6">
        <f>D287</f>
        <v>0</v>
      </c>
      <c r="E269" s="6"/>
    </row>
    <row r="270" spans="1:5" ht="15.75" thickBot="1" x14ac:dyDescent="0.3">
      <c r="A270" s="4" t="s">
        <v>23</v>
      </c>
      <c r="B270" s="6">
        <f>B269/B268</f>
        <v>5000</v>
      </c>
      <c r="C270" s="6">
        <f t="shared" ref="C270:E270" si="38">C269/C268</f>
        <v>6666.666666666667</v>
      </c>
      <c r="D270" s="6" t="e">
        <f t="shared" si="38"/>
        <v>#DIV/0!</v>
      </c>
      <c r="E270" s="6" t="e">
        <f t="shared" si="38"/>
        <v>#DIV/0!</v>
      </c>
    </row>
    <row r="271" spans="1:5" ht="15.75" thickBot="1" x14ac:dyDescent="0.3">
      <c r="A271" s="4" t="s">
        <v>16</v>
      </c>
      <c r="B271" s="105" t="s">
        <v>22</v>
      </c>
      <c r="C271" s="8">
        <f>C268/B268-1</f>
        <v>0.5</v>
      </c>
      <c r="D271" s="8">
        <f t="shared" ref="D271:E273" si="39">D268/C268-1</f>
        <v>-1</v>
      </c>
      <c r="E271" s="8" t="e">
        <f t="shared" si="39"/>
        <v>#DIV/0!</v>
      </c>
    </row>
    <row r="272" spans="1:5" ht="15.75" thickBot="1" x14ac:dyDescent="0.3">
      <c r="A272" s="4" t="s">
        <v>17</v>
      </c>
      <c r="B272" s="105" t="s">
        <v>22</v>
      </c>
      <c r="C272" s="8">
        <f>C269/B269-1</f>
        <v>1</v>
      </c>
      <c r="D272" s="8">
        <f t="shared" si="39"/>
        <v>-1</v>
      </c>
      <c r="E272" s="8" t="e">
        <f t="shared" si="39"/>
        <v>#DIV/0!</v>
      </c>
    </row>
    <row r="273" spans="1:6" ht="15.75" thickBot="1" x14ac:dyDescent="0.3">
      <c r="A273" s="4" t="s">
        <v>18</v>
      </c>
      <c r="B273" s="105" t="s">
        <v>22</v>
      </c>
      <c r="C273" s="8">
        <f>C270/B270-1</f>
        <v>0.33333333333333348</v>
      </c>
      <c r="D273" s="8" t="e">
        <f t="shared" si="39"/>
        <v>#DIV/0!</v>
      </c>
      <c r="E273" s="8" t="e">
        <f t="shared" si="39"/>
        <v>#DIV/0!</v>
      </c>
    </row>
    <row r="274" spans="1:6" ht="15.75" customHeight="1" thickBot="1" x14ac:dyDescent="0.3">
      <c r="A274" s="170" t="s">
        <v>39</v>
      </c>
      <c r="B274" s="171"/>
      <c r="C274" s="171"/>
      <c r="D274" s="171"/>
      <c r="E274" s="172"/>
    </row>
    <row r="275" spans="1:6" x14ac:dyDescent="0.25">
      <c r="A275" s="156"/>
      <c r="B275" s="2">
        <v>2020</v>
      </c>
      <c r="C275" s="2">
        <v>2021</v>
      </c>
      <c r="D275" s="2">
        <v>2022</v>
      </c>
      <c r="E275" s="2">
        <v>2023</v>
      </c>
    </row>
    <row r="276" spans="1:6" ht="15.75" thickBot="1" x14ac:dyDescent="0.3">
      <c r="A276" s="157"/>
      <c r="B276" s="20" t="s">
        <v>5</v>
      </c>
      <c r="C276" s="20" t="s">
        <v>6</v>
      </c>
      <c r="D276" s="20" t="s">
        <v>6</v>
      </c>
      <c r="E276" s="20" t="s">
        <v>6</v>
      </c>
    </row>
    <row r="277" spans="1:6" ht="15.75" thickBot="1" x14ac:dyDescent="0.3">
      <c r="A277" s="1" t="s">
        <v>44</v>
      </c>
      <c r="B277" s="7">
        <f>B278+B279+B280+B281</f>
        <v>0</v>
      </c>
      <c r="C277" s="9">
        <f t="shared" ref="C277:E277" si="40">C278+C279+C280+C281</f>
        <v>0</v>
      </c>
      <c r="D277" s="9">
        <f t="shared" si="40"/>
        <v>0</v>
      </c>
      <c r="E277" s="9">
        <f t="shared" si="40"/>
        <v>0</v>
      </c>
    </row>
    <row r="278" spans="1:6" ht="15.75" thickBot="1" x14ac:dyDescent="0.3">
      <c r="A278" s="11" t="s">
        <v>52</v>
      </c>
      <c r="B278" s="7"/>
      <c r="C278" s="9"/>
      <c r="D278" s="9"/>
      <c r="E278" s="9"/>
    </row>
    <row r="279" spans="1:6" ht="15.75" thickBot="1" x14ac:dyDescent="0.3">
      <c r="A279" s="11" t="s">
        <v>58</v>
      </c>
      <c r="B279" s="7"/>
      <c r="C279" s="9"/>
      <c r="D279" s="9"/>
      <c r="E279" s="9"/>
    </row>
    <row r="280" spans="1:6" ht="15.75" thickBot="1" x14ac:dyDescent="0.3">
      <c r="A280" s="11" t="s">
        <v>59</v>
      </c>
      <c r="B280" s="7"/>
      <c r="C280" s="9"/>
      <c r="D280" s="9"/>
      <c r="E280" s="9"/>
    </row>
    <row r="281" spans="1:6" ht="15.75" thickBot="1" x14ac:dyDescent="0.3">
      <c r="A281" s="11" t="s">
        <v>60</v>
      </c>
      <c r="B281" s="7"/>
      <c r="C281" s="9"/>
      <c r="D281" s="9"/>
      <c r="E281" s="9"/>
    </row>
    <row r="282" spans="1:6" ht="15.75" thickBot="1" x14ac:dyDescent="0.3">
      <c r="A282" s="1" t="s">
        <v>45</v>
      </c>
      <c r="B282" s="35">
        <f>B283+B284+B285+B286</f>
        <v>10000</v>
      </c>
      <c r="C282" s="12">
        <f>C283+C284+C285+C286</f>
        <v>20000</v>
      </c>
      <c r="D282" s="12"/>
      <c r="E282" s="12">
        <f t="shared" ref="E282" si="41">E283+E284+E285+E286</f>
        <v>0</v>
      </c>
    </row>
    <row r="283" spans="1:6" ht="15.75" thickBot="1" x14ac:dyDescent="0.3">
      <c r="A283" s="11" t="s">
        <v>52</v>
      </c>
      <c r="B283" s="35"/>
      <c r="C283" s="9"/>
      <c r="D283" s="9"/>
      <c r="E283" s="9"/>
    </row>
    <row r="284" spans="1:6" ht="15.75" thickBot="1" x14ac:dyDescent="0.3">
      <c r="A284" s="11" t="s">
        <v>58</v>
      </c>
      <c r="B284" s="35">
        <v>10000</v>
      </c>
      <c r="C284" s="42">
        <f>50000-30000</f>
        <v>20000</v>
      </c>
      <c r="D284" s="9"/>
      <c r="E284" s="9"/>
    </row>
    <row r="285" spans="1:6" ht="15.75" thickBot="1" x14ac:dyDescent="0.3">
      <c r="A285" s="11" t="s">
        <v>59</v>
      </c>
      <c r="B285" s="35"/>
      <c r="C285" s="9"/>
      <c r="D285" s="9"/>
      <c r="E285" s="9"/>
      <c r="F285" s="69"/>
    </row>
    <row r="286" spans="1:6" ht="15.75" thickBot="1" x14ac:dyDescent="0.3">
      <c r="A286" s="11" t="s">
        <v>60</v>
      </c>
      <c r="B286" s="35"/>
      <c r="C286" s="9"/>
      <c r="D286" s="9"/>
      <c r="E286" s="9"/>
    </row>
    <row r="287" spans="1:6" ht="15.75" thickBot="1" x14ac:dyDescent="0.3">
      <c r="A287" s="45" t="s">
        <v>34</v>
      </c>
      <c r="B287" s="35">
        <f>B277+B282</f>
        <v>10000</v>
      </c>
      <c r="C287" s="12">
        <f t="shared" ref="C287:E287" si="42">C277+C282</f>
        <v>20000</v>
      </c>
      <c r="D287" s="12"/>
      <c r="E287" s="12">
        <f t="shared" si="42"/>
        <v>0</v>
      </c>
    </row>
    <row r="288" spans="1:6" ht="34.5" thickBot="1" x14ac:dyDescent="0.3">
      <c r="A288" s="21" t="s">
        <v>61</v>
      </c>
      <c r="B288" s="21" t="s">
        <v>120</v>
      </c>
      <c r="C288" s="43" t="s">
        <v>57</v>
      </c>
      <c r="D288" s="207" t="s">
        <v>121</v>
      </c>
      <c r="E288" s="208"/>
    </row>
    <row r="289" spans="1:5" ht="23.25" customHeight="1" thickBot="1" x14ac:dyDescent="0.3">
      <c r="A289" s="4" t="s">
        <v>9</v>
      </c>
      <c r="B289" s="164" t="s">
        <v>122</v>
      </c>
      <c r="C289" s="165"/>
      <c r="D289" s="165"/>
      <c r="E289" s="166"/>
    </row>
    <row r="290" spans="1:5" ht="15.75" thickBot="1" x14ac:dyDescent="0.3">
      <c r="A290" s="4" t="s">
        <v>14</v>
      </c>
      <c r="B290" s="167" t="s">
        <v>119</v>
      </c>
      <c r="C290" s="168"/>
      <c r="D290" s="168"/>
      <c r="E290" s="169"/>
    </row>
    <row r="291" spans="1:5" x14ac:dyDescent="0.25">
      <c r="A291" s="156"/>
      <c r="B291" s="2">
        <v>2020</v>
      </c>
      <c r="C291" s="2">
        <v>2021</v>
      </c>
      <c r="D291" s="2">
        <v>2022</v>
      </c>
      <c r="E291" s="2">
        <v>2023</v>
      </c>
    </row>
    <row r="292" spans="1:5" ht="15.75" thickBot="1" x14ac:dyDescent="0.3">
      <c r="A292" s="157"/>
      <c r="B292" s="20" t="s">
        <v>5</v>
      </c>
      <c r="C292" s="20" t="s">
        <v>6</v>
      </c>
      <c r="D292" s="20" t="s">
        <v>6</v>
      </c>
      <c r="E292" s="20" t="s">
        <v>6</v>
      </c>
    </row>
    <row r="293" spans="1:5" ht="15.75" thickBot="1" x14ac:dyDescent="0.3">
      <c r="A293" s="4" t="s">
        <v>8</v>
      </c>
      <c r="B293" s="6">
        <v>3</v>
      </c>
      <c r="C293" s="6">
        <v>4</v>
      </c>
      <c r="D293" s="6"/>
      <c r="E293" s="6"/>
    </row>
    <row r="294" spans="1:5" ht="15.75" thickBot="1" x14ac:dyDescent="0.3">
      <c r="A294" s="4" t="s">
        <v>15</v>
      </c>
      <c r="B294" s="6">
        <f>B312</f>
        <v>4000</v>
      </c>
      <c r="C294" s="6">
        <f>5000</f>
        <v>5000</v>
      </c>
      <c r="D294" s="6">
        <f t="shared" ref="D294" si="43">D312</f>
        <v>0</v>
      </c>
      <c r="E294" s="6"/>
    </row>
    <row r="295" spans="1:5" ht="15.75" thickBot="1" x14ac:dyDescent="0.3">
      <c r="A295" s="4" t="s">
        <v>23</v>
      </c>
      <c r="B295" s="6">
        <f>B294/B293</f>
        <v>1333.3333333333333</v>
      </c>
      <c r="C295" s="6">
        <f t="shared" ref="C295:E295" si="44">C294/C293</f>
        <v>1250</v>
      </c>
      <c r="D295" s="6" t="e">
        <f t="shared" si="44"/>
        <v>#DIV/0!</v>
      </c>
      <c r="E295" s="6" t="e">
        <f t="shared" si="44"/>
        <v>#DIV/0!</v>
      </c>
    </row>
    <row r="296" spans="1:5" ht="15.75" thickBot="1" x14ac:dyDescent="0.3">
      <c r="A296" s="4" t="s">
        <v>16</v>
      </c>
      <c r="B296" s="146" t="s">
        <v>22</v>
      </c>
      <c r="C296" s="8">
        <f>C293/B293-1</f>
        <v>0.33333333333333326</v>
      </c>
      <c r="D296" s="8">
        <f t="shared" ref="D296:E298" si="45">D293/C293-1</f>
        <v>-1</v>
      </c>
      <c r="E296" s="8" t="e">
        <f t="shared" si="45"/>
        <v>#DIV/0!</v>
      </c>
    </row>
    <row r="297" spans="1:5" ht="15.75" thickBot="1" x14ac:dyDescent="0.3">
      <c r="A297" s="4" t="s">
        <v>17</v>
      </c>
      <c r="B297" s="146" t="s">
        <v>22</v>
      </c>
      <c r="C297" s="8">
        <f>C294/B294-1</f>
        <v>0.25</v>
      </c>
      <c r="D297" s="8">
        <f t="shared" si="45"/>
        <v>-1</v>
      </c>
      <c r="E297" s="8" t="e">
        <f t="shared" si="45"/>
        <v>#DIV/0!</v>
      </c>
    </row>
    <row r="298" spans="1:5" ht="15.75" thickBot="1" x14ac:dyDescent="0.3">
      <c r="A298" s="4" t="s">
        <v>18</v>
      </c>
      <c r="B298" s="146" t="s">
        <v>22</v>
      </c>
      <c r="C298" s="8">
        <f>C295/B295-1</f>
        <v>-6.25E-2</v>
      </c>
      <c r="D298" s="8" t="e">
        <f t="shared" si="45"/>
        <v>#DIV/0!</v>
      </c>
      <c r="E298" s="8" t="e">
        <f t="shared" si="45"/>
        <v>#DIV/0!</v>
      </c>
    </row>
    <row r="299" spans="1:5" ht="15.75" customHeight="1" thickBot="1" x14ac:dyDescent="0.3">
      <c r="A299" s="170" t="s">
        <v>63</v>
      </c>
      <c r="B299" s="171"/>
      <c r="C299" s="171"/>
      <c r="D299" s="171"/>
      <c r="E299" s="172"/>
    </row>
    <row r="300" spans="1:5" x14ac:dyDescent="0.25">
      <c r="A300" s="156"/>
      <c r="B300" s="2">
        <v>2020</v>
      </c>
      <c r="C300" s="2">
        <v>2021</v>
      </c>
      <c r="D300" s="2">
        <v>2022</v>
      </c>
      <c r="E300" s="2">
        <v>2023</v>
      </c>
    </row>
    <row r="301" spans="1:5" ht="15.75" thickBot="1" x14ac:dyDescent="0.3">
      <c r="A301" s="157"/>
      <c r="B301" s="20" t="s">
        <v>5</v>
      </c>
      <c r="C301" s="20" t="s">
        <v>6</v>
      </c>
      <c r="D301" s="20" t="s">
        <v>6</v>
      </c>
      <c r="E301" s="20" t="s">
        <v>6</v>
      </c>
    </row>
    <row r="302" spans="1:5" ht="15.75" thickBot="1" x14ac:dyDescent="0.3">
      <c r="A302" s="1" t="s">
        <v>44</v>
      </c>
      <c r="B302" s="9">
        <f>B303+B304+B305+B306</f>
        <v>0</v>
      </c>
      <c r="C302" s="9">
        <f t="shared" ref="C302:E302" si="46">C303+C304+C305+C306</f>
        <v>0</v>
      </c>
      <c r="D302" s="9">
        <f t="shared" si="46"/>
        <v>0</v>
      </c>
      <c r="E302" s="9">
        <f t="shared" si="46"/>
        <v>0</v>
      </c>
    </row>
    <row r="303" spans="1:5" ht="15.75" thickBot="1" x14ac:dyDescent="0.3">
      <c r="A303" s="11" t="s">
        <v>52</v>
      </c>
      <c r="B303" s="7"/>
      <c r="C303" s="9"/>
      <c r="D303" s="9"/>
      <c r="E303" s="9"/>
    </row>
    <row r="304" spans="1:5" ht="15.75" thickBot="1" x14ac:dyDescent="0.3">
      <c r="A304" s="11" t="s">
        <v>58</v>
      </c>
      <c r="B304" s="7"/>
      <c r="C304" s="9"/>
      <c r="D304" s="9"/>
      <c r="E304" s="9"/>
    </row>
    <row r="305" spans="1:5" ht="15.75" thickBot="1" x14ac:dyDescent="0.3">
      <c r="A305" s="11" t="s">
        <v>59</v>
      </c>
      <c r="B305" s="7"/>
      <c r="C305" s="9"/>
      <c r="D305" s="9"/>
      <c r="E305" s="9"/>
    </row>
    <row r="306" spans="1:5" ht="15.75" thickBot="1" x14ac:dyDescent="0.3">
      <c r="A306" s="11" t="s">
        <v>60</v>
      </c>
      <c r="B306" s="7"/>
      <c r="C306" s="9"/>
      <c r="D306" s="9"/>
      <c r="E306" s="9"/>
    </row>
    <row r="307" spans="1:5" ht="15.75" thickBot="1" x14ac:dyDescent="0.3">
      <c r="A307" s="1" t="s">
        <v>45</v>
      </c>
      <c r="B307" s="35">
        <v>4000</v>
      </c>
      <c r="C307" s="12">
        <v>5000</v>
      </c>
      <c r="D307" s="12"/>
      <c r="E307" s="12">
        <f t="shared" ref="E307" si="47">E308+E309+E310+E311</f>
        <v>0</v>
      </c>
    </row>
    <row r="308" spans="1:5" ht="15.75" thickBot="1" x14ac:dyDescent="0.3">
      <c r="A308" s="11" t="s">
        <v>52</v>
      </c>
      <c r="B308" s="35"/>
      <c r="C308" s="9"/>
      <c r="D308" s="9"/>
      <c r="E308" s="9"/>
    </row>
    <row r="309" spans="1:5" ht="15.75" thickBot="1" x14ac:dyDescent="0.3">
      <c r="A309" s="11" t="s">
        <v>58</v>
      </c>
      <c r="B309" s="35"/>
      <c r="C309" s="9"/>
      <c r="D309" s="9"/>
      <c r="E309" s="9"/>
    </row>
    <row r="310" spans="1:5" ht="15.75" thickBot="1" x14ac:dyDescent="0.3">
      <c r="A310" s="11" t="s">
        <v>59</v>
      </c>
      <c r="B310" s="35"/>
      <c r="C310" s="9"/>
      <c r="D310" s="9"/>
      <c r="E310" s="9"/>
    </row>
    <row r="311" spans="1:5" ht="15.75" thickBot="1" x14ac:dyDescent="0.3">
      <c r="A311" s="11" t="s">
        <v>60</v>
      </c>
      <c r="B311" s="6">
        <v>4000</v>
      </c>
      <c r="C311" s="6">
        <v>5000</v>
      </c>
      <c r="D311" s="6"/>
      <c r="E311" s="6"/>
    </row>
    <row r="312" spans="1:5" ht="15.75" thickBot="1" x14ac:dyDescent="0.3">
      <c r="A312" s="45" t="s">
        <v>64</v>
      </c>
      <c r="B312" s="35">
        <f>B302+B307</f>
        <v>4000</v>
      </c>
      <c r="C312" s="12">
        <f>C302+C307</f>
        <v>5000</v>
      </c>
      <c r="D312" s="12"/>
      <c r="E312" s="12">
        <f t="shared" ref="E312" si="48">E302+E307</f>
        <v>0</v>
      </c>
    </row>
    <row r="313" spans="1:5" ht="15.75" thickBot="1" x14ac:dyDescent="0.3">
      <c r="A313" s="68" t="s">
        <v>49</v>
      </c>
      <c r="B313" s="212" t="s">
        <v>123</v>
      </c>
      <c r="C313" s="213"/>
      <c r="D313" s="214"/>
      <c r="E313" s="215"/>
    </row>
    <row r="314" spans="1:5" ht="81.75" customHeight="1" thickBot="1" x14ac:dyDescent="0.3">
      <c r="A314" s="21" t="s">
        <v>28</v>
      </c>
      <c r="B314" s="70" t="s">
        <v>384</v>
      </c>
      <c r="C314" s="47" t="s">
        <v>57</v>
      </c>
      <c r="D314" s="136" t="s">
        <v>385</v>
      </c>
      <c r="E314" s="49"/>
    </row>
    <row r="315" spans="1:5" ht="23.25" customHeight="1" thickBot="1" x14ac:dyDescent="0.3">
      <c r="A315" s="4" t="s">
        <v>9</v>
      </c>
      <c r="B315" s="164" t="s">
        <v>125</v>
      </c>
      <c r="C315" s="165"/>
      <c r="D315" s="165"/>
      <c r="E315" s="166"/>
    </row>
    <row r="316" spans="1:5" ht="15.75" thickBot="1" x14ac:dyDescent="0.3">
      <c r="A316" s="4" t="s">
        <v>14</v>
      </c>
      <c r="B316" s="167" t="s">
        <v>124</v>
      </c>
      <c r="C316" s="168"/>
      <c r="D316" s="168"/>
      <c r="E316" s="169"/>
    </row>
    <row r="317" spans="1:5" x14ac:dyDescent="0.25">
      <c r="A317" s="156"/>
      <c r="B317" s="2">
        <v>2020</v>
      </c>
      <c r="C317" s="2">
        <v>2021</v>
      </c>
      <c r="D317" s="2">
        <v>2022</v>
      </c>
      <c r="E317" s="2">
        <v>2023</v>
      </c>
    </row>
    <row r="318" spans="1:5" ht="15.75" thickBot="1" x14ac:dyDescent="0.3">
      <c r="A318" s="157"/>
      <c r="B318" s="20" t="s">
        <v>5</v>
      </c>
      <c r="C318" s="20" t="s">
        <v>6</v>
      </c>
      <c r="D318" s="20" t="s">
        <v>6</v>
      </c>
      <c r="E318" s="20" t="s">
        <v>6</v>
      </c>
    </row>
    <row r="319" spans="1:5" ht="15.75" thickBot="1" x14ac:dyDescent="0.3">
      <c r="A319" s="4" t="s">
        <v>8</v>
      </c>
      <c r="B319" s="146">
        <v>2</v>
      </c>
      <c r="C319" s="105">
        <v>0</v>
      </c>
      <c r="D319" s="105">
        <v>0</v>
      </c>
      <c r="E319" s="105">
        <v>0</v>
      </c>
    </row>
    <row r="320" spans="1:5" ht="15.75" thickBot="1" x14ac:dyDescent="0.3">
      <c r="A320" s="4" t="s">
        <v>15</v>
      </c>
      <c r="B320" s="6">
        <f>B338</f>
        <v>1000</v>
      </c>
      <c r="C320" s="6">
        <f>C338</f>
        <v>0</v>
      </c>
      <c r="D320" s="6">
        <f t="shared" ref="D320:E320" si="49">D338</f>
        <v>0</v>
      </c>
      <c r="E320" s="6">
        <f t="shared" si="49"/>
        <v>0</v>
      </c>
    </row>
    <row r="321" spans="1:5" ht="15.75" thickBot="1" x14ac:dyDescent="0.3">
      <c r="A321" s="4" t="s">
        <v>23</v>
      </c>
      <c r="B321" s="6">
        <f>B320/B319</f>
        <v>500</v>
      </c>
      <c r="C321" s="6" t="e">
        <f t="shared" ref="C321:E321" si="50">C320/C319</f>
        <v>#DIV/0!</v>
      </c>
      <c r="D321" s="6" t="e">
        <f t="shared" si="50"/>
        <v>#DIV/0!</v>
      </c>
      <c r="E321" s="6" t="e">
        <f t="shared" si="50"/>
        <v>#DIV/0!</v>
      </c>
    </row>
    <row r="322" spans="1:5" ht="15.75" thickBot="1" x14ac:dyDescent="0.3">
      <c r="A322" s="4" t="s">
        <v>16</v>
      </c>
      <c r="B322" s="146" t="s">
        <v>22</v>
      </c>
      <c r="C322" s="8">
        <f>C319/B319-1</f>
        <v>-1</v>
      </c>
      <c r="D322" s="8" t="e">
        <f t="shared" ref="D322:E324" si="51">D319/C319-1</f>
        <v>#DIV/0!</v>
      </c>
      <c r="E322" s="8" t="e">
        <f t="shared" si="51"/>
        <v>#DIV/0!</v>
      </c>
    </row>
    <row r="323" spans="1:5" ht="15.75" thickBot="1" x14ac:dyDescent="0.3">
      <c r="A323" s="4" t="s">
        <v>17</v>
      </c>
      <c r="B323" s="146" t="s">
        <v>22</v>
      </c>
      <c r="C323" s="8">
        <f>C320/B320-1</f>
        <v>-1</v>
      </c>
      <c r="D323" s="8" t="e">
        <f t="shared" si="51"/>
        <v>#DIV/0!</v>
      </c>
      <c r="E323" s="8" t="e">
        <f t="shared" si="51"/>
        <v>#DIV/0!</v>
      </c>
    </row>
    <row r="324" spans="1:5" ht="15.75" thickBot="1" x14ac:dyDescent="0.3">
      <c r="A324" s="4" t="s">
        <v>18</v>
      </c>
      <c r="B324" s="146" t="s">
        <v>22</v>
      </c>
      <c r="C324" s="8" t="e">
        <f>C321/B321-1</f>
        <v>#DIV/0!</v>
      </c>
      <c r="D324" s="8" t="e">
        <f t="shared" si="51"/>
        <v>#DIV/0!</v>
      </c>
      <c r="E324" s="8" t="e">
        <f t="shared" si="51"/>
        <v>#DIV/0!</v>
      </c>
    </row>
    <row r="325" spans="1:5" ht="15.75" customHeight="1" thickBot="1" x14ac:dyDescent="0.3">
      <c r="A325" s="170" t="s">
        <v>40</v>
      </c>
      <c r="B325" s="171"/>
      <c r="C325" s="171"/>
      <c r="D325" s="171"/>
      <c r="E325" s="172"/>
    </row>
    <row r="326" spans="1:5" x14ac:dyDescent="0.25">
      <c r="A326" s="156"/>
      <c r="B326" s="2">
        <v>2020</v>
      </c>
      <c r="C326" s="2">
        <v>2021</v>
      </c>
      <c r="D326" s="2">
        <v>2022</v>
      </c>
      <c r="E326" s="2">
        <v>2023</v>
      </c>
    </row>
    <row r="327" spans="1:5" ht="15.75" thickBot="1" x14ac:dyDescent="0.3">
      <c r="A327" s="157"/>
      <c r="B327" s="20" t="s">
        <v>5</v>
      </c>
      <c r="C327" s="20" t="s">
        <v>6</v>
      </c>
      <c r="D327" s="20" t="s">
        <v>6</v>
      </c>
      <c r="E327" s="20" t="s">
        <v>6</v>
      </c>
    </row>
    <row r="328" spans="1:5" ht="15.75" thickBot="1" x14ac:dyDescent="0.3">
      <c r="A328" s="1" t="s">
        <v>44</v>
      </c>
      <c r="B328" s="7">
        <f>B329+B330+B331+B332</f>
        <v>0</v>
      </c>
      <c r="C328" s="9">
        <f t="shared" ref="C328:E328" si="52">C329+C330+C331+C332</f>
        <v>0</v>
      </c>
      <c r="D328" s="9">
        <f t="shared" si="52"/>
        <v>0</v>
      </c>
      <c r="E328" s="9">
        <f t="shared" si="52"/>
        <v>0</v>
      </c>
    </row>
    <row r="329" spans="1:5" ht="15.75" thickBot="1" x14ac:dyDescent="0.3">
      <c r="A329" s="11" t="s">
        <v>52</v>
      </c>
      <c r="B329" s="7"/>
      <c r="C329" s="9"/>
      <c r="D329" s="9"/>
      <c r="E329" s="9"/>
    </row>
    <row r="330" spans="1:5" ht="15.75" thickBot="1" x14ac:dyDescent="0.3">
      <c r="A330" s="11" t="s">
        <v>58</v>
      </c>
      <c r="B330" s="7"/>
      <c r="C330" s="9"/>
      <c r="D330" s="9"/>
      <c r="E330" s="9"/>
    </row>
    <row r="331" spans="1:5" ht="15.75" thickBot="1" x14ac:dyDescent="0.3">
      <c r="A331" s="11" t="s">
        <v>59</v>
      </c>
      <c r="B331" s="7"/>
      <c r="C331" s="9"/>
      <c r="D331" s="9"/>
      <c r="E331" s="9"/>
    </row>
    <row r="332" spans="1:5" ht="15.75" thickBot="1" x14ac:dyDescent="0.3">
      <c r="A332" s="11" t="s">
        <v>60</v>
      </c>
      <c r="B332" s="7"/>
      <c r="C332" s="9"/>
      <c r="D332" s="9"/>
      <c r="E332" s="9"/>
    </row>
    <row r="333" spans="1:5" ht="15.75" thickBot="1" x14ac:dyDescent="0.3">
      <c r="A333" s="1" t="s">
        <v>45</v>
      </c>
      <c r="B333" s="35">
        <f>B334+B335+B336+B337</f>
        <v>1000</v>
      </c>
      <c r="C333" s="12"/>
      <c r="D333" s="12">
        <f t="shared" ref="D333:E333" si="53">D334+D335+D336+D337</f>
        <v>0</v>
      </c>
      <c r="E333" s="12">
        <f t="shared" si="53"/>
        <v>0</v>
      </c>
    </row>
    <row r="334" spans="1:5" ht="15.75" thickBot="1" x14ac:dyDescent="0.3">
      <c r="A334" s="11" t="s">
        <v>52</v>
      </c>
      <c r="B334" s="35"/>
      <c r="C334" s="12"/>
      <c r="D334" s="12"/>
      <c r="E334" s="12"/>
    </row>
    <row r="335" spans="1:5" ht="15.75" thickBot="1" x14ac:dyDescent="0.3">
      <c r="A335" s="11" t="s">
        <v>58</v>
      </c>
      <c r="B335" s="35"/>
      <c r="C335" s="12"/>
      <c r="D335" s="12"/>
      <c r="E335" s="12"/>
    </row>
    <row r="336" spans="1:5" ht="15.75" thickBot="1" x14ac:dyDescent="0.3">
      <c r="A336" s="11" t="s">
        <v>59</v>
      </c>
      <c r="B336" s="6">
        <v>1000</v>
      </c>
      <c r="C336" s="40"/>
      <c r="D336" s="12"/>
      <c r="E336" s="12"/>
    </row>
    <row r="337" spans="1:5" ht="15.75" thickBot="1" x14ac:dyDescent="0.3">
      <c r="A337" s="11" t="s">
        <v>60</v>
      </c>
      <c r="B337" s="35"/>
      <c r="C337" s="12"/>
      <c r="D337" s="12"/>
      <c r="E337" s="12"/>
    </row>
    <row r="338" spans="1:5" ht="15.75" thickBot="1" x14ac:dyDescent="0.3">
      <c r="A338" s="22" t="s">
        <v>37</v>
      </c>
      <c r="B338" s="35">
        <f>B328+B333</f>
        <v>1000</v>
      </c>
      <c r="C338" s="12"/>
      <c r="D338" s="12">
        <f t="shared" ref="D338:E338" si="54">D328+D333</f>
        <v>0</v>
      </c>
      <c r="E338" s="12">
        <f t="shared" si="54"/>
        <v>0</v>
      </c>
    </row>
    <row r="339" spans="1:5" ht="15.75" thickBot="1" x14ac:dyDescent="0.3">
      <c r="A339" s="68" t="s">
        <v>49</v>
      </c>
      <c r="B339" s="212" t="s">
        <v>126</v>
      </c>
      <c r="C339" s="213"/>
      <c r="D339" s="214"/>
      <c r="E339" s="215"/>
    </row>
    <row r="340" spans="1:5" ht="45.75" thickBot="1" x14ac:dyDescent="0.3">
      <c r="A340" s="21" t="s">
        <v>28</v>
      </c>
      <c r="B340" s="70" t="s">
        <v>127</v>
      </c>
      <c r="C340" s="47" t="s">
        <v>57</v>
      </c>
      <c r="D340" s="48" t="s">
        <v>128</v>
      </c>
      <c r="E340" s="49"/>
    </row>
    <row r="341" spans="1:5" ht="23.25" customHeight="1" thickBot="1" x14ac:dyDescent="0.3">
      <c r="A341" s="4" t="s">
        <v>9</v>
      </c>
      <c r="B341" s="164" t="s">
        <v>129</v>
      </c>
      <c r="C341" s="165"/>
      <c r="D341" s="165"/>
      <c r="E341" s="166"/>
    </row>
    <row r="342" spans="1:5" ht="15.75" thickBot="1" x14ac:dyDescent="0.3">
      <c r="A342" s="4" t="s">
        <v>14</v>
      </c>
      <c r="B342" s="167" t="s">
        <v>130</v>
      </c>
      <c r="C342" s="168"/>
      <c r="D342" s="168"/>
      <c r="E342" s="169"/>
    </row>
    <row r="343" spans="1:5" x14ac:dyDescent="0.25">
      <c r="A343" s="156"/>
      <c r="B343" s="2">
        <v>2020</v>
      </c>
      <c r="C343" s="2">
        <v>2021</v>
      </c>
      <c r="D343" s="2">
        <v>2022</v>
      </c>
      <c r="E343" s="2">
        <v>2023</v>
      </c>
    </row>
    <row r="344" spans="1:5" ht="15.75" thickBot="1" x14ac:dyDescent="0.3">
      <c r="A344" s="157"/>
      <c r="B344" s="20" t="s">
        <v>5</v>
      </c>
      <c r="C344" s="20" t="s">
        <v>6</v>
      </c>
      <c r="D344" s="20" t="s">
        <v>6</v>
      </c>
      <c r="E344" s="20" t="s">
        <v>6</v>
      </c>
    </row>
    <row r="345" spans="1:5" ht="15.75" thickBot="1" x14ac:dyDescent="0.3">
      <c r="A345" s="4" t="s">
        <v>8</v>
      </c>
      <c r="B345" s="146">
        <v>20</v>
      </c>
      <c r="C345" s="105">
        <v>20</v>
      </c>
      <c r="D345" s="105">
        <v>0</v>
      </c>
      <c r="E345" s="105">
        <v>0</v>
      </c>
    </row>
    <row r="346" spans="1:5" ht="15.75" thickBot="1" x14ac:dyDescent="0.3">
      <c r="A346" s="4" t="s">
        <v>15</v>
      </c>
      <c r="B346" s="6">
        <f>B364</f>
        <v>15841</v>
      </c>
      <c r="C346" s="6">
        <f>C364</f>
        <v>0</v>
      </c>
      <c r="D346" s="6"/>
      <c r="E346" s="6">
        <f t="shared" ref="E346" si="55">E364</f>
        <v>0</v>
      </c>
    </row>
    <row r="347" spans="1:5" ht="15.75" thickBot="1" x14ac:dyDescent="0.3">
      <c r="A347" s="4" t="s">
        <v>23</v>
      </c>
      <c r="B347" s="6">
        <f>B346/B345</f>
        <v>792.05</v>
      </c>
      <c r="C347" s="6">
        <f t="shared" ref="C347:E347" si="56">C346/C345</f>
        <v>0</v>
      </c>
      <c r="D347" s="6" t="e">
        <f t="shared" si="56"/>
        <v>#DIV/0!</v>
      </c>
      <c r="E347" s="6" t="e">
        <f t="shared" si="56"/>
        <v>#DIV/0!</v>
      </c>
    </row>
    <row r="348" spans="1:5" ht="15.75" thickBot="1" x14ac:dyDescent="0.3">
      <c r="A348" s="4" t="s">
        <v>16</v>
      </c>
      <c r="B348" s="146" t="s">
        <v>22</v>
      </c>
      <c r="C348" s="8">
        <f>C345/B345-1</f>
        <v>0</v>
      </c>
      <c r="D348" s="8">
        <f t="shared" ref="D348:E350" si="57">D345/C345-1</f>
        <v>-1</v>
      </c>
      <c r="E348" s="8" t="e">
        <f t="shared" si="57"/>
        <v>#DIV/0!</v>
      </c>
    </row>
    <row r="349" spans="1:5" ht="15.75" thickBot="1" x14ac:dyDescent="0.3">
      <c r="A349" s="4" t="s">
        <v>17</v>
      </c>
      <c r="B349" s="146" t="s">
        <v>22</v>
      </c>
      <c r="C349" s="8">
        <f>C346/B346-1</f>
        <v>-1</v>
      </c>
      <c r="D349" s="8" t="e">
        <f t="shared" si="57"/>
        <v>#DIV/0!</v>
      </c>
      <c r="E349" s="8" t="e">
        <f t="shared" si="57"/>
        <v>#DIV/0!</v>
      </c>
    </row>
    <row r="350" spans="1:5" ht="15.75" thickBot="1" x14ac:dyDescent="0.3">
      <c r="A350" s="4" t="s">
        <v>18</v>
      </c>
      <c r="B350" s="146" t="s">
        <v>22</v>
      </c>
      <c r="C350" s="8">
        <f>C347/B347-1</f>
        <v>-1</v>
      </c>
      <c r="D350" s="8" t="e">
        <f t="shared" si="57"/>
        <v>#DIV/0!</v>
      </c>
      <c r="E350" s="8" t="e">
        <f t="shared" si="57"/>
        <v>#DIV/0!</v>
      </c>
    </row>
    <row r="351" spans="1:5" ht="15.75" customHeight="1" thickBot="1" x14ac:dyDescent="0.3">
      <c r="A351" s="170" t="s">
        <v>40</v>
      </c>
      <c r="B351" s="171"/>
      <c r="C351" s="171"/>
      <c r="D351" s="171"/>
      <c r="E351" s="172"/>
    </row>
    <row r="352" spans="1:5" x14ac:dyDescent="0.25">
      <c r="A352" s="156"/>
      <c r="B352" s="2">
        <v>2020</v>
      </c>
      <c r="C352" s="2">
        <v>2021</v>
      </c>
      <c r="D352" s="2">
        <v>2022</v>
      </c>
      <c r="E352" s="2">
        <v>2023</v>
      </c>
    </row>
    <row r="353" spans="1:5" ht="15.75" thickBot="1" x14ac:dyDescent="0.3">
      <c r="A353" s="157"/>
      <c r="B353" s="20" t="s">
        <v>5</v>
      </c>
      <c r="C353" s="20" t="s">
        <v>6</v>
      </c>
      <c r="D353" s="20" t="s">
        <v>6</v>
      </c>
      <c r="E353" s="20" t="s">
        <v>6</v>
      </c>
    </row>
    <row r="354" spans="1:5" ht="15.75" thickBot="1" x14ac:dyDescent="0.3">
      <c r="A354" s="1" t="s">
        <v>44</v>
      </c>
      <c r="B354" s="7">
        <f>B355+B356+B357+B358</f>
        <v>0</v>
      </c>
      <c r="C354" s="9">
        <f t="shared" ref="C354:E354" si="58">C355+C356+C357+C358</f>
        <v>0</v>
      </c>
      <c r="D354" s="9">
        <f t="shared" si="58"/>
        <v>0</v>
      </c>
      <c r="E354" s="9">
        <f t="shared" si="58"/>
        <v>0</v>
      </c>
    </row>
    <row r="355" spans="1:5" ht="15.75" thickBot="1" x14ac:dyDescent="0.3">
      <c r="A355" s="11" t="s">
        <v>52</v>
      </c>
      <c r="B355" s="7"/>
      <c r="C355" s="9"/>
      <c r="D355" s="9"/>
      <c r="E355" s="9"/>
    </row>
    <row r="356" spans="1:5" ht="15.75" thickBot="1" x14ac:dyDescent="0.3">
      <c r="A356" s="11" t="s">
        <v>58</v>
      </c>
      <c r="B356" s="7"/>
      <c r="C356" s="9"/>
      <c r="D356" s="9"/>
      <c r="E356" s="9"/>
    </row>
    <row r="357" spans="1:5" ht="15.75" thickBot="1" x14ac:dyDescent="0.3">
      <c r="A357" s="11" t="s">
        <v>59</v>
      </c>
      <c r="B357" s="7"/>
      <c r="C357" s="9"/>
      <c r="D357" s="9"/>
      <c r="E357" s="9"/>
    </row>
    <row r="358" spans="1:5" ht="15.75" thickBot="1" x14ac:dyDescent="0.3">
      <c r="A358" s="11" t="s">
        <v>60</v>
      </c>
      <c r="B358" s="7"/>
      <c r="C358" s="9"/>
      <c r="D358" s="9"/>
      <c r="E358" s="9"/>
    </row>
    <row r="359" spans="1:5" ht="15.75" thickBot="1" x14ac:dyDescent="0.3">
      <c r="A359" s="1" t="s">
        <v>45</v>
      </c>
      <c r="B359" s="35">
        <f>B360+B361+B362+B363</f>
        <v>15841</v>
      </c>
      <c r="C359" s="12"/>
      <c r="D359" s="12">
        <f t="shared" ref="D359:E359" si="59">D360+D361+D362+D363</f>
        <v>0</v>
      </c>
      <c r="E359" s="12">
        <f t="shared" si="59"/>
        <v>0</v>
      </c>
    </row>
    <row r="360" spans="1:5" ht="15.75" thickBot="1" x14ac:dyDescent="0.3">
      <c r="A360" s="11" t="s">
        <v>52</v>
      </c>
      <c r="B360" s="35"/>
      <c r="C360" s="12"/>
      <c r="D360" s="12"/>
      <c r="E360" s="12"/>
    </row>
    <row r="361" spans="1:5" ht="15.75" thickBot="1" x14ac:dyDescent="0.3">
      <c r="A361" s="11" t="s">
        <v>58</v>
      </c>
      <c r="B361" s="6">
        <v>15841</v>
      </c>
      <c r="C361" s="40"/>
      <c r="D361" s="6"/>
      <c r="E361" s="12"/>
    </row>
    <row r="362" spans="1:5" ht="15.75" thickBot="1" x14ac:dyDescent="0.3">
      <c r="A362" s="11" t="s">
        <v>59</v>
      </c>
      <c r="B362" s="6"/>
      <c r="C362" s="6"/>
      <c r="D362" s="12"/>
      <c r="E362" s="12"/>
    </row>
    <row r="363" spans="1:5" ht="15.75" thickBot="1" x14ac:dyDescent="0.3">
      <c r="A363" s="11" t="s">
        <v>60</v>
      </c>
      <c r="B363" s="35"/>
      <c r="C363" s="12"/>
      <c r="D363" s="12"/>
      <c r="E363" s="12"/>
    </row>
    <row r="364" spans="1:5" ht="15.75" thickBot="1" x14ac:dyDescent="0.3">
      <c r="A364" s="22" t="s">
        <v>37</v>
      </c>
      <c r="B364" s="35">
        <f>B354+B359</f>
        <v>15841</v>
      </c>
      <c r="C364" s="12"/>
      <c r="D364" s="12">
        <f t="shared" ref="D364:E364" si="60">D354+D359</f>
        <v>0</v>
      </c>
      <c r="E364" s="12">
        <f t="shared" si="60"/>
        <v>0</v>
      </c>
    </row>
    <row r="365" spans="1:5" ht="45.75" thickBot="1" x14ac:dyDescent="0.3">
      <c r="A365" s="21" t="s">
        <v>61</v>
      </c>
      <c r="B365" s="70" t="s">
        <v>132</v>
      </c>
      <c r="C365" s="47" t="s">
        <v>57</v>
      </c>
      <c r="D365" s="134" t="s">
        <v>133</v>
      </c>
      <c r="E365" s="49"/>
    </row>
    <row r="366" spans="1:5" ht="23.25" customHeight="1" thickBot="1" x14ac:dyDescent="0.3">
      <c r="A366" s="4" t="s">
        <v>9</v>
      </c>
      <c r="B366" s="164" t="s">
        <v>134</v>
      </c>
      <c r="C366" s="165"/>
      <c r="D366" s="165"/>
      <c r="E366" s="166"/>
    </row>
    <row r="367" spans="1:5" ht="15.75" thickBot="1" x14ac:dyDescent="0.3">
      <c r="A367" s="4" t="s">
        <v>14</v>
      </c>
      <c r="B367" s="167" t="s">
        <v>130</v>
      </c>
      <c r="C367" s="168"/>
      <c r="D367" s="168"/>
      <c r="E367" s="169"/>
    </row>
    <row r="368" spans="1:5" x14ac:dyDescent="0.25">
      <c r="A368" s="156"/>
      <c r="B368" s="2">
        <v>2020</v>
      </c>
      <c r="C368" s="2">
        <v>2021</v>
      </c>
      <c r="D368" s="2">
        <v>2022</v>
      </c>
      <c r="E368" s="2">
        <v>2023</v>
      </c>
    </row>
    <row r="369" spans="1:5" ht="15.75" thickBot="1" x14ac:dyDescent="0.3">
      <c r="A369" s="157"/>
      <c r="B369" s="20" t="s">
        <v>5</v>
      </c>
      <c r="C369" s="20" t="s">
        <v>6</v>
      </c>
      <c r="D369" s="20" t="s">
        <v>6</v>
      </c>
      <c r="E369" s="20" t="s">
        <v>6</v>
      </c>
    </row>
    <row r="370" spans="1:5" ht="15.75" thickBot="1" x14ac:dyDescent="0.3">
      <c r="A370" s="4" t="s">
        <v>8</v>
      </c>
      <c r="B370" s="146">
        <v>1</v>
      </c>
      <c r="C370" s="105">
        <v>0</v>
      </c>
      <c r="D370" s="105"/>
      <c r="E370" s="105">
        <v>0</v>
      </c>
    </row>
    <row r="371" spans="1:5" ht="15.75" thickBot="1" x14ac:dyDescent="0.3">
      <c r="A371" s="4" t="s">
        <v>15</v>
      </c>
      <c r="B371" s="6">
        <f>B389</f>
        <v>1000</v>
      </c>
      <c r="C371" s="6">
        <f>C389</f>
        <v>0</v>
      </c>
      <c r="D371" s="6"/>
      <c r="E371" s="6">
        <f t="shared" ref="E371" si="61">E389</f>
        <v>0</v>
      </c>
    </row>
    <row r="372" spans="1:5" ht="15.75" thickBot="1" x14ac:dyDescent="0.3">
      <c r="A372" s="4" t="s">
        <v>23</v>
      </c>
      <c r="B372" s="6">
        <f>B371/B370</f>
        <v>1000</v>
      </c>
      <c r="C372" s="6" t="e">
        <f t="shared" ref="C372:E372" si="62">C371/C370</f>
        <v>#DIV/0!</v>
      </c>
      <c r="D372" s="6" t="e">
        <f t="shared" si="62"/>
        <v>#DIV/0!</v>
      </c>
      <c r="E372" s="6" t="e">
        <f t="shared" si="62"/>
        <v>#DIV/0!</v>
      </c>
    </row>
    <row r="373" spans="1:5" ht="15.75" thickBot="1" x14ac:dyDescent="0.3">
      <c r="A373" s="4" t="s">
        <v>16</v>
      </c>
      <c r="B373" s="146" t="s">
        <v>22</v>
      </c>
      <c r="C373" s="8">
        <f>C370/B370-1</f>
        <v>-1</v>
      </c>
      <c r="D373" s="8" t="e">
        <f t="shared" ref="D373:E375" si="63">D370/C370-1</f>
        <v>#DIV/0!</v>
      </c>
      <c r="E373" s="8" t="e">
        <f t="shared" si="63"/>
        <v>#DIV/0!</v>
      </c>
    </row>
    <row r="374" spans="1:5" ht="15.75" thickBot="1" x14ac:dyDescent="0.3">
      <c r="A374" s="4" t="s">
        <v>17</v>
      </c>
      <c r="B374" s="146" t="s">
        <v>22</v>
      </c>
      <c r="C374" s="8">
        <f>C371/B371-1</f>
        <v>-1</v>
      </c>
      <c r="D374" s="8" t="e">
        <f t="shared" si="63"/>
        <v>#DIV/0!</v>
      </c>
      <c r="E374" s="8" t="e">
        <f t="shared" si="63"/>
        <v>#DIV/0!</v>
      </c>
    </row>
    <row r="375" spans="1:5" ht="15.75" thickBot="1" x14ac:dyDescent="0.3">
      <c r="A375" s="4" t="s">
        <v>18</v>
      </c>
      <c r="B375" s="146" t="s">
        <v>22</v>
      </c>
      <c r="C375" s="8" t="e">
        <f>C372/B372-1</f>
        <v>#DIV/0!</v>
      </c>
      <c r="D375" s="8" t="e">
        <f t="shared" si="63"/>
        <v>#DIV/0!</v>
      </c>
      <c r="E375" s="8" t="e">
        <f t="shared" si="63"/>
        <v>#DIV/0!</v>
      </c>
    </row>
    <row r="376" spans="1:5" ht="15.75" customHeight="1" thickBot="1" x14ac:dyDescent="0.3">
      <c r="A376" s="170" t="s">
        <v>40</v>
      </c>
      <c r="B376" s="171"/>
      <c r="C376" s="171"/>
      <c r="D376" s="171"/>
      <c r="E376" s="172"/>
    </row>
    <row r="377" spans="1:5" x14ac:dyDescent="0.25">
      <c r="A377" s="156"/>
      <c r="B377" s="2">
        <v>2020</v>
      </c>
      <c r="C377" s="2">
        <v>2021</v>
      </c>
      <c r="D377" s="2">
        <v>2022</v>
      </c>
      <c r="E377" s="2">
        <v>2023</v>
      </c>
    </row>
    <row r="378" spans="1:5" ht="15.75" thickBot="1" x14ac:dyDescent="0.3">
      <c r="A378" s="157"/>
      <c r="B378" s="20" t="s">
        <v>5</v>
      </c>
      <c r="C378" s="20" t="s">
        <v>6</v>
      </c>
      <c r="D378" s="20" t="s">
        <v>6</v>
      </c>
      <c r="E378" s="20" t="s">
        <v>6</v>
      </c>
    </row>
    <row r="379" spans="1:5" ht="15.75" thickBot="1" x14ac:dyDescent="0.3">
      <c r="A379" s="1" t="s">
        <v>44</v>
      </c>
      <c r="B379" s="9">
        <f>B380+B381+B382+B383</f>
        <v>0</v>
      </c>
      <c r="C379" s="9">
        <f t="shared" ref="C379:E379" si="64">C380+C381+C382+C383</f>
        <v>0</v>
      </c>
      <c r="D379" s="9">
        <f t="shared" si="64"/>
        <v>0</v>
      </c>
      <c r="E379" s="9">
        <f t="shared" si="64"/>
        <v>0</v>
      </c>
    </row>
    <row r="380" spans="1:5" ht="15.75" thickBot="1" x14ac:dyDescent="0.3">
      <c r="A380" s="11" t="s">
        <v>52</v>
      </c>
      <c r="B380" s="7"/>
      <c r="C380" s="9"/>
      <c r="D380" s="9"/>
      <c r="E380" s="9"/>
    </row>
    <row r="381" spans="1:5" ht="15.75" thickBot="1" x14ac:dyDescent="0.3">
      <c r="A381" s="11" t="s">
        <v>58</v>
      </c>
      <c r="B381" s="7"/>
      <c r="C381" s="9"/>
      <c r="D381" s="9"/>
      <c r="E381" s="9"/>
    </row>
    <row r="382" spans="1:5" ht="15.75" thickBot="1" x14ac:dyDescent="0.3">
      <c r="A382" s="11" t="s">
        <v>59</v>
      </c>
      <c r="B382" s="7"/>
      <c r="C382" s="9"/>
      <c r="D382" s="9"/>
      <c r="E382" s="9"/>
    </row>
    <row r="383" spans="1:5" ht="15.75" thickBot="1" x14ac:dyDescent="0.3">
      <c r="A383" s="11" t="s">
        <v>60</v>
      </c>
      <c r="B383" s="7"/>
      <c r="C383" s="9"/>
      <c r="D383" s="9"/>
      <c r="E383" s="9"/>
    </row>
    <row r="384" spans="1:5" ht="15.75" thickBot="1" x14ac:dyDescent="0.3">
      <c r="A384" s="1" t="s">
        <v>45</v>
      </c>
      <c r="B384" s="35">
        <f>B385+B386+B387+B388</f>
        <v>1000</v>
      </c>
      <c r="C384" s="12">
        <v>0</v>
      </c>
      <c r="D384" s="12">
        <f t="shared" ref="D384:E384" si="65">D385+D386+D387+D388</f>
        <v>0</v>
      </c>
      <c r="E384" s="12">
        <f t="shared" si="65"/>
        <v>0</v>
      </c>
    </row>
    <row r="385" spans="1:5" ht="15.75" thickBot="1" x14ac:dyDescent="0.3">
      <c r="A385" s="11" t="s">
        <v>52</v>
      </c>
      <c r="B385" s="35"/>
      <c r="C385" s="12"/>
      <c r="D385" s="12"/>
      <c r="E385" s="12"/>
    </row>
    <row r="386" spans="1:5" ht="15.75" thickBot="1" x14ac:dyDescent="0.3">
      <c r="A386" s="11" t="s">
        <v>58</v>
      </c>
      <c r="B386" s="6"/>
      <c r="C386" s="6"/>
      <c r="D386" s="6"/>
      <c r="E386" s="12"/>
    </row>
    <row r="387" spans="1:5" ht="15.75" thickBot="1" x14ac:dyDescent="0.3">
      <c r="A387" s="11" t="s">
        <v>59</v>
      </c>
      <c r="B387" s="6"/>
      <c r="C387" s="6"/>
      <c r="D387" s="12"/>
      <c r="E387" s="12"/>
    </row>
    <row r="388" spans="1:5" ht="15.75" thickBot="1" x14ac:dyDescent="0.3">
      <c r="A388" s="11" t="s">
        <v>60</v>
      </c>
      <c r="B388" s="6">
        <v>1000</v>
      </c>
      <c r="C388" s="6">
        <v>0</v>
      </c>
      <c r="D388" s="6"/>
      <c r="E388" s="12"/>
    </row>
    <row r="389" spans="1:5" ht="15.75" thickBot="1" x14ac:dyDescent="0.3">
      <c r="A389" s="22" t="s">
        <v>37</v>
      </c>
      <c r="B389" s="35">
        <f>B379+B384</f>
        <v>1000</v>
      </c>
      <c r="C389" s="12">
        <f>C379+C384</f>
        <v>0</v>
      </c>
      <c r="D389" s="12">
        <f>D379+D384</f>
        <v>0</v>
      </c>
      <c r="E389" s="12">
        <f>E379+E384</f>
        <v>0</v>
      </c>
    </row>
    <row r="390" spans="1:5" ht="15.75" thickBot="1" x14ac:dyDescent="0.3">
      <c r="A390" s="68" t="s">
        <v>49</v>
      </c>
      <c r="B390" s="212" t="s">
        <v>135</v>
      </c>
      <c r="C390" s="213"/>
      <c r="D390" s="214"/>
      <c r="E390" s="215"/>
    </row>
    <row r="391" spans="1:5" ht="89.25" customHeight="1" thickBot="1" x14ac:dyDescent="0.3">
      <c r="A391" s="21" t="s">
        <v>28</v>
      </c>
      <c r="B391" s="148" t="s">
        <v>420</v>
      </c>
      <c r="C391" s="47" t="s">
        <v>57</v>
      </c>
      <c r="D391" s="134" t="s">
        <v>136</v>
      </c>
      <c r="E391" s="49"/>
    </row>
    <row r="392" spans="1:5" ht="49.5" customHeight="1" thickBot="1" x14ac:dyDescent="0.3">
      <c r="A392" s="4" t="s">
        <v>9</v>
      </c>
      <c r="B392" s="216" t="s">
        <v>421</v>
      </c>
      <c r="C392" s="217"/>
      <c r="D392" s="217"/>
      <c r="E392" s="218"/>
    </row>
    <row r="393" spans="1:5" ht="15.75" thickBot="1" x14ac:dyDescent="0.3">
      <c r="A393" s="4" t="s">
        <v>14</v>
      </c>
      <c r="B393" s="167" t="s">
        <v>137</v>
      </c>
      <c r="C393" s="168"/>
      <c r="D393" s="168"/>
      <c r="E393" s="169"/>
    </row>
    <row r="394" spans="1:5" x14ac:dyDescent="0.25">
      <c r="A394" s="156"/>
      <c r="B394" s="2">
        <v>2020</v>
      </c>
      <c r="C394" s="2">
        <v>2021</v>
      </c>
      <c r="D394" s="2">
        <v>2022</v>
      </c>
      <c r="E394" s="2">
        <v>2023</v>
      </c>
    </row>
    <row r="395" spans="1:5" ht="15.75" thickBot="1" x14ac:dyDescent="0.3">
      <c r="A395" s="157"/>
      <c r="B395" s="20" t="s">
        <v>5</v>
      </c>
      <c r="C395" s="20" t="s">
        <v>6</v>
      </c>
      <c r="D395" s="20" t="s">
        <v>6</v>
      </c>
      <c r="E395" s="20" t="s">
        <v>6</v>
      </c>
    </row>
    <row r="396" spans="1:5" ht="15.75" thickBot="1" x14ac:dyDescent="0.3">
      <c r="A396" s="4" t="s">
        <v>8</v>
      </c>
      <c r="B396" s="6">
        <v>40</v>
      </c>
      <c r="C396" s="6">
        <v>30</v>
      </c>
      <c r="D396" s="6">
        <v>16</v>
      </c>
      <c r="E396" s="6">
        <v>0</v>
      </c>
    </row>
    <row r="397" spans="1:5" ht="15.75" thickBot="1" x14ac:dyDescent="0.3">
      <c r="A397" s="4" t="s">
        <v>15</v>
      </c>
      <c r="B397" s="6">
        <f>B415</f>
        <v>121000</v>
      </c>
      <c r="C397" s="6">
        <f>C415</f>
        <v>100000</v>
      </c>
      <c r="D397" s="6">
        <f>D415</f>
        <v>50000</v>
      </c>
      <c r="E397" s="6">
        <v>0</v>
      </c>
    </row>
    <row r="398" spans="1:5" ht="15.75" thickBot="1" x14ac:dyDescent="0.3">
      <c r="A398" s="4" t="s">
        <v>23</v>
      </c>
      <c r="B398" s="6">
        <f>B397/B396</f>
        <v>3025</v>
      </c>
      <c r="C398" s="6">
        <f t="shared" ref="C398:E398" si="66">C397/C396</f>
        <v>3333.3333333333335</v>
      </c>
      <c r="D398" s="6">
        <f t="shared" si="66"/>
        <v>3125</v>
      </c>
      <c r="E398" s="6" t="e">
        <f t="shared" si="66"/>
        <v>#DIV/0!</v>
      </c>
    </row>
    <row r="399" spans="1:5" ht="15.75" thickBot="1" x14ac:dyDescent="0.3">
      <c r="A399" s="4" t="s">
        <v>16</v>
      </c>
      <c r="B399" s="146" t="s">
        <v>22</v>
      </c>
      <c r="C399" s="8">
        <f t="shared" ref="C399:E401" si="67">C396/B396-1</f>
        <v>-0.25</v>
      </c>
      <c r="D399" s="8">
        <f t="shared" si="67"/>
        <v>-0.46666666666666667</v>
      </c>
      <c r="E399" s="8">
        <f t="shared" si="67"/>
        <v>-1</v>
      </c>
    </row>
    <row r="400" spans="1:5" ht="15.75" thickBot="1" x14ac:dyDescent="0.3">
      <c r="A400" s="4" t="s">
        <v>17</v>
      </c>
      <c r="B400" s="146" t="s">
        <v>22</v>
      </c>
      <c r="C400" s="8">
        <f t="shared" si="67"/>
        <v>-0.17355371900826444</v>
      </c>
      <c r="D400" s="8">
        <f t="shared" si="67"/>
        <v>-0.5</v>
      </c>
      <c r="E400" s="8">
        <f t="shared" si="67"/>
        <v>-1</v>
      </c>
    </row>
    <row r="401" spans="1:5" ht="15.75" thickBot="1" x14ac:dyDescent="0.3">
      <c r="A401" s="4" t="s">
        <v>18</v>
      </c>
      <c r="B401" s="146" t="s">
        <v>22</v>
      </c>
      <c r="C401" s="8">
        <f t="shared" si="67"/>
        <v>0.10192837465564741</v>
      </c>
      <c r="D401" s="8">
        <f t="shared" si="67"/>
        <v>-6.25E-2</v>
      </c>
      <c r="E401" s="8" t="e">
        <f t="shared" si="67"/>
        <v>#DIV/0!</v>
      </c>
    </row>
    <row r="402" spans="1:5" ht="15.75" customHeight="1" thickBot="1" x14ac:dyDescent="0.3">
      <c r="A402" s="170" t="s">
        <v>40</v>
      </c>
      <c r="B402" s="171"/>
      <c r="C402" s="171"/>
      <c r="D402" s="171"/>
      <c r="E402" s="172"/>
    </row>
    <row r="403" spans="1:5" x14ac:dyDescent="0.25">
      <c r="A403" s="156"/>
      <c r="B403" s="2">
        <v>2020</v>
      </c>
      <c r="C403" s="2">
        <v>2021</v>
      </c>
      <c r="D403" s="2">
        <v>2022</v>
      </c>
      <c r="E403" s="2">
        <v>2023</v>
      </c>
    </row>
    <row r="404" spans="1:5" ht="15.75" thickBot="1" x14ac:dyDescent="0.3">
      <c r="A404" s="157"/>
      <c r="B404" s="20" t="s">
        <v>5</v>
      </c>
      <c r="C404" s="20" t="s">
        <v>6</v>
      </c>
      <c r="D404" s="20" t="s">
        <v>6</v>
      </c>
      <c r="E404" s="20" t="s">
        <v>6</v>
      </c>
    </row>
    <row r="405" spans="1:5" ht="15.75" thickBot="1" x14ac:dyDescent="0.3">
      <c r="A405" s="1" t="s">
        <v>44</v>
      </c>
      <c r="B405" s="7">
        <f>B406+B407+B408+B409</f>
        <v>0</v>
      </c>
      <c r="C405" s="9">
        <f t="shared" ref="C405:E405" si="68">C406+C407+C408+C409</f>
        <v>0</v>
      </c>
      <c r="D405" s="9">
        <f t="shared" si="68"/>
        <v>0</v>
      </c>
      <c r="E405" s="9">
        <f t="shared" si="68"/>
        <v>0</v>
      </c>
    </row>
    <row r="406" spans="1:5" ht="15.75" thickBot="1" x14ac:dyDescent="0.3">
      <c r="A406" s="11" t="s">
        <v>52</v>
      </c>
      <c r="B406" s="7"/>
      <c r="C406" s="9"/>
      <c r="D406" s="9"/>
      <c r="E406" s="9"/>
    </row>
    <row r="407" spans="1:5" ht="15.75" thickBot="1" x14ac:dyDescent="0.3">
      <c r="A407" s="11" t="s">
        <v>58</v>
      </c>
      <c r="B407" s="7"/>
      <c r="C407" s="9"/>
      <c r="D407" s="9"/>
      <c r="E407" s="9"/>
    </row>
    <row r="408" spans="1:5" ht="15.75" thickBot="1" x14ac:dyDescent="0.3">
      <c r="A408" s="11" t="s">
        <v>59</v>
      </c>
      <c r="B408" s="7"/>
      <c r="C408" s="9"/>
      <c r="D408" s="9"/>
      <c r="E408" s="9"/>
    </row>
    <row r="409" spans="1:5" ht="15.75" thickBot="1" x14ac:dyDescent="0.3">
      <c r="A409" s="11" t="s">
        <v>60</v>
      </c>
      <c r="B409" s="7"/>
      <c r="C409" s="9"/>
      <c r="D409" s="9"/>
      <c r="E409" s="9"/>
    </row>
    <row r="410" spans="1:5" ht="15.75" thickBot="1" x14ac:dyDescent="0.3">
      <c r="A410" s="1" t="s">
        <v>45</v>
      </c>
      <c r="B410" s="35">
        <f>B411+B412+B413+B414</f>
        <v>121000</v>
      </c>
      <c r="C410" s="6">
        <f>150000-50000</f>
        <v>100000</v>
      </c>
      <c r="D410" s="12">
        <f>D412</f>
        <v>50000</v>
      </c>
      <c r="E410" s="12">
        <f t="shared" ref="E410" si="69">E411+E412+E413+E414</f>
        <v>0</v>
      </c>
    </row>
    <row r="411" spans="1:5" ht="15.75" thickBot="1" x14ac:dyDescent="0.3">
      <c r="A411" s="11" t="s">
        <v>52</v>
      </c>
      <c r="B411" s="35"/>
      <c r="C411" s="12"/>
      <c r="D411" s="12"/>
      <c r="E411" s="12"/>
    </row>
    <row r="412" spans="1:5" ht="15.75" thickBot="1" x14ac:dyDescent="0.3">
      <c r="A412" s="11" t="s">
        <v>58</v>
      </c>
      <c r="B412" s="6">
        <v>121000</v>
      </c>
      <c r="C412" s="6">
        <f>150000-50000</f>
        <v>100000</v>
      </c>
      <c r="D412" s="6">
        <v>50000</v>
      </c>
      <c r="E412" s="6">
        <v>0</v>
      </c>
    </row>
    <row r="413" spans="1:5" ht="15.75" thickBot="1" x14ac:dyDescent="0.3">
      <c r="A413" s="11" t="s">
        <v>59</v>
      </c>
      <c r="B413" s="6"/>
      <c r="C413" s="6"/>
      <c r="D413" s="12"/>
      <c r="E413" s="12"/>
    </row>
    <row r="414" spans="1:5" ht="15.75" thickBot="1" x14ac:dyDescent="0.3">
      <c r="A414" s="11" t="s">
        <v>60</v>
      </c>
      <c r="B414" s="6"/>
      <c r="C414" s="6"/>
      <c r="D414" s="6"/>
      <c r="E414" s="12"/>
    </row>
    <row r="415" spans="1:5" ht="15.75" thickBot="1" x14ac:dyDescent="0.3">
      <c r="A415" s="22" t="s">
        <v>37</v>
      </c>
      <c r="B415" s="35">
        <f>B405+B410</f>
        <v>121000</v>
      </c>
      <c r="C415" s="6">
        <v>100000</v>
      </c>
      <c r="D415" s="12">
        <f>D412</f>
        <v>50000</v>
      </c>
      <c r="E415" s="12">
        <f t="shared" ref="E415" si="70">E405+E410</f>
        <v>0</v>
      </c>
    </row>
    <row r="416" spans="1:5" ht="57" thickBot="1" x14ac:dyDescent="0.3">
      <c r="A416" s="21" t="s">
        <v>61</v>
      </c>
      <c r="B416" s="70" t="s">
        <v>138</v>
      </c>
      <c r="C416" s="47" t="s">
        <v>57</v>
      </c>
      <c r="D416" s="134" t="s">
        <v>139</v>
      </c>
      <c r="E416" s="49"/>
    </row>
    <row r="417" spans="1:5" ht="23.25" customHeight="1" thickBot="1" x14ac:dyDescent="0.3">
      <c r="A417" s="4" t="s">
        <v>9</v>
      </c>
      <c r="B417" s="164" t="s">
        <v>140</v>
      </c>
      <c r="C417" s="165"/>
      <c r="D417" s="165"/>
      <c r="E417" s="166"/>
    </row>
    <row r="418" spans="1:5" ht="15.75" thickBot="1" x14ac:dyDescent="0.3">
      <c r="A418" s="4" t="s">
        <v>14</v>
      </c>
      <c r="B418" s="167" t="s">
        <v>137</v>
      </c>
      <c r="C418" s="168"/>
      <c r="D418" s="168"/>
      <c r="E418" s="169"/>
    </row>
    <row r="419" spans="1:5" x14ac:dyDescent="0.25">
      <c r="A419" s="156"/>
      <c r="B419" s="2">
        <v>2020</v>
      </c>
      <c r="C419" s="2">
        <v>2021</v>
      </c>
      <c r="D419" s="2">
        <v>2022</v>
      </c>
      <c r="E419" s="2">
        <v>2023</v>
      </c>
    </row>
    <row r="420" spans="1:5" ht="15.75" thickBot="1" x14ac:dyDescent="0.3">
      <c r="A420" s="157"/>
      <c r="B420" s="20" t="s">
        <v>5</v>
      </c>
      <c r="C420" s="20" t="s">
        <v>6</v>
      </c>
      <c r="D420" s="20" t="s">
        <v>6</v>
      </c>
      <c r="E420" s="20" t="s">
        <v>6</v>
      </c>
    </row>
    <row r="421" spans="1:5" ht="15.75" thickBot="1" x14ac:dyDescent="0.3">
      <c r="A421" s="4" t="s">
        <v>8</v>
      </c>
      <c r="B421" s="6">
        <v>8</v>
      </c>
      <c r="C421" s="6">
        <v>8</v>
      </c>
      <c r="D421" s="6"/>
      <c r="E421" s="6">
        <v>0</v>
      </c>
    </row>
    <row r="422" spans="1:5" ht="15.75" thickBot="1" x14ac:dyDescent="0.3">
      <c r="A422" s="4" t="s">
        <v>15</v>
      </c>
      <c r="B422" s="6">
        <f>B440</f>
        <v>12000</v>
      </c>
      <c r="C422" s="6">
        <f>C440</f>
        <v>11000</v>
      </c>
      <c r="D422" s="6">
        <f>D440</f>
        <v>0</v>
      </c>
      <c r="E422" s="6">
        <f t="shared" ref="E422" si="71">E440</f>
        <v>0</v>
      </c>
    </row>
    <row r="423" spans="1:5" ht="15.75" thickBot="1" x14ac:dyDescent="0.3">
      <c r="A423" s="4" t="s">
        <v>23</v>
      </c>
      <c r="B423" s="6">
        <f>B422/B421</f>
        <v>1500</v>
      </c>
      <c r="C423" s="6">
        <f t="shared" ref="C423:E423" si="72">C422/C421</f>
        <v>1375</v>
      </c>
      <c r="D423" s="6" t="e">
        <f t="shared" si="72"/>
        <v>#DIV/0!</v>
      </c>
      <c r="E423" s="6" t="e">
        <f t="shared" si="72"/>
        <v>#DIV/0!</v>
      </c>
    </row>
    <row r="424" spans="1:5" ht="15.75" thickBot="1" x14ac:dyDescent="0.3">
      <c r="A424" s="4" t="s">
        <v>16</v>
      </c>
      <c r="B424" s="146" t="s">
        <v>22</v>
      </c>
      <c r="C424" s="8">
        <f t="shared" ref="C424:E426" si="73">C421/B421-1</f>
        <v>0</v>
      </c>
      <c r="D424" s="8">
        <f t="shared" si="73"/>
        <v>-1</v>
      </c>
      <c r="E424" s="8" t="e">
        <f t="shared" si="73"/>
        <v>#DIV/0!</v>
      </c>
    </row>
    <row r="425" spans="1:5" ht="15.75" thickBot="1" x14ac:dyDescent="0.3">
      <c r="A425" s="4" t="s">
        <v>17</v>
      </c>
      <c r="B425" s="146" t="s">
        <v>22</v>
      </c>
      <c r="C425" s="8">
        <f t="shared" si="73"/>
        <v>-8.333333333333337E-2</v>
      </c>
      <c r="D425" s="8">
        <f t="shared" si="73"/>
        <v>-1</v>
      </c>
      <c r="E425" s="8" t="e">
        <f t="shared" si="73"/>
        <v>#DIV/0!</v>
      </c>
    </row>
    <row r="426" spans="1:5" ht="15.75" thickBot="1" x14ac:dyDescent="0.3">
      <c r="A426" s="4" t="s">
        <v>18</v>
      </c>
      <c r="B426" s="146" t="s">
        <v>22</v>
      </c>
      <c r="C426" s="8">
        <f t="shared" si="73"/>
        <v>-8.333333333333337E-2</v>
      </c>
      <c r="D426" s="8" t="e">
        <f t="shared" si="73"/>
        <v>#DIV/0!</v>
      </c>
      <c r="E426" s="8" t="e">
        <f t="shared" si="73"/>
        <v>#DIV/0!</v>
      </c>
    </row>
    <row r="427" spans="1:5" ht="15.75" customHeight="1" thickBot="1" x14ac:dyDescent="0.3">
      <c r="A427" s="170" t="s">
        <v>40</v>
      </c>
      <c r="B427" s="171"/>
      <c r="C427" s="171"/>
      <c r="D427" s="171"/>
      <c r="E427" s="172"/>
    </row>
    <row r="428" spans="1:5" x14ac:dyDescent="0.25">
      <c r="A428" s="156"/>
      <c r="B428" s="2">
        <v>2020</v>
      </c>
      <c r="C428" s="2">
        <v>2021</v>
      </c>
      <c r="D428" s="2">
        <v>2022</v>
      </c>
      <c r="E428" s="2">
        <v>2023</v>
      </c>
    </row>
    <row r="429" spans="1:5" ht="15.75" thickBot="1" x14ac:dyDescent="0.3">
      <c r="A429" s="157"/>
      <c r="B429" s="20" t="s">
        <v>5</v>
      </c>
      <c r="C429" s="20" t="s">
        <v>6</v>
      </c>
      <c r="D429" s="20" t="s">
        <v>6</v>
      </c>
      <c r="E429" s="20" t="s">
        <v>6</v>
      </c>
    </row>
    <row r="430" spans="1:5" ht="15.75" thickBot="1" x14ac:dyDescent="0.3">
      <c r="A430" s="1" t="s">
        <v>44</v>
      </c>
      <c r="B430" s="7">
        <f>B431+B432+B433+B434</f>
        <v>0</v>
      </c>
      <c r="C430" s="9">
        <f t="shared" ref="C430:E430" si="74">C431+C432+C433+C434</f>
        <v>0</v>
      </c>
      <c r="D430" s="9">
        <f t="shared" si="74"/>
        <v>0</v>
      </c>
      <c r="E430" s="9">
        <f t="shared" si="74"/>
        <v>0</v>
      </c>
    </row>
    <row r="431" spans="1:5" ht="15.75" thickBot="1" x14ac:dyDescent="0.3">
      <c r="A431" s="11" t="s">
        <v>52</v>
      </c>
      <c r="B431" s="7"/>
      <c r="C431" s="9"/>
      <c r="D431" s="9"/>
      <c r="E431" s="9"/>
    </row>
    <row r="432" spans="1:5" ht="15.75" thickBot="1" x14ac:dyDescent="0.3">
      <c r="A432" s="11" t="s">
        <v>58</v>
      </c>
      <c r="B432" s="7"/>
      <c r="C432" s="9"/>
      <c r="D432" s="9"/>
      <c r="E432" s="9"/>
    </row>
    <row r="433" spans="1:5" ht="15.75" thickBot="1" x14ac:dyDescent="0.3">
      <c r="A433" s="11" t="s">
        <v>59</v>
      </c>
      <c r="B433" s="7"/>
      <c r="C433" s="9"/>
      <c r="D433" s="9"/>
      <c r="E433" s="9"/>
    </row>
    <row r="434" spans="1:5" ht="15.75" thickBot="1" x14ac:dyDescent="0.3">
      <c r="A434" s="11" t="s">
        <v>60</v>
      </c>
      <c r="B434" s="7"/>
      <c r="C434" s="9"/>
      <c r="D434" s="9"/>
      <c r="E434" s="9"/>
    </row>
    <row r="435" spans="1:5" ht="15.75" thickBot="1" x14ac:dyDescent="0.3">
      <c r="A435" s="1" t="s">
        <v>45</v>
      </c>
      <c r="B435" s="35">
        <f>B436+B437+B438+B439</f>
        <v>12000</v>
      </c>
      <c r="C435" s="6">
        <v>11000</v>
      </c>
      <c r="D435" s="12">
        <v>0</v>
      </c>
      <c r="E435" s="12">
        <f t="shared" ref="E435" si="75">E436+E437+E438+E439</f>
        <v>0</v>
      </c>
    </row>
    <row r="436" spans="1:5" ht="15.75" thickBot="1" x14ac:dyDescent="0.3">
      <c r="A436" s="11" t="s">
        <v>52</v>
      </c>
      <c r="B436" s="35"/>
      <c r="C436" s="12"/>
      <c r="D436" s="12"/>
      <c r="E436" s="12"/>
    </row>
    <row r="437" spans="1:5" ht="15.75" thickBot="1" x14ac:dyDescent="0.3">
      <c r="A437" s="11" t="s">
        <v>58</v>
      </c>
      <c r="B437" s="6"/>
      <c r="C437" s="6"/>
      <c r="D437" s="6"/>
      <c r="E437" s="12"/>
    </row>
    <row r="438" spans="1:5" ht="15.75" thickBot="1" x14ac:dyDescent="0.3">
      <c r="A438" s="11" t="s">
        <v>59</v>
      </c>
      <c r="B438" s="6">
        <v>3057</v>
      </c>
      <c r="C438" s="6">
        <v>11000</v>
      </c>
      <c r="D438" s="6">
        <v>0</v>
      </c>
      <c r="E438" s="12"/>
    </row>
    <row r="439" spans="1:5" ht="15.75" thickBot="1" x14ac:dyDescent="0.3">
      <c r="A439" s="11" t="s">
        <v>60</v>
      </c>
      <c r="B439" s="6">
        <v>8943</v>
      </c>
      <c r="C439" s="6"/>
      <c r="D439" s="6"/>
      <c r="E439" s="12"/>
    </row>
    <row r="440" spans="1:5" ht="15.75" thickBot="1" x14ac:dyDescent="0.3">
      <c r="A440" s="22" t="s">
        <v>37</v>
      </c>
      <c r="B440" s="35">
        <f>B430+B435</f>
        <v>12000</v>
      </c>
      <c r="C440" s="6">
        <v>11000</v>
      </c>
      <c r="D440" s="12">
        <v>0</v>
      </c>
      <c r="E440" s="12">
        <f t="shared" ref="E440" si="76">E430+E435</f>
        <v>0</v>
      </c>
    </row>
    <row r="441" spans="1:5" ht="45.75" thickBot="1" x14ac:dyDescent="0.3">
      <c r="A441" s="21" t="s">
        <v>131</v>
      </c>
      <c r="B441" s="70" t="s">
        <v>141</v>
      </c>
      <c r="C441" s="47" t="s">
        <v>57</v>
      </c>
      <c r="D441" s="134" t="s">
        <v>142</v>
      </c>
      <c r="E441" s="49"/>
    </row>
    <row r="442" spans="1:5" ht="23.25" customHeight="1" thickBot="1" x14ac:dyDescent="0.3">
      <c r="A442" s="4" t="s">
        <v>9</v>
      </c>
      <c r="B442" s="164" t="s">
        <v>143</v>
      </c>
      <c r="C442" s="165"/>
      <c r="D442" s="165"/>
      <c r="E442" s="166"/>
    </row>
    <row r="443" spans="1:5" ht="15.75" thickBot="1" x14ac:dyDescent="0.3">
      <c r="A443" s="4" t="s">
        <v>14</v>
      </c>
      <c r="B443" s="167" t="s">
        <v>137</v>
      </c>
      <c r="C443" s="168"/>
      <c r="D443" s="168"/>
      <c r="E443" s="169"/>
    </row>
    <row r="444" spans="1:5" x14ac:dyDescent="0.25">
      <c r="A444" s="156"/>
      <c r="B444" s="2">
        <v>2020</v>
      </c>
      <c r="C444" s="2">
        <v>2021</v>
      </c>
      <c r="D444" s="2">
        <v>2022</v>
      </c>
      <c r="E444" s="2">
        <v>2023</v>
      </c>
    </row>
    <row r="445" spans="1:5" ht="15.75" thickBot="1" x14ac:dyDescent="0.3">
      <c r="A445" s="157"/>
      <c r="B445" s="20" t="s">
        <v>5</v>
      </c>
      <c r="C445" s="20" t="s">
        <v>6</v>
      </c>
      <c r="D445" s="20" t="s">
        <v>6</v>
      </c>
      <c r="E445" s="20" t="s">
        <v>6</v>
      </c>
    </row>
    <row r="446" spans="1:5" ht="15.75" thickBot="1" x14ac:dyDescent="0.3">
      <c r="A446" s="4" t="s">
        <v>8</v>
      </c>
      <c r="B446" s="6">
        <v>10</v>
      </c>
      <c r="C446" s="6">
        <v>15</v>
      </c>
      <c r="D446" s="6">
        <v>0</v>
      </c>
      <c r="E446" s="6">
        <v>0</v>
      </c>
    </row>
    <row r="447" spans="1:5" ht="15.75" thickBot="1" x14ac:dyDescent="0.3">
      <c r="A447" s="4" t="s">
        <v>15</v>
      </c>
      <c r="B447" s="6">
        <f>B465</f>
        <v>10000</v>
      </c>
      <c r="C447" s="6">
        <f t="shared" ref="C447:E447" si="77">C465</f>
        <v>15000</v>
      </c>
      <c r="D447" s="6">
        <f t="shared" si="77"/>
        <v>0</v>
      </c>
      <c r="E447" s="6">
        <f t="shared" si="77"/>
        <v>0</v>
      </c>
    </row>
    <row r="448" spans="1:5" ht="15.75" thickBot="1" x14ac:dyDescent="0.3">
      <c r="A448" s="4" t="s">
        <v>23</v>
      </c>
      <c r="B448" s="6">
        <f>B447/B446</f>
        <v>1000</v>
      </c>
      <c r="C448" s="6">
        <f t="shared" ref="C448:E448" si="78">C447/C446</f>
        <v>1000</v>
      </c>
      <c r="D448" s="6" t="e">
        <f t="shared" si="78"/>
        <v>#DIV/0!</v>
      </c>
      <c r="E448" s="6" t="e">
        <f t="shared" si="78"/>
        <v>#DIV/0!</v>
      </c>
    </row>
    <row r="449" spans="1:5" ht="15.75" thickBot="1" x14ac:dyDescent="0.3">
      <c r="A449" s="4" t="s">
        <v>16</v>
      </c>
      <c r="B449" s="146" t="s">
        <v>22</v>
      </c>
      <c r="C449" s="8">
        <f t="shared" ref="C449:E451" si="79">C446/B446-1</f>
        <v>0.5</v>
      </c>
      <c r="D449" s="8">
        <f t="shared" si="79"/>
        <v>-1</v>
      </c>
      <c r="E449" s="8" t="e">
        <f t="shared" si="79"/>
        <v>#DIV/0!</v>
      </c>
    </row>
    <row r="450" spans="1:5" ht="15.75" thickBot="1" x14ac:dyDescent="0.3">
      <c r="A450" s="4" t="s">
        <v>17</v>
      </c>
      <c r="B450" s="146" t="s">
        <v>22</v>
      </c>
      <c r="C450" s="8">
        <f t="shared" si="79"/>
        <v>0.5</v>
      </c>
      <c r="D450" s="8">
        <f t="shared" si="79"/>
        <v>-1</v>
      </c>
      <c r="E450" s="8" t="e">
        <f t="shared" si="79"/>
        <v>#DIV/0!</v>
      </c>
    </row>
    <row r="451" spans="1:5" ht="15.75" thickBot="1" x14ac:dyDescent="0.3">
      <c r="A451" s="4" t="s">
        <v>18</v>
      </c>
      <c r="B451" s="146" t="s">
        <v>22</v>
      </c>
      <c r="C451" s="8">
        <f t="shared" si="79"/>
        <v>0</v>
      </c>
      <c r="D451" s="8" t="e">
        <f t="shared" si="79"/>
        <v>#DIV/0!</v>
      </c>
      <c r="E451" s="8" t="e">
        <f t="shared" si="79"/>
        <v>#DIV/0!</v>
      </c>
    </row>
    <row r="452" spans="1:5" ht="15.75" customHeight="1" thickBot="1" x14ac:dyDescent="0.3">
      <c r="A452" s="170" t="s">
        <v>40</v>
      </c>
      <c r="B452" s="171"/>
      <c r="C452" s="171"/>
      <c r="D452" s="171"/>
      <c r="E452" s="172"/>
    </row>
    <row r="453" spans="1:5" x14ac:dyDescent="0.25">
      <c r="A453" s="156"/>
      <c r="B453" s="2">
        <v>2020</v>
      </c>
      <c r="C453" s="2">
        <v>2021</v>
      </c>
      <c r="D453" s="2">
        <v>2022</v>
      </c>
      <c r="E453" s="2">
        <v>2023</v>
      </c>
    </row>
    <row r="454" spans="1:5" ht="15.75" thickBot="1" x14ac:dyDescent="0.3">
      <c r="A454" s="157"/>
      <c r="B454" s="20" t="s">
        <v>5</v>
      </c>
      <c r="C454" s="20" t="s">
        <v>6</v>
      </c>
      <c r="D454" s="20" t="s">
        <v>6</v>
      </c>
      <c r="E454" s="20" t="s">
        <v>6</v>
      </c>
    </row>
    <row r="455" spans="1:5" ht="15.75" thickBot="1" x14ac:dyDescent="0.3">
      <c r="A455" s="1" t="s">
        <v>44</v>
      </c>
      <c r="B455" s="7">
        <f>B456+B457+B458+B459</f>
        <v>0</v>
      </c>
      <c r="C455" s="9">
        <f t="shared" ref="C455:E455" si="80">C456+C457+C458+C459</f>
        <v>0</v>
      </c>
      <c r="D455" s="9">
        <f t="shared" si="80"/>
        <v>0</v>
      </c>
      <c r="E455" s="9">
        <f t="shared" si="80"/>
        <v>0</v>
      </c>
    </row>
    <row r="456" spans="1:5" ht="15.75" thickBot="1" x14ac:dyDescent="0.3">
      <c r="A456" s="11" t="s">
        <v>52</v>
      </c>
      <c r="B456" s="7"/>
      <c r="C456" s="9"/>
      <c r="D456" s="9"/>
      <c r="E456" s="9"/>
    </row>
    <row r="457" spans="1:5" ht="15.75" thickBot="1" x14ac:dyDescent="0.3">
      <c r="A457" s="11" t="s">
        <v>58</v>
      </c>
      <c r="B457" s="7"/>
      <c r="C457" s="9"/>
      <c r="D457" s="9"/>
      <c r="E457" s="9"/>
    </row>
    <row r="458" spans="1:5" ht="15.75" thickBot="1" x14ac:dyDescent="0.3">
      <c r="A458" s="11" t="s">
        <v>59</v>
      </c>
      <c r="B458" s="7"/>
      <c r="C458" s="9"/>
      <c r="D458" s="9"/>
      <c r="E458" s="9"/>
    </row>
    <row r="459" spans="1:5" ht="15.75" thickBot="1" x14ac:dyDescent="0.3">
      <c r="A459" s="11" t="s">
        <v>60</v>
      </c>
      <c r="B459" s="7"/>
      <c r="C459" s="9"/>
      <c r="D459" s="9"/>
      <c r="E459" s="9"/>
    </row>
    <row r="460" spans="1:5" ht="15.75" thickBot="1" x14ac:dyDescent="0.3">
      <c r="A460" s="1" t="s">
        <v>45</v>
      </c>
      <c r="B460" s="35">
        <f>B461+B462+B463+B464</f>
        <v>10000</v>
      </c>
      <c r="C460" s="12">
        <f t="shared" ref="C460:E460" si="81">C461+C462+C463+C464</f>
        <v>15000</v>
      </c>
      <c r="D460" s="12">
        <f t="shared" si="81"/>
        <v>0</v>
      </c>
      <c r="E460" s="12">
        <f t="shared" si="81"/>
        <v>0</v>
      </c>
    </row>
    <row r="461" spans="1:5" ht="15.75" thickBot="1" x14ac:dyDescent="0.3">
      <c r="A461" s="11" t="s">
        <v>52</v>
      </c>
      <c r="B461" s="35"/>
      <c r="C461" s="12"/>
      <c r="D461" s="12"/>
      <c r="E461" s="12"/>
    </row>
    <row r="462" spans="1:5" ht="15.75" thickBot="1" x14ac:dyDescent="0.3">
      <c r="A462" s="11" t="s">
        <v>58</v>
      </c>
      <c r="B462" s="6"/>
      <c r="C462" s="6"/>
      <c r="D462" s="6"/>
      <c r="E462" s="12"/>
    </row>
    <row r="463" spans="1:5" ht="15.75" thickBot="1" x14ac:dyDescent="0.3">
      <c r="A463" s="11" t="s">
        <v>59</v>
      </c>
      <c r="B463" s="6"/>
      <c r="C463" s="6"/>
      <c r="D463" s="12"/>
      <c r="E463" s="12"/>
    </row>
    <row r="464" spans="1:5" ht="15.75" thickBot="1" x14ac:dyDescent="0.3">
      <c r="A464" s="11" t="s">
        <v>60</v>
      </c>
      <c r="B464" s="6">
        <v>10000</v>
      </c>
      <c r="C464" s="6">
        <v>15000</v>
      </c>
      <c r="D464" s="6"/>
      <c r="E464" s="12"/>
    </row>
    <row r="465" spans="1:5" ht="15.75" thickBot="1" x14ac:dyDescent="0.3">
      <c r="A465" s="22" t="s">
        <v>37</v>
      </c>
      <c r="B465" s="35">
        <f>B455+B460</f>
        <v>10000</v>
      </c>
      <c r="C465" s="12">
        <f t="shared" ref="C465:E465" si="82">C455+C460</f>
        <v>15000</v>
      </c>
      <c r="D465" s="12">
        <v>0</v>
      </c>
      <c r="E465" s="12">
        <f t="shared" si="82"/>
        <v>0</v>
      </c>
    </row>
    <row r="466" spans="1:5" ht="15.75" thickBot="1" x14ac:dyDescent="0.3">
      <c r="A466" s="68" t="s">
        <v>49</v>
      </c>
      <c r="B466" s="212" t="s">
        <v>144</v>
      </c>
      <c r="C466" s="213"/>
      <c r="D466" s="214"/>
      <c r="E466" s="215"/>
    </row>
    <row r="467" spans="1:5" ht="34.5" thickBot="1" x14ac:dyDescent="0.3">
      <c r="A467" s="21" t="s">
        <v>28</v>
      </c>
      <c r="B467" s="70" t="s">
        <v>101</v>
      </c>
      <c r="C467" s="47" t="s">
        <v>57</v>
      </c>
      <c r="D467" s="48" t="s">
        <v>365</v>
      </c>
      <c r="E467" s="49"/>
    </row>
    <row r="468" spans="1:5" ht="23.25" customHeight="1" thickBot="1" x14ac:dyDescent="0.3">
      <c r="A468" s="4" t="s">
        <v>9</v>
      </c>
      <c r="B468" s="164" t="s">
        <v>145</v>
      </c>
      <c r="C468" s="165"/>
      <c r="D468" s="165"/>
      <c r="E468" s="166"/>
    </row>
    <row r="469" spans="1:5" ht="15.75" thickBot="1" x14ac:dyDescent="0.3">
      <c r="A469" s="4" t="s">
        <v>14</v>
      </c>
      <c r="B469" s="167" t="s">
        <v>146</v>
      </c>
      <c r="C469" s="168"/>
      <c r="D469" s="168"/>
      <c r="E469" s="169"/>
    </row>
    <row r="470" spans="1:5" x14ac:dyDescent="0.25">
      <c r="A470" s="156"/>
      <c r="B470" s="2">
        <v>2020</v>
      </c>
      <c r="C470" s="2">
        <v>2021</v>
      </c>
      <c r="D470" s="2">
        <v>2022</v>
      </c>
      <c r="E470" s="2">
        <v>2023</v>
      </c>
    </row>
    <row r="471" spans="1:5" ht="15.75" thickBot="1" x14ac:dyDescent="0.3">
      <c r="A471" s="157"/>
      <c r="B471" s="20" t="s">
        <v>5</v>
      </c>
      <c r="C471" s="20" t="s">
        <v>6</v>
      </c>
      <c r="D471" s="20" t="s">
        <v>6</v>
      </c>
      <c r="E471" s="20" t="s">
        <v>6</v>
      </c>
    </row>
    <row r="472" spans="1:5" ht="15.75" thickBot="1" x14ac:dyDescent="0.3">
      <c r="A472" s="4" t="s">
        <v>8</v>
      </c>
      <c r="B472" s="146">
        <v>18</v>
      </c>
      <c r="C472" s="105">
        <v>0</v>
      </c>
      <c r="D472" s="105">
        <v>0</v>
      </c>
      <c r="E472" s="105">
        <v>0</v>
      </c>
    </row>
    <row r="473" spans="1:5" ht="15.75" thickBot="1" x14ac:dyDescent="0.3">
      <c r="A473" s="4" t="s">
        <v>15</v>
      </c>
      <c r="B473" s="6">
        <f>B491</f>
        <v>30000</v>
      </c>
      <c r="C473" s="6">
        <f t="shared" ref="C473:E473" si="83">C491</f>
        <v>0</v>
      </c>
      <c r="D473" s="6">
        <f t="shared" si="83"/>
        <v>0</v>
      </c>
      <c r="E473" s="6">
        <f t="shared" si="83"/>
        <v>0</v>
      </c>
    </row>
    <row r="474" spans="1:5" ht="15.75" thickBot="1" x14ac:dyDescent="0.3">
      <c r="A474" s="4" t="s">
        <v>23</v>
      </c>
      <c r="B474" s="6">
        <f>B473/B472</f>
        <v>1666.6666666666667</v>
      </c>
      <c r="C474" s="6" t="e">
        <f t="shared" ref="C474:E474" si="84">C473/C472</f>
        <v>#DIV/0!</v>
      </c>
      <c r="D474" s="6" t="e">
        <f t="shared" si="84"/>
        <v>#DIV/0!</v>
      </c>
      <c r="E474" s="6" t="e">
        <f t="shared" si="84"/>
        <v>#DIV/0!</v>
      </c>
    </row>
    <row r="475" spans="1:5" ht="15.75" thickBot="1" x14ac:dyDescent="0.3">
      <c r="A475" s="4" t="s">
        <v>16</v>
      </c>
      <c r="B475" s="146" t="s">
        <v>22</v>
      </c>
      <c r="C475" s="8">
        <f t="shared" ref="C475:E477" si="85">C472/B472-1</f>
        <v>-1</v>
      </c>
      <c r="D475" s="8" t="e">
        <f t="shared" si="85"/>
        <v>#DIV/0!</v>
      </c>
      <c r="E475" s="8" t="e">
        <f t="shared" si="85"/>
        <v>#DIV/0!</v>
      </c>
    </row>
    <row r="476" spans="1:5" ht="15.75" thickBot="1" x14ac:dyDescent="0.3">
      <c r="A476" s="4" t="s">
        <v>17</v>
      </c>
      <c r="B476" s="146" t="s">
        <v>22</v>
      </c>
      <c r="C476" s="8">
        <f t="shared" si="85"/>
        <v>-1</v>
      </c>
      <c r="D476" s="8" t="e">
        <f t="shared" si="85"/>
        <v>#DIV/0!</v>
      </c>
      <c r="E476" s="8" t="e">
        <f t="shared" si="85"/>
        <v>#DIV/0!</v>
      </c>
    </row>
    <row r="477" spans="1:5" ht="15.75" thickBot="1" x14ac:dyDescent="0.3">
      <c r="A477" s="4" t="s">
        <v>18</v>
      </c>
      <c r="B477" s="146" t="s">
        <v>22</v>
      </c>
      <c r="C477" s="8" t="e">
        <f t="shared" si="85"/>
        <v>#DIV/0!</v>
      </c>
      <c r="D477" s="8" t="e">
        <f t="shared" si="85"/>
        <v>#DIV/0!</v>
      </c>
      <c r="E477" s="8" t="e">
        <f t="shared" si="85"/>
        <v>#DIV/0!</v>
      </c>
    </row>
    <row r="478" spans="1:5" ht="15.75" customHeight="1" thickBot="1" x14ac:dyDescent="0.3">
      <c r="A478" s="170" t="s">
        <v>40</v>
      </c>
      <c r="B478" s="171"/>
      <c r="C478" s="171"/>
      <c r="D478" s="171"/>
      <c r="E478" s="172"/>
    </row>
    <row r="479" spans="1:5" x14ac:dyDescent="0.25">
      <c r="A479" s="156"/>
      <c r="B479" s="2">
        <v>2020</v>
      </c>
      <c r="C479" s="2">
        <v>2021</v>
      </c>
      <c r="D479" s="2">
        <v>2022</v>
      </c>
      <c r="E479" s="2">
        <v>2023</v>
      </c>
    </row>
    <row r="480" spans="1:5" ht="15.75" thickBot="1" x14ac:dyDescent="0.3">
      <c r="A480" s="157"/>
      <c r="B480" s="20" t="s">
        <v>5</v>
      </c>
      <c r="C480" s="20" t="s">
        <v>6</v>
      </c>
      <c r="D480" s="20" t="s">
        <v>6</v>
      </c>
      <c r="E480" s="20" t="s">
        <v>6</v>
      </c>
    </row>
    <row r="481" spans="1:5" ht="15.75" thickBot="1" x14ac:dyDescent="0.3">
      <c r="A481" s="1" t="s">
        <v>44</v>
      </c>
      <c r="B481" s="7">
        <f>B482+B483+B484+B485</f>
        <v>0</v>
      </c>
      <c r="C481" s="9">
        <f t="shared" ref="C481:E481" si="86">C482+C483+C484+C485</f>
        <v>0</v>
      </c>
      <c r="D481" s="9">
        <f t="shared" si="86"/>
        <v>0</v>
      </c>
      <c r="E481" s="9">
        <f t="shared" si="86"/>
        <v>0</v>
      </c>
    </row>
    <row r="482" spans="1:5" ht="15.75" thickBot="1" x14ac:dyDescent="0.3">
      <c r="A482" s="11" t="s">
        <v>52</v>
      </c>
      <c r="B482" s="7"/>
      <c r="C482" s="9"/>
      <c r="D482" s="9"/>
      <c r="E482" s="9"/>
    </row>
    <row r="483" spans="1:5" ht="15.75" thickBot="1" x14ac:dyDescent="0.3">
      <c r="A483" s="11" t="s">
        <v>58</v>
      </c>
      <c r="B483" s="7"/>
      <c r="C483" s="9"/>
      <c r="D483" s="9"/>
      <c r="E483" s="9"/>
    </row>
    <row r="484" spans="1:5" ht="15.75" thickBot="1" x14ac:dyDescent="0.3">
      <c r="A484" s="11" t="s">
        <v>59</v>
      </c>
      <c r="B484" s="7"/>
      <c r="C484" s="9"/>
      <c r="D484" s="9"/>
      <c r="E484" s="9"/>
    </row>
    <row r="485" spans="1:5" ht="15.75" thickBot="1" x14ac:dyDescent="0.3">
      <c r="A485" s="11" t="s">
        <v>60</v>
      </c>
      <c r="B485" s="7"/>
      <c r="C485" s="9"/>
      <c r="D485" s="9"/>
      <c r="E485" s="9"/>
    </row>
    <row r="486" spans="1:5" ht="15.75" thickBot="1" x14ac:dyDescent="0.3">
      <c r="A486" s="1" t="s">
        <v>45</v>
      </c>
      <c r="B486" s="35">
        <f>B487+B488+B489+B490</f>
        <v>30000</v>
      </c>
      <c r="C486" s="12">
        <v>0</v>
      </c>
      <c r="D486" s="12">
        <f t="shared" ref="D486:E486" si="87">D487+D488+D489+D490</f>
        <v>0</v>
      </c>
      <c r="E486" s="12">
        <f t="shared" si="87"/>
        <v>0</v>
      </c>
    </row>
    <row r="487" spans="1:5" ht="15.75" thickBot="1" x14ac:dyDescent="0.3">
      <c r="A487" s="11" t="s">
        <v>52</v>
      </c>
      <c r="B487" s="35"/>
      <c r="C487" s="12"/>
      <c r="D487" s="12"/>
      <c r="E487" s="12"/>
    </row>
    <row r="488" spans="1:5" ht="15.75" thickBot="1" x14ac:dyDescent="0.3">
      <c r="A488" s="11" t="s">
        <v>58</v>
      </c>
      <c r="B488" s="6">
        <v>30000</v>
      </c>
      <c r="C488" s="40">
        <v>0</v>
      </c>
      <c r="D488" s="6">
        <v>0</v>
      </c>
      <c r="E488" s="12"/>
    </row>
    <row r="489" spans="1:5" ht="15.75" thickBot="1" x14ac:dyDescent="0.3">
      <c r="A489" s="11" t="s">
        <v>59</v>
      </c>
      <c r="B489" s="6"/>
      <c r="C489" s="6"/>
      <c r="D489" s="12"/>
      <c r="E489" s="12"/>
    </row>
    <row r="490" spans="1:5" ht="15.75" thickBot="1" x14ac:dyDescent="0.3">
      <c r="A490" s="11" t="s">
        <v>60</v>
      </c>
      <c r="B490" s="6"/>
      <c r="C490" s="6"/>
      <c r="D490" s="6"/>
      <c r="E490" s="12"/>
    </row>
    <row r="491" spans="1:5" ht="15.75" thickBot="1" x14ac:dyDescent="0.3">
      <c r="A491" s="22" t="s">
        <v>37</v>
      </c>
      <c r="B491" s="35">
        <f>B481+B486</f>
        <v>30000</v>
      </c>
      <c r="C491" s="12">
        <v>0</v>
      </c>
      <c r="D491" s="12">
        <f t="shared" ref="D491:E491" si="88">D481+D486</f>
        <v>0</v>
      </c>
      <c r="E491" s="12">
        <f t="shared" si="88"/>
        <v>0</v>
      </c>
    </row>
    <row r="492" spans="1:5" ht="34.5" thickBot="1" x14ac:dyDescent="0.3">
      <c r="A492" s="21" t="s">
        <v>61</v>
      </c>
      <c r="B492" s="70" t="s">
        <v>147</v>
      </c>
      <c r="C492" s="47" t="s">
        <v>57</v>
      </c>
      <c r="D492" s="48" t="s">
        <v>148</v>
      </c>
      <c r="E492" s="49"/>
    </row>
    <row r="493" spans="1:5" ht="23.25" customHeight="1" thickBot="1" x14ac:dyDescent="0.3">
      <c r="A493" s="4" t="s">
        <v>9</v>
      </c>
      <c r="B493" s="164" t="s">
        <v>149</v>
      </c>
      <c r="C493" s="165"/>
      <c r="D493" s="165"/>
      <c r="E493" s="166"/>
    </row>
    <row r="494" spans="1:5" ht="15.75" thickBot="1" x14ac:dyDescent="0.3">
      <c r="A494" s="4" t="s">
        <v>14</v>
      </c>
      <c r="B494" s="167" t="s">
        <v>146</v>
      </c>
      <c r="C494" s="168"/>
      <c r="D494" s="168"/>
      <c r="E494" s="169"/>
    </row>
    <row r="495" spans="1:5" x14ac:dyDescent="0.25">
      <c r="A495" s="156"/>
      <c r="B495" s="2">
        <v>2020</v>
      </c>
      <c r="C495" s="2">
        <v>2021</v>
      </c>
      <c r="D495" s="2">
        <v>2022</v>
      </c>
      <c r="E495" s="2">
        <v>2023</v>
      </c>
    </row>
    <row r="496" spans="1:5" ht="15.75" thickBot="1" x14ac:dyDescent="0.3">
      <c r="A496" s="157"/>
      <c r="B496" s="20" t="s">
        <v>5</v>
      </c>
      <c r="C496" s="20" t="s">
        <v>6</v>
      </c>
      <c r="D496" s="20" t="s">
        <v>6</v>
      </c>
      <c r="E496" s="20" t="s">
        <v>6</v>
      </c>
    </row>
    <row r="497" spans="1:5" ht="15.75" thickBot="1" x14ac:dyDescent="0.3">
      <c r="A497" s="4" t="s">
        <v>8</v>
      </c>
      <c r="B497" s="146">
        <v>6</v>
      </c>
      <c r="C497" s="105">
        <v>0</v>
      </c>
      <c r="D497" s="105">
        <v>0</v>
      </c>
      <c r="E497" s="105">
        <v>0</v>
      </c>
    </row>
    <row r="498" spans="1:5" ht="15.75" thickBot="1" x14ac:dyDescent="0.3">
      <c r="A498" s="4" t="s">
        <v>15</v>
      </c>
      <c r="B498" s="6">
        <f>B516</f>
        <v>2000</v>
      </c>
      <c r="C498" s="6">
        <f>C516</f>
        <v>0</v>
      </c>
      <c r="D498" s="6">
        <v>0</v>
      </c>
      <c r="E498" s="6">
        <f t="shared" ref="E498" si="89">E516</f>
        <v>0</v>
      </c>
    </row>
    <row r="499" spans="1:5" ht="15.75" thickBot="1" x14ac:dyDescent="0.3">
      <c r="A499" s="4" t="s">
        <v>23</v>
      </c>
      <c r="B499" s="6">
        <f>B498/B497</f>
        <v>333.33333333333331</v>
      </c>
      <c r="C499" s="6" t="e">
        <f t="shared" ref="C499:E499" si="90">C498/C497</f>
        <v>#DIV/0!</v>
      </c>
      <c r="D499" s="6" t="e">
        <f t="shared" si="90"/>
        <v>#DIV/0!</v>
      </c>
      <c r="E499" s="6" t="e">
        <f t="shared" si="90"/>
        <v>#DIV/0!</v>
      </c>
    </row>
    <row r="500" spans="1:5" ht="15.75" thickBot="1" x14ac:dyDescent="0.3">
      <c r="A500" s="4" t="s">
        <v>16</v>
      </c>
      <c r="B500" s="146" t="s">
        <v>22</v>
      </c>
      <c r="C500" s="8">
        <f t="shared" ref="C500:E502" si="91">C497/B497-1</f>
        <v>-1</v>
      </c>
      <c r="D500" s="8" t="e">
        <f t="shared" si="91"/>
        <v>#DIV/0!</v>
      </c>
      <c r="E500" s="8" t="e">
        <f t="shared" si="91"/>
        <v>#DIV/0!</v>
      </c>
    </row>
    <row r="501" spans="1:5" ht="15.75" thickBot="1" x14ac:dyDescent="0.3">
      <c r="A501" s="4" t="s">
        <v>17</v>
      </c>
      <c r="B501" s="146" t="s">
        <v>22</v>
      </c>
      <c r="C501" s="8">
        <f t="shared" si="91"/>
        <v>-1</v>
      </c>
      <c r="D501" s="8" t="e">
        <f t="shared" si="91"/>
        <v>#DIV/0!</v>
      </c>
      <c r="E501" s="8" t="e">
        <f t="shared" si="91"/>
        <v>#DIV/0!</v>
      </c>
    </row>
    <row r="502" spans="1:5" ht="15.75" thickBot="1" x14ac:dyDescent="0.3">
      <c r="A502" s="4" t="s">
        <v>18</v>
      </c>
      <c r="B502" s="146" t="s">
        <v>22</v>
      </c>
      <c r="C502" s="8" t="e">
        <f t="shared" si="91"/>
        <v>#DIV/0!</v>
      </c>
      <c r="D502" s="8" t="e">
        <f t="shared" si="91"/>
        <v>#DIV/0!</v>
      </c>
      <c r="E502" s="8" t="e">
        <f t="shared" si="91"/>
        <v>#DIV/0!</v>
      </c>
    </row>
    <row r="503" spans="1:5" ht="15.75" customHeight="1" thickBot="1" x14ac:dyDescent="0.3">
      <c r="A503" s="170" t="s">
        <v>40</v>
      </c>
      <c r="B503" s="171"/>
      <c r="C503" s="171"/>
      <c r="D503" s="171"/>
      <c r="E503" s="172"/>
    </row>
    <row r="504" spans="1:5" x14ac:dyDescent="0.25">
      <c r="A504" s="156"/>
      <c r="B504" s="2">
        <v>2020</v>
      </c>
      <c r="C504" s="2">
        <v>2021</v>
      </c>
      <c r="D504" s="2">
        <v>2022</v>
      </c>
      <c r="E504" s="2">
        <v>2023</v>
      </c>
    </row>
    <row r="505" spans="1:5" ht="15.75" thickBot="1" x14ac:dyDescent="0.3">
      <c r="A505" s="157"/>
      <c r="B505" s="20" t="s">
        <v>5</v>
      </c>
      <c r="C505" s="20" t="s">
        <v>6</v>
      </c>
      <c r="D505" s="20" t="s">
        <v>6</v>
      </c>
      <c r="E505" s="20" t="s">
        <v>6</v>
      </c>
    </row>
    <row r="506" spans="1:5" ht="15.75" thickBot="1" x14ac:dyDescent="0.3">
      <c r="A506" s="1" t="s">
        <v>44</v>
      </c>
      <c r="B506" s="7">
        <f>B507+B508+B509+B510</f>
        <v>0</v>
      </c>
      <c r="C506" s="9">
        <f t="shared" ref="C506:E506" si="92">C507+C508+C509+C510</f>
        <v>0</v>
      </c>
      <c r="D506" s="9">
        <f t="shared" si="92"/>
        <v>0</v>
      </c>
      <c r="E506" s="9">
        <f t="shared" si="92"/>
        <v>0</v>
      </c>
    </row>
    <row r="507" spans="1:5" ht="15.75" thickBot="1" x14ac:dyDescent="0.3">
      <c r="A507" s="11" t="s">
        <v>52</v>
      </c>
      <c r="B507" s="7"/>
      <c r="C507" s="9"/>
      <c r="D507" s="9"/>
      <c r="E507" s="9"/>
    </row>
    <row r="508" spans="1:5" ht="15.75" thickBot="1" x14ac:dyDescent="0.3">
      <c r="A508" s="11" t="s">
        <v>58</v>
      </c>
      <c r="B508" s="7"/>
      <c r="C508" s="9"/>
      <c r="D508" s="9"/>
      <c r="E508" s="9"/>
    </row>
    <row r="509" spans="1:5" ht="15.75" thickBot="1" x14ac:dyDescent="0.3">
      <c r="A509" s="11" t="s">
        <v>59</v>
      </c>
      <c r="B509" s="7"/>
      <c r="C509" s="9"/>
      <c r="D509" s="9"/>
      <c r="E509" s="9"/>
    </row>
    <row r="510" spans="1:5" ht="15.75" thickBot="1" x14ac:dyDescent="0.3">
      <c r="A510" s="11" t="s">
        <v>60</v>
      </c>
      <c r="B510" s="7"/>
      <c r="C510" s="9"/>
      <c r="D510" s="9"/>
      <c r="E510" s="9"/>
    </row>
    <row r="511" spans="1:5" ht="15.75" thickBot="1" x14ac:dyDescent="0.3">
      <c r="A511" s="1" t="s">
        <v>45</v>
      </c>
      <c r="B511" s="35">
        <f>B512+B513+B514+B515</f>
        <v>2000</v>
      </c>
      <c r="C511" s="12">
        <f>C512+C513+C514+C515</f>
        <v>0</v>
      </c>
      <c r="D511" s="12">
        <f t="shared" ref="D511:E511" si="93">D512+D513+D514+D515</f>
        <v>0</v>
      </c>
      <c r="E511" s="12">
        <f t="shared" si="93"/>
        <v>0</v>
      </c>
    </row>
    <row r="512" spans="1:5" ht="15.75" thickBot="1" x14ac:dyDescent="0.3">
      <c r="A512" s="11" t="s">
        <v>52</v>
      </c>
      <c r="B512" s="35"/>
      <c r="C512" s="12"/>
      <c r="D512" s="12"/>
      <c r="E512" s="12"/>
    </row>
    <row r="513" spans="1:5" ht="15.75" thickBot="1" x14ac:dyDescent="0.3">
      <c r="A513" s="11" t="s">
        <v>58</v>
      </c>
      <c r="B513" s="6"/>
      <c r="C513" s="6"/>
      <c r="D513" s="6"/>
      <c r="E513" s="12"/>
    </row>
    <row r="514" spans="1:5" ht="15.75" thickBot="1" x14ac:dyDescent="0.3">
      <c r="A514" s="11" t="s">
        <v>59</v>
      </c>
      <c r="B514" s="6"/>
      <c r="C514" s="6"/>
      <c r="D514" s="12"/>
      <c r="E514" s="12"/>
    </row>
    <row r="515" spans="1:5" ht="15.75" thickBot="1" x14ac:dyDescent="0.3">
      <c r="A515" s="11" t="s">
        <v>60</v>
      </c>
      <c r="B515" s="6">
        <v>2000</v>
      </c>
      <c r="C515" s="40">
        <v>0</v>
      </c>
      <c r="D515" s="6">
        <v>0</v>
      </c>
      <c r="E515" s="12"/>
    </row>
    <row r="516" spans="1:5" ht="15.75" thickBot="1" x14ac:dyDescent="0.3">
      <c r="A516" s="22" t="s">
        <v>37</v>
      </c>
      <c r="B516" s="35">
        <f>B506+B511</f>
        <v>2000</v>
      </c>
      <c r="C516" s="12">
        <f t="shared" ref="C516:E516" si="94">C506+C511</f>
        <v>0</v>
      </c>
      <c r="D516" s="12">
        <f t="shared" si="94"/>
        <v>0</v>
      </c>
      <c r="E516" s="12">
        <f t="shared" si="94"/>
        <v>0</v>
      </c>
    </row>
    <row r="517" spans="1:5" ht="15.75" thickBot="1" x14ac:dyDescent="0.3">
      <c r="A517" s="68" t="s">
        <v>49</v>
      </c>
      <c r="B517" s="212" t="s">
        <v>364</v>
      </c>
      <c r="C517" s="213"/>
      <c r="D517" s="214"/>
      <c r="E517" s="215"/>
    </row>
    <row r="518" spans="1:5" ht="90.75" thickBot="1" x14ac:dyDescent="0.3">
      <c r="A518" s="21" t="s">
        <v>28</v>
      </c>
      <c r="B518" s="70" t="s">
        <v>150</v>
      </c>
      <c r="C518" s="47" t="s">
        <v>57</v>
      </c>
      <c r="D518" s="134" t="s">
        <v>363</v>
      </c>
      <c r="E518" s="49"/>
    </row>
    <row r="519" spans="1:5" ht="23.25" customHeight="1" thickBot="1" x14ac:dyDescent="0.3">
      <c r="A519" s="4" t="s">
        <v>9</v>
      </c>
      <c r="B519" s="164" t="s">
        <v>151</v>
      </c>
      <c r="C519" s="165"/>
      <c r="D519" s="165"/>
      <c r="E519" s="166"/>
    </row>
    <row r="520" spans="1:5" ht="15.75" thickBot="1" x14ac:dyDescent="0.3">
      <c r="A520" s="4" t="s">
        <v>14</v>
      </c>
      <c r="B520" s="167" t="s">
        <v>152</v>
      </c>
      <c r="C520" s="168"/>
      <c r="D520" s="168"/>
      <c r="E520" s="169"/>
    </row>
    <row r="521" spans="1:5" x14ac:dyDescent="0.25">
      <c r="A521" s="156"/>
      <c r="B521" s="2">
        <v>2020</v>
      </c>
      <c r="C521" s="2">
        <v>2021</v>
      </c>
      <c r="D521" s="2">
        <v>2022</v>
      </c>
      <c r="E521" s="2">
        <v>2023</v>
      </c>
    </row>
    <row r="522" spans="1:5" ht="15.75" thickBot="1" x14ac:dyDescent="0.3">
      <c r="A522" s="157"/>
      <c r="B522" s="20" t="s">
        <v>5</v>
      </c>
      <c r="C522" s="20" t="s">
        <v>6</v>
      </c>
      <c r="D522" s="20" t="s">
        <v>6</v>
      </c>
      <c r="E522" s="20" t="s">
        <v>6</v>
      </c>
    </row>
    <row r="523" spans="1:5" ht="15.75" thickBot="1" x14ac:dyDescent="0.3">
      <c r="A523" s="4" t="s">
        <v>8</v>
      </c>
      <c r="B523" s="146">
        <v>1</v>
      </c>
      <c r="C523" s="105">
        <v>0</v>
      </c>
      <c r="D523" s="105">
        <v>0</v>
      </c>
      <c r="E523" s="105">
        <v>0</v>
      </c>
    </row>
    <row r="524" spans="1:5" ht="15.75" thickBot="1" x14ac:dyDescent="0.3">
      <c r="A524" s="4" t="s">
        <v>15</v>
      </c>
      <c r="B524" s="6">
        <f>B542</f>
        <v>5500</v>
      </c>
      <c r="C524" s="6">
        <v>0</v>
      </c>
      <c r="D524" s="6">
        <v>0</v>
      </c>
      <c r="E524" s="6">
        <f t="shared" ref="E524" si="95">E542</f>
        <v>0</v>
      </c>
    </row>
    <row r="525" spans="1:5" ht="15.75" thickBot="1" x14ac:dyDescent="0.3">
      <c r="A525" s="4" t="s">
        <v>23</v>
      </c>
      <c r="B525" s="6">
        <f>B524/B523</f>
        <v>5500</v>
      </c>
      <c r="C525" s="6" t="e">
        <f t="shared" ref="C525:E525" si="96">C524/C523</f>
        <v>#DIV/0!</v>
      </c>
      <c r="D525" s="6" t="e">
        <f t="shared" si="96"/>
        <v>#DIV/0!</v>
      </c>
      <c r="E525" s="6" t="e">
        <f t="shared" si="96"/>
        <v>#DIV/0!</v>
      </c>
    </row>
    <row r="526" spans="1:5" ht="15.75" thickBot="1" x14ac:dyDescent="0.3">
      <c r="A526" s="4" t="s">
        <v>16</v>
      </c>
      <c r="B526" s="146" t="s">
        <v>22</v>
      </c>
      <c r="C526" s="8">
        <f t="shared" ref="C526:E528" si="97">C523/B523-1</f>
        <v>-1</v>
      </c>
      <c r="D526" s="8" t="e">
        <f t="shared" si="97"/>
        <v>#DIV/0!</v>
      </c>
      <c r="E526" s="8" t="e">
        <f t="shared" si="97"/>
        <v>#DIV/0!</v>
      </c>
    </row>
    <row r="527" spans="1:5" ht="15.75" thickBot="1" x14ac:dyDescent="0.3">
      <c r="A527" s="4" t="s">
        <v>17</v>
      </c>
      <c r="B527" s="146" t="s">
        <v>22</v>
      </c>
      <c r="C527" s="8">
        <f t="shared" si="97"/>
        <v>-1</v>
      </c>
      <c r="D527" s="8" t="e">
        <f t="shared" si="97"/>
        <v>#DIV/0!</v>
      </c>
      <c r="E527" s="8" t="e">
        <f t="shared" si="97"/>
        <v>#DIV/0!</v>
      </c>
    </row>
    <row r="528" spans="1:5" ht="15.75" thickBot="1" x14ac:dyDescent="0.3">
      <c r="A528" s="4" t="s">
        <v>18</v>
      </c>
      <c r="B528" s="146" t="s">
        <v>22</v>
      </c>
      <c r="C528" s="8" t="e">
        <f t="shared" si="97"/>
        <v>#DIV/0!</v>
      </c>
      <c r="D528" s="8" t="e">
        <f t="shared" si="97"/>
        <v>#DIV/0!</v>
      </c>
      <c r="E528" s="8" t="e">
        <f t="shared" si="97"/>
        <v>#DIV/0!</v>
      </c>
    </row>
    <row r="529" spans="1:5" ht="15.75" customHeight="1" thickBot="1" x14ac:dyDescent="0.3">
      <c r="A529" s="170" t="s">
        <v>40</v>
      </c>
      <c r="B529" s="171"/>
      <c r="C529" s="171"/>
      <c r="D529" s="171"/>
      <c r="E529" s="172"/>
    </row>
    <row r="530" spans="1:5" x14ac:dyDescent="0.25">
      <c r="A530" s="156"/>
      <c r="B530" s="2">
        <v>2020</v>
      </c>
      <c r="C530" s="2">
        <v>2021</v>
      </c>
      <c r="D530" s="2">
        <v>2022</v>
      </c>
      <c r="E530" s="2">
        <v>2023</v>
      </c>
    </row>
    <row r="531" spans="1:5" ht="15.75" thickBot="1" x14ac:dyDescent="0.3">
      <c r="A531" s="157"/>
      <c r="B531" s="20" t="s">
        <v>5</v>
      </c>
      <c r="C531" s="20" t="s">
        <v>6</v>
      </c>
      <c r="D531" s="20" t="s">
        <v>6</v>
      </c>
      <c r="E531" s="20" t="s">
        <v>6</v>
      </c>
    </row>
    <row r="532" spans="1:5" ht="15.75" thickBot="1" x14ac:dyDescent="0.3">
      <c r="A532" s="1" t="s">
        <v>44</v>
      </c>
      <c r="B532" s="9">
        <f>B533+B534+B535+B536</f>
        <v>0</v>
      </c>
      <c r="C532" s="9">
        <f t="shared" ref="C532:E532" si="98">C533+C534+C535+C536</f>
        <v>0</v>
      </c>
      <c r="D532" s="9">
        <f t="shared" si="98"/>
        <v>0</v>
      </c>
      <c r="E532" s="9">
        <f t="shared" si="98"/>
        <v>0</v>
      </c>
    </row>
    <row r="533" spans="1:5" ht="15.75" thickBot="1" x14ac:dyDescent="0.3">
      <c r="A533" s="11" t="s">
        <v>52</v>
      </c>
      <c r="B533" s="7"/>
      <c r="C533" s="9"/>
      <c r="D533" s="9"/>
      <c r="E533" s="9"/>
    </row>
    <row r="534" spans="1:5" ht="15.75" thickBot="1" x14ac:dyDescent="0.3">
      <c r="A534" s="11" t="s">
        <v>58</v>
      </c>
      <c r="B534" s="7"/>
      <c r="C534" s="9"/>
      <c r="D534" s="9"/>
      <c r="E534" s="9"/>
    </row>
    <row r="535" spans="1:5" ht="15.75" thickBot="1" x14ac:dyDescent="0.3">
      <c r="A535" s="11" t="s">
        <v>59</v>
      </c>
      <c r="B535" s="7"/>
      <c r="C535" s="9"/>
      <c r="D535" s="9"/>
      <c r="E535" s="9"/>
    </row>
    <row r="536" spans="1:5" ht="15.75" thickBot="1" x14ac:dyDescent="0.3">
      <c r="A536" s="11" t="s">
        <v>60</v>
      </c>
      <c r="B536" s="7"/>
      <c r="C536" s="9"/>
      <c r="D536" s="9"/>
      <c r="E536" s="9"/>
    </row>
    <row r="537" spans="1:5" ht="15.75" thickBot="1" x14ac:dyDescent="0.3">
      <c r="A537" s="1" t="s">
        <v>45</v>
      </c>
      <c r="B537" s="35">
        <f>B538+B539+B540+B541</f>
        <v>5500</v>
      </c>
      <c r="C537" s="12">
        <v>0</v>
      </c>
      <c r="D537" s="12">
        <f t="shared" ref="D537:E537" si="99">D538+D539+D540+D541</f>
        <v>0</v>
      </c>
      <c r="E537" s="12">
        <f t="shared" si="99"/>
        <v>0</v>
      </c>
    </row>
    <row r="538" spans="1:5" ht="15.75" thickBot="1" x14ac:dyDescent="0.3">
      <c r="A538" s="11" t="s">
        <v>52</v>
      </c>
      <c r="B538" s="35"/>
      <c r="C538" s="12"/>
      <c r="D538" s="12"/>
      <c r="E538" s="12"/>
    </row>
    <row r="539" spans="1:5" ht="15.75" thickBot="1" x14ac:dyDescent="0.3">
      <c r="A539" s="11" t="s">
        <v>58</v>
      </c>
      <c r="B539" s="6">
        <v>5000</v>
      </c>
      <c r="C539" s="40">
        <v>0</v>
      </c>
      <c r="D539" s="6"/>
      <c r="E539" s="12"/>
    </row>
    <row r="540" spans="1:5" ht="15.75" thickBot="1" x14ac:dyDescent="0.3">
      <c r="A540" s="11" t="s">
        <v>59</v>
      </c>
      <c r="B540" s="6"/>
      <c r="C540" s="6"/>
      <c r="D540" s="12"/>
      <c r="E540" s="12"/>
    </row>
    <row r="541" spans="1:5" ht="15.75" thickBot="1" x14ac:dyDescent="0.3">
      <c r="A541" s="11" t="s">
        <v>60</v>
      </c>
      <c r="B541" s="6">
        <v>500</v>
      </c>
      <c r="C541" s="6">
        <v>0</v>
      </c>
      <c r="D541" s="6"/>
      <c r="E541" s="12"/>
    </row>
    <row r="542" spans="1:5" ht="15.75" thickBot="1" x14ac:dyDescent="0.3">
      <c r="A542" s="22" t="s">
        <v>37</v>
      </c>
      <c r="B542" s="35">
        <f>B532+B537</f>
        <v>5500</v>
      </c>
      <c r="C542" s="12">
        <v>0</v>
      </c>
      <c r="D542" s="12">
        <f t="shared" ref="D542:E542" si="100">D532+D537</f>
        <v>0</v>
      </c>
      <c r="E542" s="12">
        <f t="shared" si="100"/>
        <v>0</v>
      </c>
    </row>
    <row r="543" spans="1:5" ht="15.75" thickBot="1" x14ac:dyDescent="0.3">
      <c r="A543" s="68" t="s">
        <v>49</v>
      </c>
      <c r="B543" s="212" t="s">
        <v>153</v>
      </c>
      <c r="C543" s="213"/>
      <c r="D543" s="214"/>
      <c r="E543" s="215"/>
    </row>
    <row r="544" spans="1:5" ht="45.75" thickBot="1" x14ac:dyDescent="0.3">
      <c r="A544" s="21" t="s">
        <v>28</v>
      </c>
      <c r="B544" s="70" t="s">
        <v>154</v>
      </c>
      <c r="C544" s="47" t="s">
        <v>57</v>
      </c>
      <c r="D544" s="134" t="s">
        <v>155</v>
      </c>
      <c r="E544" s="49"/>
    </row>
    <row r="545" spans="1:5" ht="23.25" customHeight="1" thickBot="1" x14ac:dyDescent="0.3">
      <c r="A545" s="4" t="s">
        <v>9</v>
      </c>
      <c r="B545" s="164" t="s">
        <v>156</v>
      </c>
      <c r="C545" s="165"/>
      <c r="D545" s="165"/>
      <c r="E545" s="166"/>
    </row>
    <row r="546" spans="1:5" ht="15.75" thickBot="1" x14ac:dyDescent="0.3">
      <c r="A546" s="4" t="s">
        <v>14</v>
      </c>
      <c r="B546" s="167" t="s">
        <v>137</v>
      </c>
      <c r="C546" s="168"/>
      <c r="D546" s="168"/>
      <c r="E546" s="169"/>
    </row>
    <row r="547" spans="1:5" x14ac:dyDescent="0.25">
      <c r="A547" s="156"/>
      <c r="B547" s="2">
        <v>2020</v>
      </c>
      <c r="C547" s="2">
        <v>2021</v>
      </c>
      <c r="D547" s="2">
        <v>2022</v>
      </c>
      <c r="E547" s="2">
        <v>2023</v>
      </c>
    </row>
    <row r="548" spans="1:5" ht="15.75" thickBot="1" x14ac:dyDescent="0.3">
      <c r="A548" s="157"/>
      <c r="B548" s="20" t="s">
        <v>5</v>
      </c>
      <c r="C548" s="20" t="s">
        <v>6</v>
      </c>
      <c r="D548" s="20" t="s">
        <v>6</v>
      </c>
      <c r="E548" s="20" t="s">
        <v>6</v>
      </c>
    </row>
    <row r="549" spans="1:5" ht="15.75" thickBot="1" x14ac:dyDescent="0.3">
      <c r="A549" s="4" t="s">
        <v>8</v>
      </c>
      <c r="B549" s="146">
        <v>1</v>
      </c>
      <c r="C549" s="105">
        <v>0</v>
      </c>
      <c r="D549" s="105">
        <v>0</v>
      </c>
      <c r="E549" s="105">
        <v>0</v>
      </c>
    </row>
    <row r="550" spans="1:5" ht="15.75" thickBot="1" x14ac:dyDescent="0.3">
      <c r="A550" s="4" t="s">
        <v>15</v>
      </c>
      <c r="B550" s="6">
        <f>B568</f>
        <v>10000</v>
      </c>
      <c r="C550" s="6">
        <v>0</v>
      </c>
      <c r="D550" s="6">
        <v>0</v>
      </c>
      <c r="E550" s="6">
        <f t="shared" ref="E550" si="101">E568</f>
        <v>0</v>
      </c>
    </row>
    <row r="551" spans="1:5" ht="15.75" thickBot="1" x14ac:dyDescent="0.3">
      <c r="A551" s="4" t="s">
        <v>23</v>
      </c>
      <c r="B551" s="6">
        <f>B550/B549</f>
        <v>10000</v>
      </c>
      <c r="C551" s="6" t="e">
        <f t="shared" ref="C551:E551" si="102">C550/C549</f>
        <v>#DIV/0!</v>
      </c>
      <c r="D551" s="6" t="e">
        <f t="shared" si="102"/>
        <v>#DIV/0!</v>
      </c>
      <c r="E551" s="6" t="e">
        <f t="shared" si="102"/>
        <v>#DIV/0!</v>
      </c>
    </row>
    <row r="552" spans="1:5" ht="15.75" thickBot="1" x14ac:dyDescent="0.3">
      <c r="A552" s="4" t="s">
        <v>16</v>
      </c>
      <c r="B552" s="146" t="s">
        <v>22</v>
      </c>
      <c r="C552" s="8">
        <f t="shared" ref="C552:E554" si="103">C549/B549-1</f>
        <v>-1</v>
      </c>
      <c r="D552" s="8" t="e">
        <f t="shared" si="103"/>
        <v>#DIV/0!</v>
      </c>
      <c r="E552" s="8" t="e">
        <f t="shared" si="103"/>
        <v>#DIV/0!</v>
      </c>
    </row>
    <row r="553" spans="1:5" ht="15.75" thickBot="1" x14ac:dyDescent="0.3">
      <c r="A553" s="4" t="s">
        <v>17</v>
      </c>
      <c r="B553" s="146" t="s">
        <v>22</v>
      </c>
      <c r="C553" s="8">
        <f t="shared" si="103"/>
        <v>-1</v>
      </c>
      <c r="D553" s="8" t="e">
        <f t="shared" si="103"/>
        <v>#DIV/0!</v>
      </c>
      <c r="E553" s="8" t="e">
        <f t="shared" si="103"/>
        <v>#DIV/0!</v>
      </c>
    </row>
    <row r="554" spans="1:5" ht="15.75" thickBot="1" x14ac:dyDescent="0.3">
      <c r="A554" s="4" t="s">
        <v>18</v>
      </c>
      <c r="B554" s="146" t="s">
        <v>22</v>
      </c>
      <c r="C554" s="8" t="e">
        <f t="shared" si="103"/>
        <v>#DIV/0!</v>
      </c>
      <c r="D554" s="8" t="e">
        <f t="shared" si="103"/>
        <v>#DIV/0!</v>
      </c>
      <c r="E554" s="8" t="e">
        <f t="shared" si="103"/>
        <v>#DIV/0!</v>
      </c>
    </row>
    <row r="555" spans="1:5" ht="15.75" customHeight="1" thickBot="1" x14ac:dyDescent="0.3">
      <c r="A555" s="170" t="s">
        <v>40</v>
      </c>
      <c r="B555" s="171"/>
      <c r="C555" s="171"/>
      <c r="D555" s="171"/>
      <c r="E555" s="172"/>
    </row>
    <row r="556" spans="1:5" x14ac:dyDescent="0.25">
      <c r="A556" s="156"/>
      <c r="B556" s="2">
        <v>2020</v>
      </c>
      <c r="C556" s="2">
        <v>2021</v>
      </c>
      <c r="D556" s="2">
        <v>2022</v>
      </c>
      <c r="E556" s="2">
        <v>2023</v>
      </c>
    </row>
    <row r="557" spans="1:5" ht="15.75" thickBot="1" x14ac:dyDescent="0.3">
      <c r="A557" s="157"/>
      <c r="B557" s="20" t="s">
        <v>5</v>
      </c>
      <c r="C557" s="20" t="s">
        <v>6</v>
      </c>
      <c r="D557" s="20" t="s">
        <v>6</v>
      </c>
      <c r="E557" s="20" t="s">
        <v>6</v>
      </c>
    </row>
    <row r="558" spans="1:5" ht="15.75" thickBot="1" x14ac:dyDescent="0.3">
      <c r="A558" s="1" t="s">
        <v>44</v>
      </c>
      <c r="B558" s="7">
        <f>B559+B560+B561+B562</f>
        <v>0</v>
      </c>
      <c r="C558" s="9">
        <f t="shared" ref="C558:E558" si="104">C559+C560+C561+C562</f>
        <v>0</v>
      </c>
      <c r="D558" s="9">
        <f t="shared" si="104"/>
        <v>0</v>
      </c>
      <c r="E558" s="9">
        <f t="shared" si="104"/>
        <v>0</v>
      </c>
    </row>
    <row r="559" spans="1:5" ht="15.75" thickBot="1" x14ac:dyDescent="0.3">
      <c r="A559" s="11" t="s">
        <v>52</v>
      </c>
      <c r="B559" s="7"/>
      <c r="C559" s="9"/>
      <c r="D559" s="9"/>
      <c r="E559" s="9"/>
    </row>
    <row r="560" spans="1:5" ht="15.75" thickBot="1" x14ac:dyDescent="0.3">
      <c r="A560" s="11" t="s">
        <v>58</v>
      </c>
      <c r="B560" s="7"/>
      <c r="C560" s="9"/>
      <c r="D560" s="9"/>
      <c r="E560" s="9"/>
    </row>
    <row r="561" spans="1:5" ht="15.75" thickBot="1" x14ac:dyDescent="0.3">
      <c r="A561" s="11" t="s">
        <v>59</v>
      </c>
      <c r="B561" s="7"/>
      <c r="C561" s="9"/>
      <c r="D561" s="9"/>
      <c r="E561" s="9"/>
    </row>
    <row r="562" spans="1:5" ht="15.75" thickBot="1" x14ac:dyDescent="0.3">
      <c r="A562" s="11" t="s">
        <v>60</v>
      </c>
      <c r="B562" s="7"/>
      <c r="C562" s="9"/>
      <c r="D562" s="9"/>
      <c r="E562" s="9"/>
    </row>
    <row r="563" spans="1:5" ht="15.75" thickBot="1" x14ac:dyDescent="0.3">
      <c r="A563" s="1" t="s">
        <v>45</v>
      </c>
      <c r="B563" s="35">
        <f>B564+B565+B566+B567</f>
        <v>10000</v>
      </c>
      <c r="C563" s="12">
        <v>0</v>
      </c>
      <c r="D563" s="12">
        <f t="shared" ref="D563:E563" si="105">D564+D565+D566+D567</f>
        <v>0</v>
      </c>
      <c r="E563" s="12">
        <f t="shared" si="105"/>
        <v>0</v>
      </c>
    </row>
    <row r="564" spans="1:5" ht="15.75" thickBot="1" x14ac:dyDescent="0.3">
      <c r="A564" s="11" t="s">
        <v>52</v>
      </c>
      <c r="B564" s="35"/>
      <c r="C564" s="12"/>
      <c r="D564" s="12"/>
      <c r="E564" s="12"/>
    </row>
    <row r="565" spans="1:5" ht="15.75" thickBot="1" x14ac:dyDescent="0.3">
      <c r="A565" s="11" t="s">
        <v>58</v>
      </c>
      <c r="B565" s="6">
        <v>10000</v>
      </c>
      <c r="C565" s="40">
        <v>0</v>
      </c>
      <c r="D565" s="6">
        <v>0</v>
      </c>
      <c r="E565" s="12"/>
    </row>
    <row r="566" spans="1:5" ht="15.75" thickBot="1" x14ac:dyDescent="0.3">
      <c r="A566" s="11" t="s">
        <v>59</v>
      </c>
      <c r="B566" s="6"/>
      <c r="C566" s="6"/>
      <c r="D566" s="12"/>
      <c r="E566" s="12"/>
    </row>
    <row r="567" spans="1:5" ht="15.75" thickBot="1" x14ac:dyDescent="0.3">
      <c r="A567" s="11" t="s">
        <v>60</v>
      </c>
      <c r="B567" s="6"/>
      <c r="C567" s="6"/>
      <c r="D567" s="6"/>
      <c r="E567" s="12"/>
    </row>
    <row r="568" spans="1:5" ht="15.75" thickBot="1" x14ac:dyDescent="0.3">
      <c r="A568" s="22" t="s">
        <v>37</v>
      </c>
      <c r="B568" s="35">
        <f>B558+B563</f>
        <v>10000</v>
      </c>
      <c r="C568" s="12">
        <f t="shared" ref="C568:E568" si="106">C558+C563</f>
        <v>0</v>
      </c>
      <c r="D568" s="12">
        <f t="shared" si="106"/>
        <v>0</v>
      </c>
      <c r="E568" s="12">
        <f t="shared" si="106"/>
        <v>0</v>
      </c>
    </row>
    <row r="569" spans="1:5" ht="34.5" thickBot="1" x14ac:dyDescent="0.3">
      <c r="A569" s="21" t="s">
        <v>61</v>
      </c>
      <c r="B569" s="70" t="s">
        <v>157</v>
      </c>
      <c r="C569" s="47" t="s">
        <v>57</v>
      </c>
      <c r="D569" s="134" t="s">
        <v>158</v>
      </c>
      <c r="E569" s="49"/>
    </row>
    <row r="570" spans="1:5" ht="23.25" customHeight="1" thickBot="1" x14ac:dyDescent="0.3">
      <c r="A570" s="4" t="s">
        <v>9</v>
      </c>
      <c r="B570" s="164" t="s">
        <v>156</v>
      </c>
      <c r="C570" s="165"/>
      <c r="D570" s="165"/>
      <c r="E570" s="166"/>
    </row>
    <row r="571" spans="1:5" ht="15.75" thickBot="1" x14ac:dyDescent="0.3">
      <c r="A571" s="4" t="s">
        <v>14</v>
      </c>
      <c r="B571" s="167" t="s">
        <v>137</v>
      </c>
      <c r="C571" s="168"/>
      <c r="D571" s="168"/>
      <c r="E571" s="169"/>
    </row>
    <row r="572" spans="1:5" x14ac:dyDescent="0.25">
      <c r="A572" s="156"/>
      <c r="B572" s="2">
        <v>2020</v>
      </c>
      <c r="C572" s="2">
        <v>2021</v>
      </c>
      <c r="D572" s="2">
        <v>2022</v>
      </c>
      <c r="E572" s="2">
        <v>2023</v>
      </c>
    </row>
    <row r="573" spans="1:5" ht="15.75" thickBot="1" x14ac:dyDescent="0.3">
      <c r="A573" s="157"/>
      <c r="B573" s="20" t="s">
        <v>5</v>
      </c>
      <c r="C573" s="20" t="s">
        <v>6</v>
      </c>
      <c r="D573" s="20" t="s">
        <v>6</v>
      </c>
      <c r="E573" s="20" t="s">
        <v>6</v>
      </c>
    </row>
    <row r="574" spans="1:5" ht="15.75" thickBot="1" x14ac:dyDescent="0.3">
      <c r="A574" s="4" t="s">
        <v>8</v>
      </c>
      <c r="B574" s="146">
        <v>1</v>
      </c>
      <c r="C574" s="105">
        <v>1</v>
      </c>
      <c r="D574" s="105">
        <v>1</v>
      </c>
      <c r="E574" s="105">
        <v>0</v>
      </c>
    </row>
    <row r="575" spans="1:5" ht="15.75" thickBot="1" x14ac:dyDescent="0.3">
      <c r="A575" s="4" t="s">
        <v>15</v>
      </c>
      <c r="B575" s="6">
        <f>B593</f>
        <v>3000</v>
      </c>
      <c r="C575" s="6">
        <f>C593</f>
        <v>0</v>
      </c>
      <c r="D575" s="6">
        <v>0</v>
      </c>
      <c r="E575" s="6">
        <f t="shared" ref="E575" si="107">E593</f>
        <v>0</v>
      </c>
    </row>
    <row r="576" spans="1:5" ht="15.75" thickBot="1" x14ac:dyDescent="0.3">
      <c r="A576" s="4" t="s">
        <v>23</v>
      </c>
      <c r="B576" s="6">
        <f>B575/B574</f>
        <v>3000</v>
      </c>
      <c r="C576" s="6">
        <f t="shared" ref="C576:E576" si="108">C575/C574</f>
        <v>0</v>
      </c>
      <c r="D576" s="6">
        <f t="shared" si="108"/>
        <v>0</v>
      </c>
      <c r="E576" s="6" t="e">
        <f t="shared" si="108"/>
        <v>#DIV/0!</v>
      </c>
    </row>
    <row r="577" spans="1:5" ht="15.75" thickBot="1" x14ac:dyDescent="0.3">
      <c r="A577" s="4" t="s">
        <v>16</v>
      </c>
      <c r="B577" s="146" t="s">
        <v>22</v>
      </c>
      <c r="C577" s="8">
        <f t="shared" ref="C577:E579" si="109">C574/B574-1</f>
        <v>0</v>
      </c>
      <c r="D577" s="8">
        <f t="shared" si="109"/>
        <v>0</v>
      </c>
      <c r="E577" s="8">
        <f t="shared" si="109"/>
        <v>-1</v>
      </c>
    </row>
    <row r="578" spans="1:5" ht="15.75" thickBot="1" x14ac:dyDescent="0.3">
      <c r="A578" s="4" t="s">
        <v>17</v>
      </c>
      <c r="B578" s="146" t="s">
        <v>22</v>
      </c>
      <c r="C578" s="8">
        <f t="shared" si="109"/>
        <v>-1</v>
      </c>
      <c r="D578" s="8" t="e">
        <f t="shared" si="109"/>
        <v>#DIV/0!</v>
      </c>
      <c r="E578" s="8" t="e">
        <f t="shared" si="109"/>
        <v>#DIV/0!</v>
      </c>
    </row>
    <row r="579" spans="1:5" ht="15.75" thickBot="1" x14ac:dyDescent="0.3">
      <c r="A579" s="4" t="s">
        <v>18</v>
      </c>
      <c r="B579" s="146" t="s">
        <v>22</v>
      </c>
      <c r="C579" s="8">
        <f t="shared" si="109"/>
        <v>-1</v>
      </c>
      <c r="D579" s="8" t="e">
        <f t="shared" si="109"/>
        <v>#DIV/0!</v>
      </c>
      <c r="E579" s="8" t="e">
        <f t="shared" si="109"/>
        <v>#DIV/0!</v>
      </c>
    </row>
    <row r="580" spans="1:5" ht="15.75" customHeight="1" thickBot="1" x14ac:dyDescent="0.3">
      <c r="A580" s="170" t="s">
        <v>40</v>
      </c>
      <c r="B580" s="171"/>
      <c r="C580" s="171"/>
      <c r="D580" s="171"/>
      <c r="E580" s="172"/>
    </row>
    <row r="581" spans="1:5" x14ac:dyDescent="0.25">
      <c r="A581" s="156"/>
      <c r="B581" s="2">
        <v>2020</v>
      </c>
      <c r="C581" s="2">
        <v>2021</v>
      </c>
      <c r="D581" s="2">
        <v>2022</v>
      </c>
      <c r="E581" s="2">
        <v>2023</v>
      </c>
    </row>
    <row r="582" spans="1:5" ht="15.75" thickBot="1" x14ac:dyDescent="0.3">
      <c r="A582" s="157"/>
      <c r="B582" s="20" t="s">
        <v>5</v>
      </c>
      <c r="C582" s="20" t="s">
        <v>6</v>
      </c>
      <c r="D582" s="20" t="s">
        <v>6</v>
      </c>
      <c r="E582" s="20" t="s">
        <v>6</v>
      </c>
    </row>
    <row r="583" spans="1:5" ht="15.75" thickBot="1" x14ac:dyDescent="0.3">
      <c r="A583" s="1" t="s">
        <v>44</v>
      </c>
      <c r="B583" s="7">
        <f>B584+B585+B586+B587</f>
        <v>0</v>
      </c>
      <c r="C583" s="9">
        <f t="shared" ref="C583:E583" si="110">C584+C585+C586+C587</f>
        <v>0</v>
      </c>
      <c r="D583" s="9">
        <f t="shared" si="110"/>
        <v>0</v>
      </c>
      <c r="E583" s="9">
        <f t="shared" si="110"/>
        <v>0</v>
      </c>
    </row>
    <row r="584" spans="1:5" ht="15.75" thickBot="1" x14ac:dyDescent="0.3">
      <c r="A584" s="11" t="s">
        <v>52</v>
      </c>
      <c r="B584" s="7"/>
      <c r="C584" s="9"/>
      <c r="D584" s="9"/>
      <c r="E584" s="9"/>
    </row>
    <row r="585" spans="1:5" ht="15.75" thickBot="1" x14ac:dyDescent="0.3">
      <c r="A585" s="11" t="s">
        <v>58</v>
      </c>
      <c r="B585" s="7"/>
      <c r="C585" s="9"/>
      <c r="D585" s="9"/>
      <c r="E585" s="9"/>
    </row>
    <row r="586" spans="1:5" ht="15.75" thickBot="1" x14ac:dyDescent="0.3">
      <c r="A586" s="11" t="s">
        <v>59</v>
      </c>
      <c r="B586" s="7"/>
      <c r="C586" s="9"/>
      <c r="D586" s="9"/>
      <c r="E586" s="9"/>
    </row>
    <row r="587" spans="1:5" ht="15.75" thickBot="1" x14ac:dyDescent="0.3">
      <c r="A587" s="11" t="s">
        <v>60</v>
      </c>
      <c r="B587" s="7"/>
      <c r="C587" s="9"/>
      <c r="D587" s="9"/>
      <c r="E587" s="9"/>
    </row>
    <row r="588" spans="1:5" ht="15.75" thickBot="1" x14ac:dyDescent="0.3">
      <c r="A588" s="1" t="s">
        <v>45</v>
      </c>
      <c r="B588" s="35">
        <f>B589+B590+B591+B592</f>
        <v>3000</v>
      </c>
      <c r="C588" s="12">
        <f t="shared" ref="C588:E588" si="111">C589+C590+C591+C592</f>
        <v>0</v>
      </c>
      <c r="D588" s="12">
        <f t="shared" si="111"/>
        <v>0</v>
      </c>
      <c r="E588" s="12">
        <f t="shared" si="111"/>
        <v>0</v>
      </c>
    </row>
    <row r="589" spans="1:5" ht="15.75" thickBot="1" x14ac:dyDescent="0.3">
      <c r="A589" s="11" t="s">
        <v>52</v>
      </c>
      <c r="B589" s="35"/>
      <c r="C589" s="12"/>
      <c r="D589" s="12"/>
      <c r="E589" s="12"/>
    </row>
    <row r="590" spans="1:5" ht="15.75" thickBot="1" x14ac:dyDescent="0.3">
      <c r="A590" s="11" t="s">
        <v>58</v>
      </c>
      <c r="B590" s="6"/>
      <c r="C590" s="6"/>
      <c r="D590" s="6"/>
      <c r="E590" s="12"/>
    </row>
    <row r="591" spans="1:5" ht="15.75" thickBot="1" x14ac:dyDescent="0.3">
      <c r="A591" s="11" t="s">
        <v>59</v>
      </c>
      <c r="B591" s="6">
        <v>3000</v>
      </c>
      <c r="C591" s="6">
        <v>0</v>
      </c>
      <c r="D591" s="12"/>
      <c r="E591" s="12"/>
    </row>
    <row r="592" spans="1:5" ht="15.75" thickBot="1" x14ac:dyDescent="0.3">
      <c r="A592" s="11" t="s">
        <v>60</v>
      </c>
      <c r="B592" s="6"/>
      <c r="C592" s="6"/>
      <c r="D592" s="6"/>
      <c r="E592" s="12"/>
    </row>
    <row r="593" spans="1:5" ht="15.75" thickBot="1" x14ac:dyDescent="0.3">
      <c r="A593" s="22" t="s">
        <v>37</v>
      </c>
      <c r="B593" s="35">
        <f>B583+B588</f>
        <v>3000</v>
      </c>
      <c r="C593" s="12">
        <f t="shared" ref="C593:E593" si="112">C583+C588</f>
        <v>0</v>
      </c>
      <c r="D593" s="12">
        <f t="shared" si="112"/>
        <v>0</v>
      </c>
      <c r="E593" s="12">
        <f t="shared" si="112"/>
        <v>0</v>
      </c>
    </row>
    <row r="594" spans="1:5" ht="15.75" thickBot="1" x14ac:dyDescent="0.3">
      <c r="A594" s="68" t="s">
        <v>49</v>
      </c>
      <c r="B594" s="212" t="s">
        <v>159</v>
      </c>
      <c r="C594" s="213"/>
      <c r="D594" s="214"/>
      <c r="E594" s="215"/>
    </row>
    <row r="595" spans="1:5" ht="48.75" customHeight="1" thickBot="1" x14ac:dyDescent="0.3">
      <c r="A595" s="21" t="s">
        <v>28</v>
      </c>
      <c r="B595" s="70" t="s">
        <v>160</v>
      </c>
      <c r="C595" s="47" t="s">
        <v>57</v>
      </c>
      <c r="D595" s="134" t="s">
        <v>362</v>
      </c>
      <c r="E595" s="49"/>
    </row>
    <row r="596" spans="1:5" ht="23.25" customHeight="1" thickBot="1" x14ac:dyDescent="0.3">
      <c r="A596" s="4" t="s">
        <v>9</v>
      </c>
      <c r="B596" s="164" t="s">
        <v>161</v>
      </c>
      <c r="C596" s="165"/>
      <c r="D596" s="165"/>
      <c r="E596" s="166"/>
    </row>
    <row r="597" spans="1:5" ht="15.75" thickBot="1" x14ac:dyDescent="0.3">
      <c r="A597" s="4" t="s">
        <v>14</v>
      </c>
      <c r="B597" s="167" t="s">
        <v>162</v>
      </c>
      <c r="C597" s="168"/>
      <c r="D597" s="168"/>
      <c r="E597" s="169"/>
    </row>
    <row r="598" spans="1:5" x14ac:dyDescent="0.25">
      <c r="A598" s="156"/>
      <c r="B598" s="2">
        <v>2020</v>
      </c>
      <c r="C598" s="2">
        <v>2021</v>
      </c>
      <c r="D598" s="2">
        <v>2022</v>
      </c>
      <c r="E598" s="2">
        <v>2023</v>
      </c>
    </row>
    <row r="599" spans="1:5" ht="15.75" thickBot="1" x14ac:dyDescent="0.3">
      <c r="A599" s="157"/>
      <c r="B599" s="20" t="s">
        <v>5</v>
      </c>
      <c r="C599" s="20" t="s">
        <v>6</v>
      </c>
      <c r="D599" s="20" t="s">
        <v>6</v>
      </c>
      <c r="E599" s="20" t="s">
        <v>6</v>
      </c>
    </row>
    <row r="600" spans="1:5" ht="15.75" thickBot="1" x14ac:dyDescent="0.3">
      <c r="A600" s="4" t="s">
        <v>8</v>
      </c>
      <c r="B600" s="146">
        <v>2</v>
      </c>
      <c r="C600" s="105">
        <v>0</v>
      </c>
      <c r="D600" s="105">
        <v>0</v>
      </c>
      <c r="E600" s="105">
        <v>0</v>
      </c>
    </row>
    <row r="601" spans="1:5" ht="15.75" thickBot="1" x14ac:dyDescent="0.3">
      <c r="A601" s="4" t="s">
        <v>15</v>
      </c>
      <c r="B601" s="6">
        <f>B619</f>
        <v>4800</v>
      </c>
      <c r="C601" s="6">
        <f>C619</f>
        <v>0</v>
      </c>
      <c r="D601" s="6">
        <v>0</v>
      </c>
      <c r="E601" s="6">
        <f t="shared" ref="E601" si="113">E619</f>
        <v>0</v>
      </c>
    </row>
    <row r="602" spans="1:5" ht="15.75" thickBot="1" x14ac:dyDescent="0.3">
      <c r="A602" s="4" t="s">
        <v>23</v>
      </c>
      <c r="B602" s="6">
        <f>B601/B600</f>
        <v>2400</v>
      </c>
      <c r="C602" s="6" t="e">
        <f t="shared" ref="C602:E602" si="114">C601/C600</f>
        <v>#DIV/0!</v>
      </c>
      <c r="D602" s="6" t="e">
        <f t="shared" si="114"/>
        <v>#DIV/0!</v>
      </c>
      <c r="E602" s="6" t="e">
        <f t="shared" si="114"/>
        <v>#DIV/0!</v>
      </c>
    </row>
    <row r="603" spans="1:5" ht="15.75" thickBot="1" x14ac:dyDescent="0.3">
      <c r="A603" s="4" t="s">
        <v>16</v>
      </c>
      <c r="B603" s="146" t="s">
        <v>22</v>
      </c>
      <c r="C603" s="8">
        <f t="shared" ref="C603:E605" si="115">C600/B600-1</f>
        <v>-1</v>
      </c>
      <c r="D603" s="8" t="e">
        <f t="shared" si="115"/>
        <v>#DIV/0!</v>
      </c>
      <c r="E603" s="8" t="e">
        <f t="shared" si="115"/>
        <v>#DIV/0!</v>
      </c>
    </row>
    <row r="604" spans="1:5" ht="15.75" thickBot="1" x14ac:dyDescent="0.3">
      <c r="A604" s="4" t="s">
        <v>17</v>
      </c>
      <c r="B604" s="146" t="s">
        <v>22</v>
      </c>
      <c r="C604" s="8">
        <f t="shared" si="115"/>
        <v>-1</v>
      </c>
      <c r="D604" s="8" t="e">
        <f t="shared" si="115"/>
        <v>#DIV/0!</v>
      </c>
      <c r="E604" s="8" t="e">
        <f t="shared" si="115"/>
        <v>#DIV/0!</v>
      </c>
    </row>
    <row r="605" spans="1:5" ht="15.75" thickBot="1" x14ac:dyDescent="0.3">
      <c r="A605" s="4" t="s">
        <v>18</v>
      </c>
      <c r="B605" s="146" t="s">
        <v>22</v>
      </c>
      <c r="C605" s="8" t="e">
        <f t="shared" si="115"/>
        <v>#DIV/0!</v>
      </c>
      <c r="D605" s="8" t="e">
        <f t="shared" si="115"/>
        <v>#DIV/0!</v>
      </c>
      <c r="E605" s="8" t="e">
        <f t="shared" si="115"/>
        <v>#DIV/0!</v>
      </c>
    </row>
    <row r="606" spans="1:5" ht="15.75" customHeight="1" thickBot="1" x14ac:dyDescent="0.3">
      <c r="A606" s="170" t="s">
        <v>40</v>
      </c>
      <c r="B606" s="171"/>
      <c r="C606" s="171"/>
      <c r="D606" s="171"/>
      <c r="E606" s="172"/>
    </row>
    <row r="607" spans="1:5" x14ac:dyDescent="0.25">
      <c r="A607" s="156"/>
      <c r="B607" s="2">
        <v>2020</v>
      </c>
      <c r="C607" s="2">
        <v>2021</v>
      </c>
      <c r="D607" s="2">
        <v>2022</v>
      </c>
      <c r="E607" s="2">
        <v>2023</v>
      </c>
    </row>
    <row r="608" spans="1:5" ht="15.75" thickBot="1" x14ac:dyDescent="0.3">
      <c r="A608" s="157"/>
      <c r="B608" s="20" t="s">
        <v>5</v>
      </c>
      <c r="C608" s="20" t="s">
        <v>6</v>
      </c>
      <c r="D608" s="20" t="s">
        <v>6</v>
      </c>
      <c r="E608" s="20" t="s">
        <v>6</v>
      </c>
    </row>
    <row r="609" spans="1:5" ht="15.75" thickBot="1" x14ac:dyDescent="0.3">
      <c r="A609" s="1" t="s">
        <v>44</v>
      </c>
      <c r="B609" s="9">
        <f>B610+B611+B612+B613</f>
        <v>0</v>
      </c>
      <c r="C609" s="9">
        <f t="shared" ref="C609:E609" si="116">C610+C611+C612+C613</f>
        <v>0</v>
      </c>
      <c r="D609" s="9">
        <f t="shared" si="116"/>
        <v>0</v>
      </c>
      <c r="E609" s="9">
        <f t="shared" si="116"/>
        <v>0</v>
      </c>
    </row>
    <row r="610" spans="1:5" ht="15.75" thickBot="1" x14ac:dyDescent="0.3">
      <c r="A610" s="11" t="s">
        <v>52</v>
      </c>
      <c r="B610" s="7"/>
      <c r="C610" s="9"/>
      <c r="D610" s="9"/>
      <c r="E610" s="9"/>
    </row>
    <row r="611" spans="1:5" ht="15.75" thickBot="1" x14ac:dyDescent="0.3">
      <c r="A611" s="11" t="s">
        <v>58</v>
      </c>
      <c r="B611" s="7"/>
      <c r="C611" s="9"/>
      <c r="D611" s="9"/>
      <c r="E611" s="9"/>
    </row>
    <row r="612" spans="1:5" ht="15.75" thickBot="1" x14ac:dyDescent="0.3">
      <c r="A612" s="11" t="s">
        <v>59</v>
      </c>
      <c r="B612" s="7"/>
      <c r="C612" s="9"/>
      <c r="D612" s="9"/>
      <c r="E612" s="9"/>
    </row>
    <row r="613" spans="1:5" ht="15.75" thickBot="1" x14ac:dyDescent="0.3">
      <c r="A613" s="11" t="s">
        <v>60</v>
      </c>
      <c r="B613" s="7"/>
      <c r="C613" s="9"/>
      <c r="D613" s="9"/>
      <c r="E613" s="9"/>
    </row>
    <row r="614" spans="1:5" ht="15.75" thickBot="1" x14ac:dyDescent="0.3">
      <c r="A614" s="1" t="s">
        <v>45</v>
      </c>
      <c r="B614" s="35">
        <f>B615+B616+B617+B618</f>
        <v>4800</v>
      </c>
      <c r="C614" s="12">
        <f t="shared" ref="C614:E614" si="117">C615+C616+C617+C618</f>
        <v>0</v>
      </c>
      <c r="D614" s="12">
        <f t="shared" si="117"/>
        <v>0</v>
      </c>
      <c r="E614" s="12">
        <f t="shared" si="117"/>
        <v>0</v>
      </c>
    </row>
    <row r="615" spans="1:5" ht="15.75" thickBot="1" x14ac:dyDescent="0.3">
      <c r="A615" s="11" t="s">
        <v>52</v>
      </c>
      <c r="B615" s="35"/>
      <c r="C615" s="41"/>
      <c r="D615" s="12"/>
      <c r="E615" s="12"/>
    </row>
    <row r="616" spans="1:5" ht="15.75" thickBot="1" x14ac:dyDescent="0.3">
      <c r="A616" s="11" t="s">
        <v>58</v>
      </c>
      <c r="B616" s="6">
        <v>4000</v>
      </c>
      <c r="C616" s="40">
        <v>0</v>
      </c>
      <c r="D616" s="6">
        <v>0</v>
      </c>
      <c r="E616" s="12"/>
    </row>
    <row r="617" spans="1:5" ht="15.75" thickBot="1" x14ac:dyDescent="0.3">
      <c r="A617" s="11" t="s">
        <v>59</v>
      </c>
      <c r="B617" s="6"/>
      <c r="C617" s="40"/>
      <c r="D617" s="12"/>
      <c r="E617" s="12"/>
    </row>
    <row r="618" spans="1:5" ht="15.75" thickBot="1" x14ac:dyDescent="0.3">
      <c r="A618" s="11" t="s">
        <v>60</v>
      </c>
      <c r="B618" s="6">
        <v>800</v>
      </c>
      <c r="C618" s="40">
        <v>0</v>
      </c>
      <c r="D618" s="6">
        <v>0</v>
      </c>
      <c r="E618" s="12"/>
    </row>
    <row r="619" spans="1:5" ht="15.75" thickBot="1" x14ac:dyDescent="0.3">
      <c r="A619" s="22" t="s">
        <v>37</v>
      </c>
      <c r="B619" s="35">
        <f>B609+B614</f>
        <v>4800</v>
      </c>
      <c r="C619" s="12">
        <f t="shared" ref="C619:E619" si="118">C609+C614</f>
        <v>0</v>
      </c>
      <c r="D619" s="12">
        <f t="shared" si="118"/>
        <v>0</v>
      </c>
      <c r="E619" s="12">
        <f t="shared" si="118"/>
        <v>0</v>
      </c>
    </row>
    <row r="620" spans="1:5" ht="15.75" thickBot="1" x14ac:dyDescent="0.3">
      <c r="A620" s="68" t="s">
        <v>49</v>
      </c>
      <c r="B620" s="273" t="s">
        <v>164</v>
      </c>
      <c r="C620" s="274"/>
      <c r="D620" s="275"/>
      <c r="E620" s="276"/>
    </row>
    <row r="621" spans="1:5" ht="57" thickBot="1" x14ac:dyDescent="0.3">
      <c r="A621" s="21" t="s">
        <v>28</v>
      </c>
      <c r="B621" s="70" t="s">
        <v>165</v>
      </c>
      <c r="C621" s="47" t="s">
        <v>57</v>
      </c>
      <c r="D621" s="134" t="s">
        <v>166</v>
      </c>
      <c r="E621" s="49"/>
    </row>
    <row r="622" spans="1:5" ht="23.25" customHeight="1" thickBot="1" x14ac:dyDescent="0.3">
      <c r="A622" s="4" t="s">
        <v>9</v>
      </c>
      <c r="B622" s="164" t="s">
        <v>167</v>
      </c>
      <c r="C622" s="165"/>
      <c r="D622" s="165"/>
      <c r="E622" s="166"/>
    </row>
    <row r="623" spans="1:5" ht="15.75" thickBot="1" x14ac:dyDescent="0.3">
      <c r="A623" s="4" t="s">
        <v>14</v>
      </c>
      <c r="B623" s="167" t="s">
        <v>163</v>
      </c>
      <c r="C623" s="168"/>
      <c r="D623" s="168"/>
      <c r="E623" s="169"/>
    </row>
    <row r="624" spans="1:5" x14ac:dyDescent="0.25">
      <c r="A624" s="156"/>
      <c r="B624" s="2">
        <v>2020</v>
      </c>
      <c r="C624" s="2">
        <v>2021</v>
      </c>
      <c r="D624" s="2">
        <v>2022</v>
      </c>
      <c r="E624" s="2">
        <v>2023</v>
      </c>
    </row>
    <row r="625" spans="1:5" ht="15.75" thickBot="1" x14ac:dyDescent="0.3">
      <c r="A625" s="157"/>
      <c r="B625" s="20" t="s">
        <v>5</v>
      </c>
      <c r="C625" s="20" t="s">
        <v>6</v>
      </c>
      <c r="D625" s="20" t="s">
        <v>6</v>
      </c>
      <c r="E625" s="20" t="s">
        <v>6</v>
      </c>
    </row>
    <row r="626" spans="1:5" ht="15.75" thickBot="1" x14ac:dyDescent="0.3">
      <c r="A626" s="4" t="s">
        <v>8</v>
      </c>
      <c r="B626" s="146">
        <v>8</v>
      </c>
      <c r="C626" s="105">
        <v>15</v>
      </c>
      <c r="D626" s="105">
        <v>15</v>
      </c>
      <c r="E626" s="105">
        <v>15</v>
      </c>
    </row>
    <row r="627" spans="1:5" ht="15.75" thickBot="1" x14ac:dyDescent="0.3">
      <c r="A627" s="4" t="s">
        <v>15</v>
      </c>
      <c r="B627" s="6">
        <f>B645</f>
        <v>20000</v>
      </c>
      <c r="C627" s="6">
        <f t="shared" ref="C627:E627" si="119">C645</f>
        <v>70000</v>
      </c>
      <c r="D627" s="6">
        <f t="shared" si="119"/>
        <v>100000</v>
      </c>
      <c r="E627" s="6">
        <f t="shared" si="119"/>
        <v>50000</v>
      </c>
    </row>
    <row r="628" spans="1:5" ht="15.75" thickBot="1" x14ac:dyDescent="0.3">
      <c r="A628" s="4" t="s">
        <v>23</v>
      </c>
      <c r="B628" s="6">
        <f>B627/B626</f>
        <v>2500</v>
      </c>
      <c r="C628" s="6">
        <f t="shared" ref="C628:E628" si="120">C627/C626</f>
        <v>4666.666666666667</v>
      </c>
      <c r="D628" s="6">
        <f t="shared" si="120"/>
        <v>6666.666666666667</v>
      </c>
      <c r="E628" s="6">
        <f t="shared" si="120"/>
        <v>3333.3333333333335</v>
      </c>
    </row>
    <row r="629" spans="1:5" ht="15.75" thickBot="1" x14ac:dyDescent="0.3">
      <c r="A629" s="4" t="s">
        <v>16</v>
      </c>
      <c r="B629" s="146" t="s">
        <v>22</v>
      </c>
      <c r="C629" s="8">
        <f t="shared" ref="C629:E631" si="121">C626/B626-1</f>
        <v>0.875</v>
      </c>
      <c r="D629" s="8">
        <f t="shared" si="121"/>
        <v>0</v>
      </c>
      <c r="E629" s="8">
        <f t="shared" si="121"/>
        <v>0</v>
      </c>
    </row>
    <row r="630" spans="1:5" ht="15.75" thickBot="1" x14ac:dyDescent="0.3">
      <c r="A630" s="4" t="s">
        <v>17</v>
      </c>
      <c r="B630" s="146" t="s">
        <v>22</v>
      </c>
      <c r="C630" s="8">
        <f t="shared" si="121"/>
        <v>2.5</v>
      </c>
      <c r="D630" s="8">
        <f t="shared" si="121"/>
        <v>0.4285714285714286</v>
      </c>
      <c r="E630" s="8">
        <f t="shared" si="121"/>
        <v>-0.5</v>
      </c>
    </row>
    <row r="631" spans="1:5" ht="15.75" thickBot="1" x14ac:dyDescent="0.3">
      <c r="A631" s="4" t="s">
        <v>18</v>
      </c>
      <c r="B631" s="146" t="s">
        <v>22</v>
      </c>
      <c r="C631" s="8">
        <f t="shared" si="121"/>
        <v>0.8666666666666667</v>
      </c>
      <c r="D631" s="8">
        <f t="shared" si="121"/>
        <v>0.4285714285714286</v>
      </c>
      <c r="E631" s="8">
        <f t="shared" si="121"/>
        <v>-0.5</v>
      </c>
    </row>
    <row r="632" spans="1:5" ht="15.75" customHeight="1" thickBot="1" x14ac:dyDescent="0.3">
      <c r="A632" s="170" t="s">
        <v>40</v>
      </c>
      <c r="B632" s="171"/>
      <c r="C632" s="171"/>
      <c r="D632" s="171"/>
      <c r="E632" s="172"/>
    </row>
    <row r="633" spans="1:5" x14ac:dyDescent="0.25">
      <c r="A633" s="156"/>
      <c r="B633" s="2">
        <v>2020</v>
      </c>
      <c r="C633" s="2">
        <v>2021</v>
      </c>
      <c r="D633" s="2">
        <v>2022</v>
      </c>
      <c r="E633" s="2">
        <v>2023</v>
      </c>
    </row>
    <row r="634" spans="1:5" ht="15.75" thickBot="1" x14ac:dyDescent="0.3">
      <c r="A634" s="157"/>
      <c r="B634" s="20" t="s">
        <v>5</v>
      </c>
      <c r="C634" s="20" t="s">
        <v>6</v>
      </c>
      <c r="D634" s="20" t="s">
        <v>6</v>
      </c>
      <c r="E634" s="20" t="s">
        <v>6</v>
      </c>
    </row>
    <row r="635" spans="1:5" ht="15.75" thickBot="1" x14ac:dyDescent="0.3">
      <c r="A635" s="1" t="s">
        <v>44</v>
      </c>
      <c r="B635" s="7">
        <f>B636+B637+B638+B639</f>
        <v>0</v>
      </c>
      <c r="C635" s="9">
        <f t="shared" ref="C635:E635" si="122">C636+C637+C638+C639</f>
        <v>0</v>
      </c>
      <c r="D635" s="9">
        <f t="shared" si="122"/>
        <v>0</v>
      </c>
      <c r="E635" s="9">
        <f t="shared" si="122"/>
        <v>0</v>
      </c>
    </row>
    <row r="636" spans="1:5" ht="15.75" thickBot="1" x14ac:dyDescent="0.3">
      <c r="A636" s="11" t="s">
        <v>52</v>
      </c>
      <c r="B636" s="7"/>
      <c r="C636" s="9"/>
      <c r="D636" s="9"/>
      <c r="E636" s="9"/>
    </row>
    <row r="637" spans="1:5" ht="15.75" thickBot="1" x14ac:dyDescent="0.3">
      <c r="A637" s="11" t="s">
        <v>58</v>
      </c>
      <c r="B637" s="7"/>
      <c r="C637" s="9"/>
      <c r="D637" s="9"/>
      <c r="E637" s="9"/>
    </row>
    <row r="638" spans="1:5" ht="15.75" thickBot="1" x14ac:dyDescent="0.3">
      <c r="A638" s="11" t="s">
        <v>59</v>
      </c>
      <c r="B638" s="7"/>
      <c r="C638" s="9"/>
      <c r="D638" s="9"/>
      <c r="E638" s="9"/>
    </row>
    <row r="639" spans="1:5" ht="15.75" thickBot="1" x14ac:dyDescent="0.3">
      <c r="A639" s="11" t="s">
        <v>60</v>
      </c>
      <c r="B639" s="7"/>
      <c r="C639" s="9"/>
      <c r="D639" s="9"/>
      <c r="E639" s="9"/>
    </row>
    <row r="640" spans="1:5" ht="15.75" thickBot="1" x14ac:dyDescent="0.3">
      <c r="A640" s="1" t="s">
        <v>45</v>
      </c>
      <c r="B640" s="35">
        <f>B641+B642+B643+B644</f>
        <v>20000</v>
      </c>
      <c r="C640" s="12">
        <f t="shared" ref="C640:D640" si="123">C641+C642+C643+C644</f>
        <v>70000</v>
      </c>
      <c r="D640" s="12">
        <f t="shared" si="123"/>
        <v>100000</v>
      </c>
      <c r="E640" s="12">
        <v>50000</v>
      </c>
    </row>
    <row r="641" spans="1:5" ht="15.75" thickBot="1" x14ac:dyDescent="0.3">
      <c r="A641" s="11" t="s">
        <v>52</v>
      </c>
      <c r="B641" s="35"/>
      <c r="C641" s="12"/>
      <c r="D641" s="12"/>
      <c r="E641" s="12"/>
    </row>
    <row r="642" spans="1:5" ht="15.75" thickBot="1" x14ac:dyDescent="0.3">
      <c r="A642" s="11" t="s">
        <v>58</v>
      </c>
      <c r="B642" s="6">
        <v>20000</v>
      </c>
      <c r="C642" s="40">
        <f>170000-100000</f>
        <v>70000</v>
      </c>
      <c r="D642" s="75">
        <v>100000</v>
      </c>
      <c r="E642" s="12">
        <v>50000</v>
      </c>
    </row>
    <row r="643" spans="1:5" ht="15.75" thickBot="1" x14ac:dyDescent="0.3">
      <c r="A643" s="11" t="s">
        <v>59</v>
      </c>
      <c r="B643" s="6"/>
      <c r="C643" s="6"/>
      <c r="D643" s="12"/>
      <c r="E643" s="12"/>
    </row>
    <row r="644" spans="1:5" ht="15.75" thickBot="1" x14ac:dyDescent="0.3">
      <c r="A644" s="11" t="s">
        <v>60</v>
      </c>
      <c r="B644" s="6"/>
      <c r="C644" s="6"/>
      <c r="D644" s="6"/>
      <c r="E644" s="12"/>
    </row>
    <row r="645" spans="1:5" ht="15.75" thickBot="1" x14ac:dyDescent="0.3">
      <c r="A645" s="22" t="s">
        <v>37</v>
      </c>
      <c r="B645" s="35">
        <f>B635+B640</f>
        <v>20000</v>
      </c>
      <c r="C645" s="12">
        <f t="shared" ref="C645:D645" si="124">C635+C640</f>
        <v>70000</v>
      </c>
      <c r="D645" s="12">
        <f t="shared" si="124"/>
        <v>100000</v>
      </c>
      <c r="E645" s="12">
        <f>E635+E640</f>
        <v>50000</v>
      </c>
    </row>
    <row r="646" spans="1:5" ht="34.5" thickBot="1" x14ac:dyDescent="0.3">
      <c r="A646" s="21" t="s">
        <v>61</v>
      </c>
      <c r="B646" s="70" t="s">
        <v>168</v>
      </c>
      <c r="C646" s="47" t="s">
        <v>57</v>
      </c>
      <c r="D646" s="134" t="s">
        <v>169</v>
      </c>
      <c r="E646" s="49"/>
    </row>
    <row r="647" spans="1:5" ht="23.25" customHeight="1" thickBot="1" x14ac:dyDescent="0.3">
      <c r="A647" s="4" t="s">
        <v>9</v>
      </c>
      <c r="B647" s="164" t="s">
        <v>170</v>
      </c>
      <c r="C647" s="165"/>
      <c r="D647" s="165"/>
      <c r="E647" s="166"/>
    </row>
    <row r="648" spans="1:5" ht="15.75" thickBot="1" x14ac:dyDescent="0.3">
      <c r="A648" s="4" t="s">
        <v>14</v>
      </c>
      <c r="B648" s="167" t="s">
        <v>163</v>
      </c>
      <c r="C648" s="168"/>
      <c r="D648" s="168"/>
      <c r="E648" s="169"/>
    </row>
    <row r="649" spans="1:5" x14ac:dyDescent="0.25">
      <c r="A649" s="156"/>
      <c r="B649" s="2">
        <v>2020</v>
      </c>
      <c r="C649" s="2">
        <v>2021</v>
      </c>
      <c r="D649" s="2">
        <v>2022</v>
      </c>
      <c r="E649" s="2">
        <v>2023</v>
      </c>
    </row>
    <row r="650" spans="1:5" ht="15.75" thickBot="1" x14ac:dyDescent="0.3">
      <c r="A650" s="157"/>
      <c r="B650" s="20" t="s">
        <v>5</v>
      </c>
      <c r="C650" s="20" t="s">
        <v>6</v>
      </c>
      <c r="D650" s="20" t="s">
        <v>6</v>
      </c>
      <c r="E650" s="20" t="s">
        <v>6</v>
      </c>
    </row>
    <row r="651" spans="1:5" ht="15.75" thickBot="1" x14ac:dyDescent="0.3">
      <c r="A651" s="4" t="s">
        <v>8</v>
      </c>
      <c r="B651" s="146">
        <v>2</v>
      </c>
      <c r="C651" s="105">
        <v>4</v>
      </c>
      <c r="D651" s="105">
        <v>3</v>
      </c>
      <c r="E651" s="105"/>
    </row>
    <row r="652" spans="1:5" ht="15.75" thickBot="1" x14ac:dyDescent="0.3">
      <c r="A652" s="4" t="s">
        <v>15</v>
      </c>
      <c r="B652" s="6">
        <f>B670</f>
        <v>3000</v>
      </c>
      <c r="C652" s="6">
        <f t="shared" ref="C652:E652" si="125">C670</f>
        <v>3347</v>
      </c>
      <c r="D652" s="6">
        <f t="shared" si="125"/>
        <v>4000</v>
      </c>
      <c r="E652" s="6">
        <f t="shared" si="125"/>
        <v>0</v>
      </c>
    </row>
    <row r="653" spans="1:5" ht="15.75" thickBot="1" x14ac:dyDescent="0.3">
      <c r="A653" s="4" t="s">
        <v>23</v>
      </c>
      <c r="B653" s="6">
        <f>B652/B651</f>
        <v>1500</v>
      </c>
      <c r="C653" s="6">
        <f t="shared" ref="C653:E653" si="126">C652/C651</f>
        <v>836.75</v>
      </c>
      <c r="D653" s="6">
        <f t="shared" si="126"/>
        <v>1333.3333333333333</v>
      </c>
      <c r="E653" s="6" t="e">
        <f t="shared" si="126"/>
        <v>#DIV/0!</v>
      </c>
    </row>
    <row r="654" spans="1:5" ht="15.75" thickBot="1" x14ac:dyDescent="0.3">
      <c r="A654" s="4" t="s">
        <v>16</v>
      </c>
      <c r="B654" s="146" t="s">
        <v>22</v>
      </c>
      <c r="C654" s="8">
        <f t="shared" ref="C654:E656" si="127">C651/B651-1</f>
        <v>1</v>
      </c>
      <c r="D654" s="8">
        <f t="shared" si="127"/>
        <v>-0.25</v>
      </c>
      <c r="E654" s="8">
        <f t="shared" si="127"/>
        <v>-1</v>
      </c>
    </row>
    <row r="655" spans="1:5" ht="15.75" thickBot="1" x14ac:dyDescent="0.3">
      <c r="A655" s="4" t="s">
        <v>17</v>
      </c>
      <c r="B655" s="146" t="s">
        <v>22</v>
      </c>
      <c r="C655" s="8">
        <f t="shared" si="127"/>
        <v>0.11566666666666658</v>
      </c>
      <c r="D655" s="8">
        <f t="shared" si="127"/>
        <v>0.1951000896325068</v>
      </c>
      <c r="E655" s="8">
        <f t="shared" si="127"/>
        <v>-1</v>
      </c>
    </row>
    <row r="656" spans="1:5" ht="15.75" thickBot="1" x14ac:dyDescent="0.3">
      <c r="A656" s="4" t="s">
        <v>18</v>
      </c>
      <c r="B656" s="146" t="s">
        <v>22</v>
      </c>
      <c r="C656" s="8">
        <f t="shared" si="127"/>
        <v>-0.44216666666666671</v>
      </c>
      <c r="D656" s="8">
        <f t="shared" si="127"/>
        <v>0.59346678617667559</v>
      </c>
      <c r="E656" s="8" t="e">
        <f t="shared" si="127"/>
        <v>#DIV/0!</v>
      </c>
    </row>
    <row r="657" spans="1:5" ht="15.75" customHeight="1" thickBot="1" x14ac:dyDescent="0.3">
      <c r="A657" s="170" t="s">
        <v>40</v>
      </c>
      <c r="B657" s="171"/>
      <c r="C657" s="171"/>
      <c r="D657" s="171"/>
      <c r="E657" s="172"/>
    </row>
    <row r="658" spans="1:5" x14ac:dyDescent="0.25">
      <c r="A658" s="156"/>
      <c r="B658" s="2">
        <v>2020</v>
      </c>
      <c r="C658" s="2">
        <v>2021</v>
      </c>
      <c r="D658" s="2">
        <v>2022</v>
      </c>
      <c r="E658" s="2">
        <v>2023</v>
      </c>
    </row>
    <row r="659" spans="1:5" ht="15.75" thickBot="1" x14ac:dyDescent="0.3">
      <c r="A659" s="157"/>
      <c r="B659" s="20" t="s">
        <v>5</v>
      </c>
      <c r="C659" s="20" t="s">
        <v>6</v>
      </c>
      <c r="D659" s="20" t="s">
        <v>6</v>
      </c>
      <c r="E659" s="20" t="s">
        <v>6</v>
      </c>
    </row>
    <row r="660" spans="1:5" ht="15.75" thickBot="1" x14ac:dyDescent="0.3">
      <c r="A660" s="1" t="s">
        <v>44</v>
      </c>
      <c r="B660" s="7">
        <f>B661+B662+B663+B664</f>
        <v>0</v>
      </c>
      <c r="C660" s="9">
        <f t="shared" ref="C660:E660" si="128">C661+C662+C663+C664</f>
        <v>0</v>
      </c>
      <c r="D660" s="9">
        <f t="shared" si="128"/>
        <v>0</v>
      </c>
      <c r="E660" s="9">
        <f t="shared" si="128"/>
        <v>0</v>
      </c>
    </row>
    <row r="661" spans="1:5" ht="15.75" thickBot="1" x14ac:dyDescent="0.3">
      <c r="A661" s="11" t="s">
        <v>52</v>
      </c>
      <c r="B661" s="7"/>
      <c r="C661" s="9"/>
      <c r="D661" s="9"/>
      <c r="E661" s="9"/>
    </row>
    <row r="662" spans="1:5" ht="15.75" thickBot="1" x14ac:dyDescent="0.3">
      <c r="A662" s="11" t="s">
        <v>58</v>
      </c>
      <c r="B662" s="7"/>
      <c r="C662" s="9"/>
      <c r="D662" s="9"/>
      <c r="E662" s="9"/>
    </row>
    <row r="663" spans="1:5" ht="15.75" thickBot="1" x14ac:dyDescent="0.3">
      <c r="A663" s="11" t="s">
        <v>59</v>
      </c>
      <c r="B663" s="7"/>
      <c r="C663" s="9"/>
      <c r="D663" s="9"/>
      <c r="E663" s="9"/>
    </row>
    <row r="664" spans="1:5" ht="15.75" thickBot="1" x14ac:dyDescent="0.3">
      <c r="A664" s="11" t="s">
        <v>60</v>
      </c>
      <c r="B664" s="7"/>
      <c r="C664" s="9"/>
      <c r="D664" s="9"/>
      <c r="E664" s="9"/>
    </row>
    <row r="665" spans="1:5" ht="15.75" thickBot="1" x14ac:dyDescent="0.3">
      <c r="A665" s="1" t="s">
        <v>45</v>
      </c>
      <c r="B665" s="35">
        <f t="shared" ref="B665:D665" si="129">B666+B667+B668+B669</f>
        <v>3000</v>
      </c>
      <c r="C665" s="12">
        <f t="shared" si="129"/>
        <v>3347</v>
      </c>
      <c r="D665" s="12">
        <f t="shared" si="129"/>
        <v>4000</v>
      </c>
      <c r="E665" s="12"/>
    </row>
    <row r="666" spans="1:5" ht="15.75" thickBot="1" x14ac:dyDescent="0.3">
      <c r="A666" s="11" t="s">
        <v>52</v>
      </c>
      <c r="B666" s="35"/>
      <c r="C666" s="12"/>
      <c r="D666" s="12"/>
      <c r="E666" s="12"/>
    </row>
    <row r="667" spans="1:5" ht="15.75" thickBot="1" x14ac:dyDescent="0.3">
      <c r="A667" s="11" t="s">
        <v>58</v>
      </c>
      <c r="B667" s="6"/>
      <c r="C667" s="6"/>
      <c r="D667" s="6"/>
      <c r="E667" s="12"/>
    </row>
    <row r="668" spans="1:5" ht="15.75" thickBot="1" x14ac:dyDescent="0.3">
      <c r="A668" s="11" t="s">
        <v>59</v>
      </c>
      <c r="B668" s="6"/>
      <c r="C668" s="6"/>
      <c r="D668" s="12"/>
      <c r="E668" s="12"/>
    </row>
    <row r="669" spans="1:5" ht="15.75" thickBot="1" x14ac:dyDescent="0.3">
      <c r="A669" s="11" t="s">
        <v>60</v>
      </c>
      <c r="B669" s="6">
        <v>3000</v>
      </c>
      <c r="C669" s="6">
        <v>3347</v>
      </c>
      <c r="D669" s="6">
        <v>4000</v>
      </c>
      <c r="E669" s="12"/>
    </row>
    <row r="670" spans="1:5" ht="15.75" thickBot="1" x14ac:dyDescent="0.3">
      <c r="A670" s="22" t="s">
        <v>37</v>
      </c>
      <c r="B670" s="35">
        <f>B660+B665</f>
        <v>3000</v>
      </c>
      <c r="C670" s="12">
        <f t="shared" ref="C670:D670" si="130">C660+C665</f>
        <v>3347</v>
      </c>
      <c r="D670" s="12">
        <f t="shared" si="130"/>
        <v>4000</v>
      </c>
      <c r="E670" s="12"/>
    </row>
    <row r="671" spans="1:5" ht="15.75" thickBot="1" x14ac:dyDescent="0.3">
      <c r="A671" s="68" t="s">
        <v>49</v>
      </c>
      <c r="B671" s="212" t="s">
        <v>171</v>
      </c>
      <c r="C671" s="213"/>
      <c r="D671" s="214"/>
      <c r="E671" s="215"/>
    </row>
    <row r="672" spans="1:5" ht="50.25" customHeight="1" thickBot="1" x14ac:dyDescent="0.3">
      <c r="A672" s="21" t="s">
        <v>28</v>
      </c>
      <c r="B672" s="70" t="s">
        <v>172</v>
      </c>
      <c r="C672" s="47" t="s">
        <v>57</v>
      </c>
      <c r="D672" s="134" t="s">
        <v>361</v>
      </c>
      <c r="E672" s="49"/>
    </row>
    <row r="673" spans="1:5" ht="23.25" customHeight="1" thickBot="1" x14ac:dyDescent="0.3">
      <c r="A673" s="4" t="s">
        <v>9</v>
      </c>
      <c r="B673" s="164" t="s">
        <v>173</v>
      </c>
      <c r="C673" s="165"/>
      <c r="D673" s="165"/>
      <c r="E673" s="166"/>
    </row>
    <row r="674" spans="1:5" ht="15.75" thickBot="1" x14ac:dyDescent="0.3">
      <c r="A674" s="4" t="s">
        <v>14</v>
      </c>
      <c r="B674" s="167" t="s">
        <v>174</v>
      </c>
      <c r="C674" s="168"/>
      <c r="D674" s="168"/>
      <c r="E674" s="169"/>
    </row>
    <row r="675" spans="1:5" x14ac:dyDescent="0.25">
      <c r="A675" s="156"/>
      <c r="B675" s="2">
        <v>2020</v>
      </c>
      <c r="C675" s="2">
        <v>2021</v>
      </c>
      <c r="D675" s="2">
        <v>2022</v>
      </c>
      <c r="E675" s="2">
        <v>2023</v>
      </c>
    </row>
    <row r="676" spans="1:5" ht="15.75" thickBot="1" x14ac:dyDescent="0.3">
      <c r="A676" s="157"/>
      <c r="B676" s="20" t="s">
        <v>5</v>
      </c>
      <c r="C676" s="20" t="s">
        <v>6</v>
      </c>
      <c r="D676" s="20" t="s">
        <v>6</v>
      </c>
      <c r="E676" s="20" t="s">
        <v>6</v>
      </c>
    </row>
    <row r="677" spans="1:5" ht="15.75" thickBot="1" x14ac:dyDescent="0.3">
      <c r="A677" s="4" t="s">
        <v>8</v>
      </c>
      <c r="B677" s="146">
        <v>0.5</v>
      </c>
      <c r="C677" s="105">
        <v>0</v>
      </c>
      <c r="D677" s="105">
        <v>0</v>
      </c>
      <c r="E677" s="105">
        <v>0</v>
      </c>
    </row>
    <row r="678" spans="1:5" ht="15.75" thickBot="1" x14ac:dyDescent="0.3">
      <c r="A678" s="4" t="s">
        <v>15</v>
      </c>
      <c r="B678" s="6">
        <f>B696</f>
        <v>2700</v>
      </c>
      <c r="C678" s="6">
        <f>C696</f>
        <v>0</v>
      </c>
      <c r="D678" s="6">
        <v>0</v>
      </c>
      <c r="E678" s="6">
        <f t="shared" ref="E678" si="131">E696</f>
        <v>0</v>
      </c>
    </row>
    <row r="679" spans="1:5" ht="15.75" thickBot="1" x14ac:dyDescent="0.3">
      <c r="A679" s="4" t="s">
        <v>23</v>
      </c>
      <c r="B679" s="6">
        <f>B678/B677</f>
        <v>5400</v>
      </c>
      <c r="C679" s="6" t="e">
        <f t="shared" ref="C679:E679" si="132">C678/C677</f>
        <v>#DIV/0!</v>
      </c>
      <c r="D679" s="6" t="e">
        <f t="shared" si="132"/>
        <v>#DIV/0!</v>
      </c>
      <c r="E679" s="6" t="e">
        <f t="shared" si="132"/>
        <v>#DIV/0!</v>
      </c>
    </row>
    <row r="680" spans="1:5" ht="15.75" thickBot="1" x14ac:dyDescent="0.3">
      <c r="A680" s="4" t="s">
        <v>16</v>
      </c>
      <c r="B680" s="146" t="s">
        <v>22</v>
      </c>
      <c r="C680" s="8">
        <f t="shared" ref="C680:E682" si="133">C677/B677-1</f>
        <v>-1</v>
      </c>
      <c r="D680" s="8" t="e">
        <f t="shared" si="133"/>
        <v>#DIV/0!</v>
      </c>
      <c r="E680" s="8" t="e">
        <f t="shared" si="133"/>
        <v>#DIV/0!</v>
      </c>
    </row>
    <row r="681" spans="1:5" ht="15.75" thickBot="1" x14ac:dyDescent="0.3">
      <c r="A681" s="4" t="s">
        <v>17</v>
      </c>
      <c r="B681" s="146" t="s">
        <v>22</v>
      </c>
      <c r="C681" s="8">
        <f t="shared" si="133"/>
        <v>-1</v>
      </c>
      <c r="D681" s="8" t="e">
        <f t="shared" si="133"/>
        <v>#DIV/0!</v>
      </c>
      <c r="E681" s="8" t="e">
        <f t="shared" si="133"/>
        <v>#DIV/0!</v>
      </c>
    </row>
    <row r="682" spans="1:5" ht="15.75" thickBot="1" x14ac:dyDescent="0.3">
      <c r="A682" s="4" t="s">
        <v>18</v>
      </c>
      <c r="B682" s="146" t="s">
        <v>22</v>
      </c>
      <c r="C682" s="8" t="e">
        <f t="shared" si="133"/>
        <v>#DIV/0!</v>
      </c>
      <c r="D682" s="8" t="e">
        <f t="shared" si="133"/>
        <v>#DIV/0!</v>
      </c>
      <c r="E682" s="8" t="e">
        <f t="shared" si="133"/>
        <v>#DIV/0!</v>
      </c>
    </row>
    <row r="683" spans="1:5" ht="15.75" customHeight="1" thickBot="1" x14ac:dyDescent="0.3">
      <c r="A683" s="170" t="s">
        <v>40</v>
      </c>
      <c r="B683" s="171"/>
      <c r="C683" s="171"/>
      <c r="D683" s="171"/>
      <c r="E683" s="172"/>
    </row>
    <row r="684" spans="1:5" x14ac:dyDescent="0.25">
      <c r="A684" s="156"/>
      <c r="B684" s="2">
        <v>2020</v>
      </c>
      <c r="C684" s="2">
        <v>2021</v>
      </c>
      <c r="D684" s="2">
        <v>2022</v>
      </c>
      <c r="E684" s="2">
        <v>2023</v>
      </c>
    </row>
    <row r="685" spans="1:5" ht="15.75" thickBot="1" x14ac:dyDescent="0.3">
      <c r="A685" s="157"/>
      <c r="B685" s="20" t="s">
        <v>5</v>
      </c>
      <c r="C685" s="20" t="s">
        <v>6</v>
      </c>
      <c r="D685" s="20" t="s">
        <v>6</v>
      </c>
      <c r="E685" s="20" t="s">
        <v>6</v>
      </c>
    </row>
    <row r="686" spans="1:5" ht="15.75" thickBot="1" x14ac:dyDescent="0.3">
      <c r="A686" s="1" t="s">
        <v>44</v>
      </c>
      <c r="B686" s="7">
        <f>B687+B688+B689+B690</f>
        <v>0</v>
      </c>
      <c r="C686" s="9">
        <f t="shared" ref="C686:E686" si="134">C687+C688+C689+C690</f>
        <v>0</v>
      </c>
      <c r="D686" s="9">
        <f t="shared" si="134"/>
        <v>0</v>
      </c>
      <c r="E686" s="9">
        <f t="shared" si="134"/>
        <v>0</v>
      </c>
    </row>
    <row r="687" spans="1:5" ht="15.75" thickBot="1" x14ac:dyDescent="0.3">
      <c r="A687" s="11" t="s">
        <v>52</v>
      </c>
      <c r="B687" s="7"/>
      <c r="C687" s="9"/>
      <c r="D687" s="9"/>
      <c r="E687" s="9"/>
    </row>
    <row r="688" spans="1:5" ht="15.75" thickBot="1" x14ac:dyDescent="0.3">
      <c r="A688" s="11" t="s">
        <v>58</v>
      </c>
      <c r="B688" s="7"/>
      <c r="C688" s="9"/>
      <c r="D688" s="9"/>
      <c r="E688" s="9"/>
    </row>
    <row r="689" spans="1:5" ht="15.75" thickBot="1" x14ac:dyDescent="0.3">
      <c r="A689" s="11" t="s">
        <v>59</v>
      </c>
      <c r="B689" s="7"/>
      <c r="C689" s="9"/>
      <c r="D689" s="9"/>
      <c r="E689" s="9"/>
    </row>
    <row r="690" spans="1:5" ht="15.75" thickBot="1" x14ac:dyDescent="0.3">
      <c r="A690" s="11" t="s">
        <v>60</v>
      </c>
      <c r="B690" s="7"/>
      <c r="C690" s="9"/>
      <c r="D690" s="9"/>
      <c r="E690" s="9"/>
    </row>
    <row r="691" spans="1:5" ht="15.75" thickBot="1" x14ac:dyDescent="0.3">
      <c r="A691" s="1" t="s">
        <v>45</v>
      </c>
      <c r="B691" s="35">
        <f>B692+B693+B694+B695</f>
        <v>2700</v>
      </c>
      <c r="C691" s="12">
        <f t="shared" ref="C691:E691" si="135">C692+C693+C694+C695</f>
        <v>0</v>
      </c>
      <c r="D691" s="12">
        <f t="shared" si="135"/>
        <v>0</v>
      </c>
      <c r="E691" s="12">
        <f t="shared" si="135"/>
        <v>0</v>
      </c>
    </row>
    <row r="692" spans="1:5" ht="15.75" thickBot="1" x14ac:dyDescent="0.3">
      <c r="A692" s="11" t="s">
        <v>52</v>
      </c>
      <c r="B692" s="35"/>
      <c r="C692" s="12"/>
      <c r="D692" s="12"/>
      <c r="E692" s="12"/>
    </row>
    <row r="693" spans="1:5" ht="15.75" thickBot="1" x14ac:dyDescent="0.3">
      <c r="A693" s="11" t="s">
        <v>58</v>
      </c>
      <c r="B693" s="6">
        <v>2000</v>
      </c>
      <c r="C693" s="40"/>
      <c r="D693" s="6"/>
      <c r="E693" s="12"/>
    </row>
    <row r="694" spans="1:5" ht="15.75" thickBot="1" x14ac:dyDescent="0.3">
      <c r="A694" s="11" t="s">
        <v>59</v>
      </c>
      <c r="B694" s="6">
        <v>500</v>
      </c>
      <c r="C694" s="6"/>
      <c r="D694" s="12"/>
      <c r="E694" s="12"/>
    </row>
    <row r="695" spans="1:5" ht="15.75" thickBot="1" x14ac:dyDescent="0.3">
      <c r="A695" s="11" t="s">
        <v>60</v>
      </c>
      <c r="B695" s="6">
        <v>200</v>
      </c>
      <c r="C695" s="6"/>
      <c r="D695" s="6"/>
      <c r="E695" s="12"/>
    </row>
    <row r="696" spans="1:5" ht="15.75" thickBot="1" x14ac:dyDescent="0.3">
      <c r="A696" s="22" t="s">
        <v>37</v>
      </c>
      <c r="B696" s="35">
        <f>B686+B691</f>
        <v>2700</v>
      </c>
      <c r="C696" s="12">
        <f t="shared" ref="C696:E696" si="136">C686+C691</f>
        <v>0</v>
      </c>
      <c r="D696" s="12">
        <f t="shared" si="136"/>
        <v>0</v>
      </c>
      <c r="E696" s="12">
        <f t="shared" si="136"/>
        <v>0</v>
      </c>
    </row>
    <row r="697" spans="1:5" ht="15.75" thickBot="1" x14ac:dyDescent="0.3">
      <c r="A697" s="68" t="s">
        <v>49</v>
      </c>
      <c r="B697" s="212" t="s">
        <v>175</v>
      </c>
      <c r="C697" s="213"/>
      <c r="D697" s="214"/>
      <c r="E697" s="215"/>
    </row>
    <row r="698" spans="1:5" ht="34.5" thickBot="1" x14ac:dyDescent="0.3">
      <c r="A698" s="21" t="s">
        <v>28</v>
      </c>
      <c r="B698" s="70" t="s">
        <v>176</v>
      </c>
      <c r="C698" s="47" t="s">
        <v>57</v>
      </c>
      <c r="D698" s="134" t="s">
        <v>360</v>
      </c>
      <c r="E698" s="49"/>
    </row>
    <row r="699" spans="1:5" ht="23.25" customHeight="1" thickBot="1" x14ac:dyDescent="0.3">
      <c r="A699" s="4" t="s">
        <v>9</v>
      </c>
      <c r="B699" s="164" t="s">
        <v>177</v>
      </c>
      <c r="C699" s="165"/>
      <c r="D699" s="165"/>
      <c r="E699" s="166"/>
    </row>
    <row r="700" spans="1:5" ht="15.75" thickBot="1" x14ac:dyDescent="0.3">
      <c r="A700" s="4" t="s">
        <v>14</v>
      </c>
      <c r="B700" s="167" t="s">
        <v>103</v>
      </c>
      <c r="C700" s="168"/>
      <c r="D700" s="168"/>
      <c r="E700" s="169"/>
    </row>
    <row r="701" spans="1:5" x14ac:dyDescent="0.25">
      <c r="A701" s="156"/>
      <c r="B701" s="2">
        <v>2020</v>
      </c>
      <c r="C701" s="2">
        <v>2021</v>
      </c>
      <c r="D701" s="2">
        <v>2022</v>
      </c>
      <c r="E701" s="2">
        <v>2023</v>
      </c>
    </row>
    <row r="702" spans="1:5" ht="15.75" thickBot="1" x14ac:dyDescent="0.3">
      <c r="A702" s="157"/>
      <c r="B702" s="20" t="s">
        <v>5</v>
      </c>
      <c r="C702" s="20" t="s">
        <v>6</v>
      </c>
      <c r="D702" s="20" t="s">
        <v>6</v>
      </c>
      <c r="E702" s="20" t="s">
        <v>6</v>
      </c>
    </row>
    <row r="703" spans="1:5" ht="15.75" thickBot="1" x14ac:dyDescent="0.3">
      <c r="A703" s="4" t="s">
        <v>8</v>
      </c>
      <c r="B703" s="146">
        <v>1</v>
      </c>
      <c r="C703" s="6">
        <v>2</v>
      </c>
      <c r="D703" s="6">
        <v>3</v>
      </c>
      <c r="E703" s="6">
        <v>2</v>
      </c>
    </row>
    <row r="704" spans="1:5" ht="15.75" thickBot="1" x14ac:dyDescent="0.3">
      <c r="A704" s="4" t="s">
        <v>15</v>
      </c>
      <c r="B704" s="6">
        <f>B722</f>
        <v>6500</v>
      </c>
      <c r="C704" s="6">
        <f t="shared" ref="C704:E704" si="137">C722</f>
        <v>6700</v>
      </c>
      <c r="D704" s="6">
        <f t="shared" si="137"/>
        <v>31000</v>
      </c>
      <c r="E704" s="6">
        <f t="shared" si="137"/>
        <v>9200</v>
      </c>
    </row>
    <row r="705" spans="1:5" ht="15.75" thickBot="1" x14ac:dyDescent="0.3">
      <c r="A705" s="4" t="s">
        <v>23</v>
      </c>
      <c r="B705" s="6">
        <f>B704/B703</f>
        <v>6500</v>
      </c>
      <c r="C705" s="6">
        <f t="shared" ref="C705:E705" si="138">C704/C703</f>
        <v>3350</v>
      </c>
      <c r="D705" s="6">
        <f t="shared" si="138"/>
        <v>10333.333333333334</v>
      </c>
      <c r="E705" s="6">
        <f t="shared" si="138"/>
        <v>4600</v>
      </c>
    </row>
    <row r="706" spans="1:5" ht="15.75" thickBot="1" x14ac:dyDescent="0.3">
      <c r="A706" s="4" t="s">
        <v>16</v>
      </c>
      <c r="B706" s="146" t="s">
        <v>22</v>
      </c>
      <c r="C706" s="8">
        <f t="shared" ref="C706:E708" si="139">C703/B703-1</f>
        <v>1</v>
      </c>
      <c r="D706" s="8">
        <f t="shared" si="139"/>
        <v>0.5</v>
      </c>
      <c r="E706" s="8">
        <f t="shared" si="139"/>
        <v>-0.33333333333333337</v>
      </c>
    </row>
    <row r="707" spans="1:5" ht="15.75" thickBot="1" x14ac:dyDescent="0.3">
      <c r="A707" s="4" t="s">
        <v>17</v>
      </c>
      <c r="B707" s="146" t="s">
        <v>22</v>
      </c>
      <c r="C707" s="8">
        <f t="shared" si="139"/>
        <v>3.076923076923066E-2</v>
      </c>
      <c r="D707" s="8">
        <f t="shared" si="139"/>
        <v>3.6268656716417906</v>
      </c>
      <c r="E707" s="8">
        <f t="shared" si="139"/>
        <v>-0.70322580645161292</v>
      </c>
    </row>
    <row r="708" spans="1:5" ht="15.75" thickBot="1" x14ac:dyDescent="0.3">
      <c r="A708" s="4" t="s">
        <v>18</v>
      </c>
      <c r="B708" s="146" t="s">
        <v>22</v>
      </c>
      <c r="C708" s="8">
        <f t="shared" si="139"/>
        <v>-0.48461538461538467</v>
      </c>
      <c r="D708" s="8">
        <f t="shared" si="139"/>
        <v>2.0845771144278609</v>
      </c>
      <c r="E708" s="8">
        <f t="shared" si="139"/>
        <v>-0.55483870967741944</v>
      </c>
    </row>
    <row r="709" spans="1:5" ht="15.75" customHeight="1" thickBot="1" x14ac:dyDescent="0.3">
      <c r="A709" s="170" t="s">
        <v>40</v>
      </c>
      <c r="B709" s="171"/>
      <c r="C709" s="171"/>
      <c r="D709" s="171"/>
      <c r="E709" s="172"/>
    </row>
    <row r="710" spans="1:5" x14ac:dyDescent="0.25">
      <c r="A710" s="156"/>
      <c r="B710" s="2">
        <v>2020</v>
      </c>
      <c r="C710" s="2">
        <v>2021</v>
      </c>
      <c r="D710" s="2">
        <v>2022</v>
      </c>
      <c r="E710" s="2">
        <v>2023</v>
      </c>
    </row>
    <row r="711" spans="1:5" ht="15.75" thickBot="1" x14ac:dyDescent="0.3">
      <c r="A711" s="157"/>
      <c r="B711" s="20" t="s">
        <v>5</v>
      </c>
      <c r="C711" s="20" t="s">
        <v>6</v>
      </c>
      <c r="D711" s="20" t="s">
        <v>6</v>
      </c>
      <c r="E711" s="20" t="s">
        <v>6</v>
      </c>
    </row>
    <row r="712" spans="1:5" ht="15.75" thickBot="1" x14ac:dyDescent="0.3">
      <c r="A712" s="1" t="s">
        <v>44</v>
      </c>
      <c r="B712" s="7">
        <f>B713+B714+B715+B716</f>
        <v>0</v>
      </c>
      <c r="C712" s="9">
        <f t="shared" ref="C712:E712" si="140">C713+C714+C715+C716</f>
        <v>0</v>
      </c>
      <c r="D712" s="9">
        <f t="shared" si="140"/>
        <v>0</v>
      </c>
      <c r="E712" s="9">
        <f t="shared" si="140"/>
        <v>0</v>
      </c>
    </row>
    <row r="713" spans="1:5" ht="15.75" thickBot="1" x14ac:dyDescent="0.3">
      <c r="A713" s="11" t="s">
        <v>52</v>
      </c>
      <c r="B713" s="7"/>
      <c r="C713" s="9"/>
      <c r="D713" s="9"/>
      <c r="E713" s="9"/>
    </row>
    <row r="714" spans="1:5" ht="15.75" thickBot="1" x14ac:dyDescent="0.3">
      <c r="A714" s="11" t="s">
        <v>58</v>
      </c>
      <c r="B714" s="7"/>
      <c r="C714" s="9"/>
      <c r="D714" s="9"/>
      <c r="E714" s="9"/>
    </row>
    <row r="715" spans="1:5" ht="15.75" thickBot="1" x14ac:dyDescent="0.3">
      <c r="A715" s="11" t="s">
        <v>59</v>
      </c>
      <c r="B715" s="7"/>
      <c r="C715" s="9"/>
      <c r="D715" s="9"/>
      <c r="E715" s="9"/>
    </row>
    <row r="716" spans="1:5" ht="15.75" thickBot="1" x14ac:dyDescent="0.3">
      <c r="A716" s="11" t="s">
        <v>60</v>
      </c>
      <c r="B716" s="7"/>
      <c r="C716" s="9"/>
      <c r="D716" s="9"/>
      <c r="E716" s="9"/>
    </row>
    <row r="717" spans="1:5" ht="15.75" thickBot="1" x14ac:dyDescent="0.3">
      <c r="A717" s="1" t="s">
        <v>45</v>
      </c>
      <c r="B717" s="35">
        <f>B718+B719+B720+B721</f>
        <v>6500</v>
      </c>
      <c r="C717" s="12">
        <f t="shared" ref="C717:E717" si="141">C718+C719+C720+C721</f>
        <v>6700</v>
      </c>
      <c r="D717" s="12">
        <f t="shared" si="141"/>
        <v>31000</v>
      </c>
      <c r="E717" s="35">
        <f t="shared" si="141"/>
        <v>9200</v>
      </c>
    </row>
    <row r="718" spans="1:5" ht="15.75" thickBot="1" x14ac:dyDescent="0.3">
      <c r="A718" s="11" t="s">
        <v>52</v>
      </c>
      <c r="B718" s="35"/>
      <c r="C718" s="12"/>
      <c r="D718" s="12"/>
      <c r="E718" s="35"/>
    </row>
    <row r="719" spans="1:5" ht="15.75" thickBot="1" x14ac:dyDescent="0.3">
      <c r="A719" s="11" t="s">
        <v>58</v>
      </c>
      <c r="B719" s="6">
        <v>5000</v>
      </c>
      <c r="C719" s="6">
        <v>5000</v>
      </c>
      <c r="D719" s="35">
        <v>30000</v>
      </c>
      <c r="E719" s="35">
        <v>5000</v>
      </c>
    </row>
    <row r="720" spans="1:5" ht="15.75" thickBot="1" x14ac:dyDescent="0.3">
      <c r="A720" s="11" t="s">
        <v>59</v>
      </c>
      <c r="B720" s="6">
        <v>1000</v>
      </c>
      <c r="C720" s="12">
        <v>1500</v>
      </c>
      <c r="D720" s="12">
        <v>800</v>
      </c>
      <c r="E720" s="35">
        <v>4000</v>
      </c>
    </row>
    <row r="721" spans="1:5" ht="15.75" thickBot="1" x14ac:dyDescent="0.3">
      <c r="A721" s="11" t="s">
        <v>60</v>
      </c>
      <c r="B721" s="6">
        <v>500</v>
      </c>
      <c r="C721" s="6">
        <v>200</v>
      </c>
      <c r="D721" s="6">
        <v>200</v>
      </c>
      <c r="E721" s="35">
        <v>200</v>
      </c>
    </row>
    <row r="722" spans="1:5" ht="15.75" thickBot="1" x14ac:dyDescent="0.3">
      <c r="A722" s="22" t="s">
        <v>37</v>
      </c>
      <c r="B722" s="35">
        <f>B712+B717</f>
        <v>6500</v>
      </c>
      <c r="C722" s="12">
        <f t="shared" ref="C722:E722" si="142">C712+C717</f>
        <v>6700</v>
      </c>
      <c r="D722" s="12">
        <f t="shared" si="142"/>
        <v>31000</v>
      </c>
      <c r="E722" s="35">
        <f t="shared" si="142"/>
        <v>9200</v>
      </c>
    </row>
    <row r="723" spans="1:5" ht="45.75" customHeight="1" thickBot="1" x14ac:dyDescent="0.3">
      <c r="A723" s="68" t="s">
        <v>49</v>
      </c>
      <c r="B723" s="209" t="s">
        <v>178</v>
      </c>
      <c r="C723" s="210"/>
      <c r="D723" s="210"/>
      <c r="E723" s="211"/>
    </row>
    <row r="724" spans="1:5" ht="45.75" thickBot="1" x14ac:dyDescent="0.3">
      <c r="A724" s="21" t="s">
        <v>28</v>
      </c>
      <c r="B724" s="70" t="s">
        <v>358</v>
      </c>
      <c r="C724" s="47" t="s">
        <v>57</v>
      </c>
      <c r="D724" s="48" t="s">
        <v>359</v>
      </c>
      <c r="E724" s="49"/>
    </row>
    <row r="725" spans="1:5" ht="23.25" customHeight="1" thickBot="1" x14ac:dyDescent="0.3">
      <c r="A725" s="4" t="s">
        <v>9</v>
      </c>
      <c r="B725" s="164" t="s">
        <v>179</v>
      </c>
      <c r="C725" s="165"/>
      <c r="D725" s="165"/>
      <c r="E725" s="166"/>
    </row>
    <row r="726" spans="1:5" ht="15.75" thickBot="1" x14ac:dyDescent="0.3">
      <c r="A726" s="4" t="s">
        <v>14</v>
      </c>
      <c r="B726" s="167" t="s">
        <v>180</v>
      </c>
      <c r="C726" s="168"/>
      <c r="D726" s="168"/>
      <c r="E726" s="169"/>
    </row>
    <row r="727" spans="1:5" x14ac:dyDescent="0.25">
      <c r="A727" s="156"/>
      <c r="B727" s="2">
        <v>2020</v>
      </c>
      <c r="C727" s="2">
        <v>2021</v>
      </c>
      <c r="D727" s="2">
        <v>2022</v>
      </c>
      <c r="E727" s="2">
        <v>2023</v>
      </c>
    </row>
    <row r="728" spans="1:5" ht="15.75" thickBot="1" x14ac:dyDescent="0.3">
      <c r="A728" s="157"/>
      <c r="B728" s="20" t="s">
        <v>5</v>
      </c>
      <c r="C728" s="20" t="s">
        <v>6</v>
      </c>
      <c r="D728" s="20" t="s">
        <v>6</v>
      </c>
      <c r="E728" s="20" t="s">
        <v>6</v>
      </c>
    </row>
    <row r="729" spans="1:5" ht="15.75" thickBot="1" x14ac:dyDescent="0.3">
      <c r="A729" s="4" t="s">
        <v>8</v>
      </c>
      <c r="B729" s="146">
        <v>1</v>
      </c>
      <c r="C729" s="6">
        <v>3</v>
      </c>
      <c r="D729" s="6">
        <v>0</v>
      </c>
      <c r="E729" s="6">
        <v>0</v>
      </c>
    </row>
    <row r="730" spans="1:5" ht="15.75" thickBot="1" x14ac:dyDescent="0.3">
      <c r="A730" s="4" t="s">
        <v>15</v>
      </c>
      <c r="B730" s="6">
        <f>B748</f>
        <v>13360</v>
      </c>
      <c r="C730" s="6">
        <f t="shared" ref="C730:E730" si="143">C748</f>
        <v>53360</v>
      </c>
      <c r="D730" s="6">
        <f t="shared" si="143"/>
        <v>0</v>
      </c>
      <c r="E730" s="6">
        <f t="shared" si="143"/>
        <v>0</v>
      </c>
    </row>
    <row r="731" spans="1:5" ht="15.75" thickBot="1" x14ac:dyDescent="0.3">
      <c r="A731" s="4" t="s">
        <v>23</v>
      </c>
      <c r="B731" s="6">
        <f>B730/B729</f>
        <v>13360</v>
      </c>
      <c r="C731" s="6">
        <f t="shared" ref="C731:E731" si="144">C730/C729</f>
        <v>17786.666666666668</v>
      </c>
      <c r="D731" s="6" t="e">
        <f t="shared" si="144"/>
        <v>#DIV/0!</v>
      </c>
      <c r="E731" s="6" t="e">
        <f t="shared" si="144"/>
        <v>#DIV/0!</v>
      </c>
    </row>
    <row r="732" spans="1:5" ht="15.75" thickBot="1" x14ac:dyDescent="0.3">
      <c r="A732" s="4" t="s">
        <v>16</v>
      </c>
      <c r="B732" s="146" t="s">
        <v>22</v>
      </c>
      <c r="C732" s="8">
        <f t="shared" ref="C732:E734" si="145">C729/B729-1</f>
        <v>2</v>
      </c>
      <c r="D732" s="8">
        <f t="shared" si="145"/>
        <v>-1</v>
      </c>
      <c r="E732" s="8" t="e">
        <f t="shared" si="145"/>
        <v>#DIV/0!</v>
      </c>
    </row>
    <row r="733" spans="1:5" ht="15.75" thickBot="1" x14ac:dyDescent="0.3">
      <c r="A733" s="4" t="s">
        <v>17</v>
      </c>
      <c r="B733" s="146" t="s">
        <v>22</v>
      </c>
      <c r="C733" s="8">
        <f t="shared" si="145"/>
        <v>2.9940119760479043</v>
      </c>
      <c r="D733" s="8">
        <f t="shared" si="145"/>
        <v>-1</v>
      </c>
      <c r="E733" s="8" t="e">
        <f t="shared" si="145"/>
        <v>#DIV/0!</v>
      </c>
    </row>
    <row r="734" spans="1:5" ht="15.75" thickBot="1" x14ac:dyDescent="0.3">
      <c r="A734" s="4" t="s">
        <v>18</v>
      </c>
      <c r="B734" s="146" t="s">
        <v>22</v>
      </c>
      <c r="C734" s="8">
        <f t="shared" si="145"/>
        <v>0.33133732534930149</v>
      </c>
      <c r="D734" s="8" t="e">
        <f t="shared" si="145"/>
        <v>#DIV/0!</v>
      </c>
      <c r="E734" s="8" t="e">
        <f t="shared" si="145"/>
        <v>#DIV/0!</v>
      </c>
    </row>
    <row r="735" spans="1:5" ht="15.75" customHeight="1" thickBot="1" x14ac:dyDescent="0.3">
      <c r="A735" s="170" t="s">
        <v>40</v>
      </c>
      <c r="B735" s="171"/>
      <c r="C735" s="171"/>
      <c r="D735" s="171"/>
      <c r="E735" s="172"/>
    </row>
    <row r="736" spans="1:5" x14ac:dyDescent="0.25">
      <c r="A736" s="156"/>
      <c r="B736" s="2">
        <v>2020</v>
      </c>
      <c r="C736" s="2">
        <v>2021</v>
      </c>
      <c r="D736" s="2">
        <v>2022</v>
      </c>
      <c r="E736" s="2">
        <v>2023</v>
      </c>
    </row>
    <row r="737" spans="1:5" ht="15.75" thickBot="1" x14ac:dyDescent="0.3">
      <c r="A737" s="157"/>
      <c r="B737" s="20" t="s">
        <v>5</v>
      </c>
      <c r="C737" s="20" t="s">
        <v>6</v>
      </c>
      <c r="D737" s="20" t="s">
        <v>6</v>
      </c>
      <c r="E737" s="20" t="s">
        <v>6</v>
      </c>
    </row>
    <row r="738" spans="1:5" ht="15.75" thickBot="1" x14ac:dyDescent="0.3">
      <c r="A738" s="1" t="s">
        <v>44</v>
      </c>
      <c r="B738" s="7">
        <f>B739+B740+B741+B742</f>
        <v>0</v>
      </c>
      <c r="C738" s="9">
        <f t="shared" ref="C738:E738" si="146">C739+C740+C741+C742</f>
        <v>0</v>
      </c>
      <c r="D738" s="9">
        <f t="shared" si="146"/>
        <v>0</v>
      </c>
      <c r="E738" s="9">
        <f t="shared" si="146"/>
        <v>0</v>
      </c>
    </row>
    <row r="739" spans="1:5" ht="15.75" thickBot="1" x14ac:dyDescent="0.3">
      <c r="A739" s="11" t="s">
        <v>52</v>
      </c>
      <c r="B739" s="7"/>
      <c r="C739" s="9"/>
      <c r="D739" s="9"/>
      <c r="E739" s="9"/>
    </row>
    <row r="740" spans="1:5" ht="15.75" thickBot="1" x14ac:dyDescent="0.3">
      <c r="A740" s="11" t="s">
        <v>58</v>
      </c>
      <c r="B740" s="7"/>
      <c r="C740" s="9"/>
      <c r="D740" s="9"/>
      <c r="E740" s="9"/>
    </row>
    <row r="741" spans="1:5" ht="15.75" thickBot="1" x14ac:dyDescent="0.3">
      <c r="A741" s="11" t="s">
        <v>59</v>
      </c>
      <c r="B741" s="7"/>
      <c r="C741" s="9"/>
      <c r="D741" s="9"/>
      <c r="E741" s="9"/>
    </row>
    <row r="742" spans="1:5" ht="15.75" thickBot="1" x14ac:dyDescent="0.3">
      <c r="A742" s="11" t="s">
        <v>60</v>
      </c>
      <c r="B742" s="7"/>
      <c r="C742" s="9"/>
      <c r="D742" s="9"/>
      <c r="E742" s="9"/>
    </row>
    <row r="743" spans="1:5" ht="15.75" thickBot="1" x14ac:dyDescent="0.3">
      <c r="A743" s="1" t="s">
        <v>45</v>
      </c>
      <c r="B743" s="35">
        <f>B744+B745+B746+B747</f>
        <v>13360</v>
      </c>
      <c r="C743" s="12">
        <f t="shared" ref="C743:E743" si="147">C744+C745+C746+C747</f>
        <v>53360</v>
      </c>
      <c r="D743" s="12">
        <f t="shared" si="147"/>
        <v>0</v>
      </c>
      <c r="E743" s="12">
        <f t="shared" si="147"/>
        <v>0</v>
      </c>
    </row>
    <row r="744" spans="1:5" ht="15.75" thickBot="1" x14ac:dyDescent="0.3">
      <c r="A744" s="11" t="s">
        <v>52</v>
      </c>
      <c r="B744" s="35"/>
      <c r="C744" s="41"/>
      <c r="D744" s="12"/>
      <c r="E744" s="12"/>
    </row>
    <row r="745" spans="1:5" ht="15.75" thickBot="1" x14ac:dyDescent="0.3">
      <c r="A745" s="11" t="s">
        <v>58</v>
      </c>
      <c r="B745" s="6">
        <v>10000</v>
      </c>
      <c r="C745" s="40">
        <f>100000-50000</f>
        <v>50000</v>
      </c>
      <c r="D745" s="75"/>
      <c r="E745" s="12"/>
    </row>
    <row r="746" spans="1:5" ht="15.75" thickBot="1" x14ac:dyDescent="0.3">
      <c r="A746" s="11" t="s">
        <v>59</v>
      </c>
      <c r="B746" s="6"/>
      <c r="C746" s="40"/>
      <c r="D746" s="12"/>
      <c r="E746" s="12"/>
    </row>
    <row r="747" spans="1:5" ht="15.75" thickBot="1" x14ac:dyDescent="0.3">
      <c r="A747" s="11" t="s">
        <v>60</v>
      </c>
      <c r="B747" s="6">
        <v>3360</v>
      </c>
      <c r="C747" s="40">
        <v>3360</v>
      </c>
      <c r="D747" s="6"/>
      <c r="E747" s="12"/>
    </row>
    <row r="748" spans="1:5" ht="15.75" thickBot="1" x14ac:dyDescent="0.3">
      <c r="A748" s="22" t="s">
        <v>37</v>
      </c>
      <c r="B748" s="35">
        <f>B738+B743</f>
        <v>13360</v>
      </c>
      <c r="C748" s="41">
        <f t="shared" ref="C748:E748" si="148">C738+C743</f>
        <v>53360</v>
      </c>
      <c r="D748" s="12">
        <f t="shared" si="148"/>
        <v>0</v>
      </c>
      <c r="E748" s="12">
        <f t="shared" si="148"/>
        <v>0</v>
      </c>
    </row>
    <row r="749" spans="1:5" ht="15.75" thickBot="1" x14ac:dyDescent="0.3">
      <c r="A749" s="68" t="s">
        <v>49</v>
      </c>
      <c r="B749" s="209" t="s">
        <v>181</v>
      </c>
      <c r="C749" s="210"/>
      <c r="D749" s="210"/>
      <c r="E749" s="211"/>
    </row>
    <row r="750" spans="1:5" ht="34.5" thickBot="1" x14ac:dyDescent="0.3">
      <c r="A750" s="21" t="s">
        <v>28</v>
      </c>
      <c r="B750" s="70" t="s">
        <v>356</v>
      </c>
      <c r="C750" s="47" t="s">
        <v>57</v>
      </c>
      <c r="D750" s="134" t="s">
        <v>357</v>
      </c>
      <c r="E750" s="49"/>
    </row>
    <row r="751" spans="1:5" ht="23.25" customHeight="1" thickBot="1" x14ac:dyDescent="0.3">
      <c r="A751" s="4" t="s">
        <v>9</v>
      </c>
      <c r="B751" s="164" t="s">
        <v>183</v>
      </c>
      <c r="C751" s="165"/>
      <c r="D751" s="165"/>
      <c r="E751" s="166"/>
    </row>
    <row r="752" spans="1:5" ht="15.75" thickBot="1" x14ac:dyDescent="0.3">
      <c r="A752" s="4" t="s">
        <v>14</v>
      </c>
      <c r="B752" s="167" t="s">
        <v>184</v>
      </c>
      <c r="C752" s="168"/>
      <c r="D752" s="168"/>
      <c r="E752" s="169"/>
    </row>
    <row r="753" spans="1:5" x14ac:dyDescent="0.25">
      <c r="A753" s="156"/>
      <c r="B753" s="2">
        <v>2020</v>
      </c>
      <c r="C753" s="2">
        <v>2021</v>
      </c>
      <c r="D753" s="2">
        <v>2022</v>
      </c>
      <c r="E753" s="2">
        <v>2023</v>
      </c>
    </row>
    <row r="754" spans="1:5" ht="15.75" thickBot="1" x14ac:dyDescent="0.3">
      <c r="A754" s="157"/>
      <c r="B754" s="20" t="s">
        <v>5</v>
      </c>
      <c r="C754" s="20" t="s">
        <v>6</v>
      </c>
      <c r="D754" s="20" t="s">
        <v>6</v>
      </c>
      <c r="E754" s="20" t="s">
        <v>6</v>
      </c>
    </row>
    <row r="755" spans="1:5" ht="15.75" thickBot="1" x14ac:dyDescent="0.3">
      <c r="A755" s="4" t="s">
        <v>8</v>
      </c>
      <c r="B755" s="146">
        <v>1</v>
      </c>
      <c r="C755" s="6">
        <v>0</v>
      </c>
      <c r="D755" s="6">
        <v>0</v>
      </c>
      <c r="E755" s="6">
        <v>0</v>
      </c>
    </row>
    <row r="756" spans="1:5" ht="15.75" thickBot="1" x14ac:dyDescent="0.3">
      <c r="A756" s="4" t="s">
        <v>15</v>
      </c>
      <c r="B756" s="6">
        <f>B774</f>
        <v>5510</v>
      </c>
      <c r="C756" s="6">
        <f t="shared" ref="C756:E756" si="149">C774</f>
        <v>0</v>
      </c>
      <c r="D756" s="6">
        <f t="shared" si="149"/>
        <v>0</v>
      </c>
      <c r="E756" s="6">
        <f t="shared" si="149"/>
        <v>0</v>
      </c>
    </row>
    <row r="757" spans="1:5" ht="15.75" thickBot="1" x14ac:dyDescent="0.3">
      <c r="A757" s="4" t="s">
        <v>23</v>
      </c>
      <c r="B757" s="6">
        <f>B756/B755</f>
        <v>5510</v>
      </c>
      <c r="C757" s="6" t="e">
        <f t="shared" ref="C757:E757" si="150">C756/C755</f>
        <v>#DIV/0!</v>
      </c>
      <c r="D757" s="6" t="e">
        <f t="shared" si="150"/>
        <v>#DIV/0!</v>
      </c>
      <c r="E757" s="6" t="e">
        <f t="shared" si="150"/>
        <v>#DIV/0!</v>
      </c>
    </row>
    <row r="758" spans="1:5" ht="15.75" thickBot="1" x14ac:dyDescent="0.3">
      <c r="A758" s="4" t="s">
        <v>16</v>
      </c>
      <c r="B758" s="146" t="s">
        <v>22</v>
      </c>
      <c r="C758" s="8">
        <f t="shared" ref="C758:E760" si="151">C755/B755-1</f>
        <v>-1</v>
      </c>
      <c r="D758" s="8" t="e">
        <f t="shared" si="151"/>
        <v>#DIV/0!</v>
      </c>
      <c r="E758" s="8" t="e">
        <f t="shared" si="151"/>
        <v>#DIV/0!</v>
      </c>
    </row>
    <row r="759" spans="1:5" ht="15.75" thickBot="1" x14ac:dyDescent="0.3">
      <c r="A759" s="4" t="s">
        <v>17</v>
      </c>
      <c r="B759" s="146" t="s">
        <v>22</v>
      </c>
      <c r="C759" s="8">
        <f t="shared" si="151"/>
        <v>-1</v>
      </c>
      <c r="D759" s="8" t="e">
        <f t="shared" si="151"/>
        <v>#DIV/0!</v>
      </c>
      <c r="E759" s="8" t="e">
        <f t="shared" si="151"/>
        <v>#DIV/0!</v>
      </c>
    </row>
    <row r="760" spans="1:5" ht="15.75" thickBot="1" x14ac:dyDescent="0.3">
      <c r="A760" s="4" t="s">
        <v>18</v>
      </c>
      <c r="B760" s="146" t="s">
        <v>22</v>
      </c>
      <c r="C760" s="8" t="e">
        <f t="shared" si="151"/>
        <v>#DIV/0!</v>
      </c>
      <c r="D760" s="8" t="e">
        <f t="shared" si="151"/>
        <v>#DIV/0!</v>
      </c>
      <c r="E760" s="8" t="e">
        <f t="shared" si="151"/>
        <v>#DIV/0!</v>
      </c>
    </row>
    <row r="761" spans="1:5" ht="15.75" customHeight="1" thickBot="1" x14ac:dyDescent="0.3">
      <c r="A761" s="170" t="s">
        <v>40</v>
      </c>
      <c r="B761" s="171"/>
      <c r="C761" s="171"/>
      <c r="D761" s="171"/>
      <c r="E761" s="172"/>
    </row>
    <row r="762" spans="1:5" x14ac:dyDescent="0.25">
      <c r="A762" s="156"/>
      <c r="B762" s="2">
        <v>2020</v>
      </c>
      <c r="C762" s="2">
        <v>2021</v>
      </c>
      <c r="D762" s="2">
        <v>2022</v>
      </c>
      <c r="E762" s="2">
        <v>2023</v>
      </c>
    </row>
    <row r="763" spans="1:5" ht="15.75" thickBot="1" x14ac:dyDescent="0.3">
      <c r="A763" s="157"/>
      <c r="B763" s="20" t="s">
        <v>5</v>
      </c>
      <c r="C763" s="20" t="s">
        <v>6</v>
      </c>
      <c r="D763" s="20" t="s">
        <v>6</v>
      </c>
      <c r="E763" s="20" t="s">
        <v>6</v>
      </c>
    </row>
    <row r="764" spans="1:5" ht="15.75" thickBot="1" x14ac:dyDescent="0.3">
      <c r="A764" s="1" t="s">
        <v>44</v>
      </c>
      <c r="B764" s="7">
        <f>B765+B766+B767+B768</f>
        <v>0</v>
      </c>
      <c r="C764" s="9">
        <f t="shared" ref="C764:E764" si="152">C765+C766+C767+C768</f>
        <v>0</v>
      </c>
      <c r="D764" s="9">
        <f t="shared" si="152"/>
        <v>0</v>
      </c>
      <c r="E764" s="9">
        <f t="shared" si="152"/>
        <v>0</v>
      </c>
    </row>
    <row r="765" spans="1:5" ht="15.75" thickBot="1" x14ac:dyDescent="0.3">
      <c r="A765" s="11" t="s">
        <v>52</v>
      </c>
      <c r="B765" s="7"/>
      <c r="C765" s="9"/>
      <c r="D765" s="9"/>
      <c r="E765" s="9"/>
    </row>
    <row r="766" spans="1:5" ht="15.75" thickBot="1" x14ac:dyDescent="0.3">
      <c r="A766" s="11" t="s">
        <v>58</v>
      </c>
      <c r="B766" s="7"/>
      <c r="C766" s="9"/>
      <c r="D766" s="9"/>
      <c r="E766" s="9"/>
    </row>
    <row r="767" spans="1:5" ht="15.75" thickBot="1" x14ac:dyDescent="0.3">
      <c r="A767" s="11" t="s">
        <v>59</v>
      </c>
      <c r="B767" s="7"/>
      <c r="C767" s="9"/>
      <c r="D767" s="9"/>
      <c r="E767" s="9"/>
    </row>
    <row r="768" spans="1:5" ht="15.75" thickBot="1" x14ac:dyDescent="0.3">
      <c r="A768" s="11" t="s">
        <v>60</v>
      </c>
      <c r="B768" s="7"/>
      <c r="C768" s="9"/>
      <c r="D768" s="9"/>
      <c r="E768" s="9"/>
    </row>
    <row r="769" spans="1:5" ht="15.75" thickBot="1" x14ac:dyDescent="0.3">
      <c r="A769" s="1" t="s">
        <v>45</v>
      </c>
      <c r="B769" s="35">
        <f>B770+B771+B772+B773</f>
        <v>5510</v>
      </c>
      <c r="C769" s="12">
        <f t="shared" ref="C769:E769" si="153">C770+C771+C772+C773</f>
        <v>0</v>
      </c>
      <c r="D769" s="12">
        <f t="shared" si="153"/>
        <v>0</v>
      </c>
      <c r="E769" s="12">
        <f t="shared" si="153"/>
        <v>0</v>
      </c>
    </row>
    <row r="770" spans="1:5" ht="15.75" thickBot="1" x14ac:dyDescent="0.3">
      <c r="A770" s="111" t="s">
        <v>52</v>
      </c>
      <c r="B770" s="35"/>
      <c r="C770" s="41"/>
      <c r="D770" s="12"/>
      <c r="E770" s="12"/>
    </row>
    <row r="771" spans="1:5" ht="15.75" thickBot="1" x14ac:dyDescent="0.3">
      <c r="A771" s="112" t="s">
        <v>58</v>
      </c>
      <c r="B771" s="6">
        <v>5000</v>
      </c>
      <c r="C771" s="40"/>
      <c r="D771" s="6"/>
      <c r="E771" s="12"/>
    </row>
    <row r="772" spans="1:5" ht="15.75" thickBot="1" x14ac:dyDescent="0.3">
      <c r="A772" s="112" t="s">
        <v>59</v>
      </c>
      <c r="B772" s="6"/>
      <c r="C772" s="40"/>
      <c r="D772" s="12"/>
      <c r="E772" s="12"/>
    </row>
    <row r="773" spans="1:5" ht="15.75" thickBot="1" x14ac:dyDescent="0.3">
      <c r="A773" s="11" t="s">
        <v>60</v>
      </c>
      <c r="B773" s="6">
        <v>510</v>
      </c>
      <c r="C773" s="40"/>
      <c r="D773" s="6"/>
      <c r="E773" s="12"/>
    </row>
    <row r="774" spans="1:5" ht="15.75" thickBot="1" x14ac:dyDescent="0.3">
      <c r="A774" s="22" t="s">
        <v>37</v>
      </c>
      <c r="B774" s="35">
        <f>B764+B769</f>
        <v>5510</v>
      </c>
      <c r="C774" s="12">
        <f t="shared" ref="C774:E774" si="154">C764+C769</f>
        <v>0</v>
      </c>
      <c r="D774" s="12">
        <f t="shared" si="154"/>
        <v>0</v>
      </c>
      <c r="E774" s="12">
        <f t="shared" si="154"/>
        <v>0</v>
      </c>
    </row>
    <row r="775" spans="1:5" ht="15.75" thickBot="1" x14ac:dyDescent="0.3">
      <c r="A775" s="68" t="s">
        <v>49</v>
      </c>
      <c r="B775" s="209" t="s">
        <v>256</v>
      </c>
      <c r="C775" s="210"/>
      <c r="D775" s="210"/>
      <c r="E775" s="211"/>
    </row>
    <row r="776" spans="1:5" ht="45.75" thickBot="1" x14ac:dyDescent="0.3">
      <c r="A776" s="21" t="s">
        <v>28</v>
      </c>
      <c r="B776" s="70" t="s">
        <v>257</v>
      </c>
      <c r="C776" s="47" t="s">
        <v>57</v>
      </c>
      <c r="D776" s="48" t="s">
        <v>348</v>
      </c>
      <c r="E776" s="49"/>
    </row>
    <row r="777" spans="1:5" ht="23.25" customHeight="1" thickBot="1" x14ac:dyDescent="0.3">
      <c r="A777" s="4" t="s">
        <v>9</v>
      </c>
      <c r="B777" s="164" t="s">
        <v>408</v>
      </c>
      <c r="C777" s="165"/>
      <c r="D777" s="165"/>
      <c r="E777" s="166"/>
    </row>
    <row r="778" spans="1:5" ht="15.75" thickBot="1" x14ac:dyDescent="0.3">
      <c r="A778" s="4" t="s">
        <v>14</v>
      </c>
      <c r="B778" s="167" t="s">
        <v>103</v>
      </c>
      <c r="C778" s="168"/>
      <c r="D778" s="168"/>
      <c r="E778" s="169"/>
    </row>
    <row r="779" spans="1:5" x14ac:dyDescent="0.25">
      <c r="A779" s="156"/>
      <c r="B779" s="2">
        <v>2020</v>
      </c>
      <c r="C779" s="2">
        <v>2021</v>
      </c>
      <c r="D779" s="2">
        <v>2022</v>
      </c>
      <c r="E779" s="2">
        <v>2023</v>
      </c>
    </row>
    <row r="780" spans="1:5" ht="15.75" thickBot="1" x14ac:dyDescent="0.3">
      <c r="A780" s="157"/>
      <c r="B780" s="20" t="s">
        <v>5</v>
      </c>
      <c r="C780" s="20" t="s">
        <v>6</v>
      </c>
      <c r="D780" s="20" t="s">
        <v>6</v>
      </c>
      <c r="E780" s="20" t="s">
        <v>6</v>
      </c>
    </row>
    <row r="781" spans="1:5" ht="15.75" thickBot="1" x14ac:dyDescent="0.3">
      <c r="A781" s="4" t="s">
        <v>8</v>
      </c>
      <c r="B781" s="146">
        <v>1</v>
      </c>
      <c r="C781" s="6">
        <v>2</v>
      </c>
      <c r="D781" s="6">
        <v>2</v>
      </c>
      <c r="E781" s="6"/>
    </row>
    <row r="782" spans="1:5" ht="15.75" thickBot="1" x14ac:dyDescent="0.3">
      <c r="A782" s="4" t="s">
        <v>15</v>
      </c>
      <c r="B782" s="6">
        <f>B800</f>
        <v>9500</v>
      </c>
      <c r="C782" s="6">
        <f>C800</f>
        <v>22693</v>
      </c>
      <c r="D782" s="6">
        <f t="shared" ref="D782:E782" si="155">D800</f>
        <v>20000</v>
      </c>
      <c r="E782" s="6">
        <f t="shared" si="155"/>
        <v>0</v>
      </c>
    </row>
    <row r="783" spans="1:5" ht="15.75" thickBot="1" x14ac:dyDescent="0.3">
      <c r="A783" s="4" t="s">
        <v>23</v>
      </c>
      <c r="B783" s="6">
        <f>B782/B781</f>
        <v>9500</v>
      </c>
      <c r="C783" s="6">
        <f t="shared" ref="C783:E783" si="156">C782/C781</f>
        <v>11346.5</v>
      </c>
      <c r="D783" s="6">
        <f t="shared" si="156"/>
        <v>10000</v>
      </c>
      <c r="E783" s="6" t="e">
        <f t="shared" si="156"/>
        <v>#DIV/0!</v>
      </c>
    </row>
    <row r="784" spans="1:5" ht="15.75" thickBot="1" x14ac:dyDescent="0.3">
      <c r="A784" s="4" t="s">
        <v>16</v>
      </c>
      <c r="B784" s="146" t="s">
        <v>22</v>
      </c>
      <c r="C784" s="8">
        <f t="shared" ref="C784:E786" si="157">C781/B781-1</f>
        <v>1</v>
      </c>
      <c r="D784" s="8">
        <f t="shared" si="157"/>
        <v>0</v>
      </c>
      <c r="E784" s="8">
        <f t="shared" si="157"/>
        <v>-1</v>
      </c>
    </row>
    <row r="785" spans="1:5" ht="15.75" thickBot="1" x14ac:dyDescent="0.3">
      <c r="A785" s="4" t="s">
        <v>17</v>
      </c>
      <c r="B785" s="146" t="s">
        <v>22</v>
      </c>
      <c r="C785" s="8">
        <f t="shared" si="157"/>
        <v>1.388736842105263</v>
      </c>
      <c r="D785" s="8">
        <f t="shared" si="157"/>
        <v>-0.11867095580134845</v>
      </c>
      <c r="E785" s="8">
        <f t="shared" si="157"/>
        <v>-1</v>
      </c>
    </row>
    <row r="786" spans="1:5" ht="15.75" thickBot="1" x14ac:dyDescent="0.3">
      <c r="A786" s="4" t="s">
        <v>18</v>
      </c>
      <c r="B786" s="146" t="s">
        <v>22</v>
      </c>
      <c r="C786" s="8">
        <f t="shared" si="157"/>
        <v>0.19436842105263152</v>
      </c>
      <c r="D786" s="8">
        <f t="shared" si="157"/>
        <v>-0.11867095580134845</v>
      </c>
      <c r="E786" s="8" t="e">
        <f t="shared" si="157"/>
        <v>#DIV/0!</v>
      </c>
    </row>
    <row r="787" spans="1:5" ht="15.75" customHeight="1" thickBot="1" x14ac:dyDescent="0.3">
      <c r="A787" s="170" t="s">
        <v>40</v>
      </c>
      <c r="B787" s="171"/>
      <c r="C787" s="171"/>
      <c r="D787" s="171"/>
      <c r="E787" s="172"/>
    </row>
    <row r="788" spans="1:5" x14ac:dyDescent="0.25">
      <c r="A788" s="156"/>
      <c r="B788" s="2">
        <v>2020</v>
      </c>
      <c r="C788" s="2">
        <v>2021</v>
      </c>
      <c r="D788" s="2">
        <v>2022</v>
      </c>
      <c r="E788" s="2">
        <v>2023</v>
      </c>
    </row>
    <row r="789" spans="1:5" ht="15.75" thickBot="1" x14ac:dyDescent="0.3">
      <c r="A789" s="157"/>
      <c r="B789" s="20" t="s">
        <v>5</v>
      </c>
      <c r="C789" s="20" t="s">
        <v>6</v>
      </c>
      <c r="D789" s="20" t="s">
        <v>6</v>
      </c>
      <c r="E789" s="20" t="s">
        <v>6</v>
      </c>
    </row>
    <row r="790" spans="1:5" ht="15.75" thickBot="1" x14ac:dyDescent="0.3">
      <c r="A790" s="1" t="s">
        <v>44</v>
      </c>
      <c r="B790" s="7">
        <f>B791+B792+B793+B794</f>
        <v>0</v>
      </c>
      <c r="C790" s="9">
        <f t="shared" ref="C790:E790" si="158">C791+C792+C793+C794</f>
        <v>0</v>
      </c>
      <c r="D790" s="9">
        <f t="shared" si="158"/>
        <v>0</v>
      </c>
      <c r="E790" s="9">
        <f t="shared" si="158"/>
        <v>0</v>
      </c>
    </row>
    <row r="791" spans="1:5" ht="15.75" thickBot="1" x14ac:dyDescent="0.3">
      <c r="A791" s="11" t="s">
        <v>52</v>
      </c>
      <c r="B791" s="7"/>
      <c r="C791" s="9"/>
      <c r="D791" s="9"/>
      <c r="E791" s="9"/>
    </row>
    <row r="792" spans="1:5" ht="15.75" thickBot="1" x14ac:dyDescent="0.3">
      <c r="A792" s="11" t="s">
        <v>58</v>
      </c>
      <c r="B792" s="7"/>
      <c r="C792" s="9"/>
      <c r="D792" s="9"/>
      <c r="E792" s="9"/>
    </row>
    <row r="793" spans="1:5" ht="15.75" thickBot="1" x14ac:dyDescent="0.3">
      <c r="A793" s="11" t="s">
        <v>59</v>
      </c>
      <c r="B793" s="7"/>
      <c r="C793" s="9"/>
      <c r="D793" s="9"/>
      <c r="E793" s="9"/>
    </row>
    <row r="794" spans="1:5" ht="15.75" thickBot="1" x14ac:dyDescent="0.3">
      <c r="A794" s="11" t="s">
        <v>60</v>
      </c>
      <c r="B794" s="7"/>
      <c r="C794" s="9"/>
      <c r="D794" s="9"/>
      <c r="E794" s="9"/>
    </row>
    <row r="795" spans="1:5" ht="15.75" thickBot="1" x14ac:dyDescent="0.3">
      <c r="A795" s="1" t="s">
        <v>45</v>
      </c>
      <c r="B795" s="35">
        <f>B796+B797+B798+B799</f>
        <v>9500</v>
      </c>
      <c r="C795" s="12">
        <f t="shared" ref="C795:E795" si="159">C796+C797+C798+C799</f>
        <v>22693</v>
      </c>
      <c r="D795" s="12">
        <f t="shared" si="159"/>
        <v>20000</v>
      </c>
      <c r="E795" s="12">
        <f t="shared" si="159"/>
        <v>0</v>
      </c>
    </row>
    <row r="796" spans="1:5" ht="15.75" thickBot="1" x14ac:dyDescent="0.3">
      <c r="A796" s="111" t="s">
        <v>52</v>
      </c>
      <c r="B796" s="35"/>
      <c r="C796" s="12"/>
      <c r="D796" s="12"/>
      <c r="E796" s="12"/>
    </row>
    <row r="797" spans="1:5" ht="15.75" thickBot="1" x14ac:dyDescent="0.3">
      <c r="A797" s="112" t="s">
        <v>58</v>
      </c>
      <c r="B797" s="6">
        <v>8000</v>
      </c>
      <c r="C797" s="6">
        <v>20000</v>
      </c>
      <c r="D797" s="6">
        <v>20000</v>
      </c>
      <c r="E797" s="12"/>
    </row>
    <row r="798" spans="1:5" ht="15.75" thickBot="1" x14ac:dyDescent="0.3">
      <c r="A798" s="112" t="s">
        <v>59</v>
      </c>
      <c r="B798" s="6">
        <v>1000</v>
      </c>
      <c r="C798" s="6">
        <v>2693</v>
      </c>
      <c r="D798" s="12"/>
      <c r="E798" s="12"/>
    </row>
    <row r="799" spans="1:5" ht="15.75" thickBot="1" x14ac:dyDescent="0.3">
      <c r="A799" s="11" t="s">
        <v>60</v>
      </c>
      <c r="B799" s="6">
        <v>500</v>
      </c>
      <c r="C799" s="6"/>
      <c r="D799" s="6"/>
      <c r="E799" s="12"/>
    </row>
    <row r="800" spans="1:5" ht="15.75" thickBot="1" x14ac:dyDescent="0.3">
      <c r="A800" s="22" t="s">
        <v>37</v>
      </c>
      <c r="B800" s="35">
        <f>B790+B795</f>
        <v>9500</v>
      </c>
      <c r="C800" s="12">
        <f t="shared" ref="C800:E800" si="160">C790+C795</f>
        <v>22693</v>
      </c>
      <c r="D800" s="12">
        <f t="shared" si="160"/>
        <v>20000</v>
      </c>
      <c r="E800" s="12">
        <f t="shared" si="160"/>
        <v>0</v>
      </c>
    </row>
    <row r="801" spans="1:5" ht="45.75" customHeight="1" thickBot="1" x14ac:dyDescent="0.3">
      <c r="A801" s="68" t="s">
        <v>49</v>
      </c>
      <c r="B801" s="209" t="s">
        <v>189</v>
      </c>
      <c r="C801" s="210"/>
      <c r="D801" s="210"/>
      <c r="E801" s="211"/>
    </row>
    <row r="802" spans="1:5" ht="45.75" thickBot="1" x14ac:dyDescent="0.3">
      <c r="A802" s="21" t="s">
        <v>28</v>
      </c>
      <c r="B802" s="70" t="s">
        <v>182</v>
      </c>
      <c r="C802" s="47" t="s">
        <v>57</v>
      </c>
      <c r="D802" s="48" t="s">
        <v>349</v>
      </c>
      <c r="E802" s="49"/>
    </row>
    <row r="803" spans="1:5" ht="23.25" customHeight="1" thickBot="1" x14ac:dyDescent="0.3">
      <c r="A803" s="4" t="s">
        <v>9</v>
      </c>
      <c r="B803" s="164" t="s">
        <v>190</v>
      </c>
      <c r="C803" s="165"/>
      <c r="D803" s="165"/>
      <c r="E803" s="166"/>
    </row>
    <row r="804" spans="1:5" ht="15.75" thickBot="1" x14ac:dyDescent="0.3">
      <c r="A804" s="4" t="s">
        <v>14</v>
      </c>
      <c r="B804" s="167" t="s">
        <v>191</v>
      </c>
      <c r="C804" s="168"/>
      <c r="D804" s="168"/>
      <c r="E804" s="169"/>
    </row>
    <row r="805" spans="1:5" x14ac:dyDescent="0.25">
      <c r="A805" s="156"/>
      <c r="B805" s="2">
        <v>2020</v>
      </c>
      <c r="C805" s="2">
        <v>2021</v>
      </c>
      <c r="D805" s="2">
        <v>2022</v>
      </c>
      <c r="E805" s="2">
        <v>2023</v>
      </c>
    </row>
    <row r="806" spans="1:5" ht="15.75" thickBot="1" x14ac:dyDescent="0.3">
      <c r="A806" s="157"/>
      <c r="B806" s="20" t="s">
        <v>5</v>
      </c>
      <c r="C806" s="20" t="s">
        <v>6</v>
      </c>
      <c r="D806" s="20" t="s">
        <v>6</v>
      </c>
      <c r="E806" s="20" t="s">
        <v>6</v>
      </c>
    </row>
    <row r="807" spans="1:5" ht="15.75" thickBot="1" x14ac:dyDescent="0.3">
      <c r="A807" s="4" t="s">
        <v>8</v>
      </c>
      <c r="B807" s="146">
        <v>2</v>
      </c>
      <c r="C807" s="6">
        <v>3</v>
      </c>
      <c r="D807" s="6">
        <v>0</v>
      </c>
      <c r="E807" s="6">
        <v>0</v>
      </c>
    </row>
    <row r="808" spans="1:5" ht="15.75" thickBot="1" x14ac:dyDescent="0.3">
      <c r="A808" s="4" t="s">
        <v>15</v>
      </c>
      <c r="B808" s="6">
        <f>B826</f>
        <v>5000</v>
      </c>
      <c r="C808" s="6">
        <f>C826</f>
        <v>13700</v>
      </c>
      <c r="D808" s="6">
        <f>D826</f>
        <v>0</v>
      </c>
      <c r="E808" s="6">
        <f t="shared" ref="E808" si="161">E826</f>
        <v>0</v>
      </c>
    </row>
    <row r="809" spans="1:5" ht="15.75" thickBot="1" x14ac:dyDescent="0.3">
      <c r="A809" s="4" t="s">
        <v>23</v>
      </c>
      <c r="B809" s="6">
        <f>B808/B807</f>
        <v>2500</v>
      </c>
      <c r="C809" s="6">
        <f t="shared" ref="C809:E809" si="162">C808/C807</f>
        <v>4566.666666666667</v>
      </c>
      <c r="D809" s="6" t="e">
        <f t="shared" si="162"/>
        <v>#DIV/0!</v>
      </c>
      <c r="E809" s="6" t="e">
        <f t="shared" si="162"/>
        <v>#DIV/0!</v>
      </c>
    </row>
    <row r="810" spans="1:5" ht="15.75" thickBot="1" x14ac:dyDescent="0.3">
      <c r="A810" s="4" t="s">
        <v>16</v>
      </c>
      <c r="B810" s="146" t="s">
        <v>22</v>
      </c>
      <c r="C810" s="8">
        <f t="shared" ref="C810:E812" si="163">C807/B807-1</f>
        <v>0.5</v>
      </c>
      <c r="D810" s="8">
        <f t="shared" si="163"/>
        <v>-1</v>
      </c>
      <c r="E810" s="8" t="e">
        <f t="shared" si="163"/>
        <v>#DIV/0!</v>
      </c>
    </row>
    <row r="811" spans="1:5" ht="15.75" thickBot="1" x14ac:dyDescent="0.3">
      <c r="A811" s="4" t="s">
        <v>17</v>
      </c>
      <c r="B811" s="146" t="s">
        <v>22</v>
      </c>
      <c r="C811" s="8">
        <f t="shared" si="163"/>
        <v>1.7400000000000002</v>
      </c>
      <c r="D811" s="8">
        <f t="shared" si="163"/>
        <v>-1</v>
      </c>
      <c r="E811" s="8" t="e">
        <f t="shared" si="163"/>
        <v>#DIV/0!</v>
      </c>
    </row>
    <row r="812" spans="1:5" ht="15.75" thickBot="1" x14ac:dyDescent="0.3">
      <c r="A812" s="4" t="s">
        <v>18</v>
      </c>
      <c r="B812" s="146" t="s">
        <v>22</v>
      </c>
      <c r="C812" s="8">
        <f t="shared" si="163"/>
        <v>0.82666666666666688</v>
      </c>
      <c r="D812" s="8" t="e">
        <f t="shared" si="163"/>
        <v>#DIV/0!</v>
      </c>
      <c r="E812" s="8" t="e">
        <f t="shared" si="163"/>
        <v>#DIV/0!</v>
      </c>
    </row>
    <row r="813" spans="1:5" ht="15.75" customHeight="1" thickBot="1" x14ac:dyDescent="0.3">
      <c r="A813" s="170" t="s">
        <v>40</v>
      </c>
      <c r="B813" s="171"/>
      <c r="C813" s="171"/>
      <c r="D813" s="171"/>
      <c r="E813" s="172"/>
    </row>
    <row r="814" spans="1:5" x14ac:dyDescent="0.25">
      <c r="A814" s="156"/>
      <c r="B814" s="2">
        <v>2020</v>
      </c>
      <c r="C814" s="2">
        <v>2021</v>
      </c>
      <c r="D814" s="2">
        <v>2022</v>
      </c>
      <c r="E814" s="2">
        <v>2023</v>
      </c>
    </row>
    <row r="815" spans="1:5" ht="15.75" thickBot="1" x14ac:dyDescent="0.3">
      <c r="A815" s="157"/>
      <c r="B815" s="20" t="s">
        <v>5</v>
      </c>
      <c r="C815" s="20" t="s">
        <v>6</v>
      </c>
      <c r="D815" s="20" t="s">
        <v>6</v>
      </c>
      <c r="E815" s="20" t="s">
        <v>6</v>
      </c>
    </row>
    <row r="816" spans="1:5" ht="15.75" thickBot="1" x14ac:dyDescent="0.3">
      <c r="A816" s="1" t="s">
        <v>44</v>
      </c>
      <c r="B816" s="7">
        <f>B817+B818+B819+B820</f>
        <v>0</v>
      </c>
      <c r="C816" s="9">
        <f t="shared" ref="C816:E816" si="164">C817+C818+C819+C820</f>
        <v>0</v>
      </c>
      <c r="D816" s="9">
        <f t="shared" si="164"/>
        <v>0</v>
      </c>
      <c r="E816" s="9">
        <f t="shared" si="164"/>
        <v>0</v>
      </c>
    </row>
    <row r="817" spans="1:5" ht="15.75" thickBot="1" x14ac:dyDescent="0.3">
      <c r="A817" s="11" t="s">
        <v>52</v>
      </c>
      <c r="B817" s="7"/>
      <c r="C817" s="9"/>
      <c r="D817" s="9"/>
      <c r="E817" s="9"/>
    </row>
    <row r="818" spans="1:5" ht="15.75" thickBot="1" x14ac:dyDescent="0.3">
      <c r="A818" s="11" t="s">
        <v>58</v>
      </c>
      <c r="B818" s="7"/>
      <c r="C818" s="9"/>
      <c r="D818" s="9"/>
      <c r="E818" s="9"/>
    </row>
    <row r="819" spans="1:5" ht="15.75" thickBot="1" x14ac:dyDescent="0.3">
      <c r="A819" s="11" t="s">
        <v>59</v>
      </c>
      <c r="B819" s="7"/>
      <c r="C819" s="9"/>
      <c r="D819" s="9"/>
      <c r="E819" s="9"/>
    </row>
    <row r="820" spans="1:5" ht="15.75" thickBot="1" x14ac:dyDescent="0.3">
      <c r="A820" s="11" t="s">
        <v>60</v>
      </c>
      <c r="B820" s="7"/>
      <c r="C820" s="9"/>
      <c r="D820" s="9"/>
      <c r="E820" s="9"/>
    </row>
    <row r="821" spans="1:5" ht="15.75" thickBot="1" x14ac:dyDescent="0.3">
      <c r="A821" s="1" t="s">
        <v>45</v>
      </c>
      <c r="B821" s="35">
        <f>B822+B823+B824+B825</f>
        <v>5000</v>
      </c>
      <c r="C821" s="12">
        <f t="shared" ref="C821:E821" si="165">C822+C823+C824+C825</f>
        <v>13700</v>
      </c>
      <c r="D821" s="12">
        <f t="shared" si="165"/>
        <v>0</v>
      </c>
      <c r="E821" s="12">
        <f t="shared" si="165"/>
        <v>0</v>
      </c>
    </row>
    <row r="822" spans="1:5" ht="15.75" thickBot="1" x14ac:dyDescent="0.3">
      <c r="A822" s="111" t="s">
        <v>52</v>
      </c>
      <c r="B822" s="35"/>
      <c r="C822" s="12"/>
      <c r="D822" s="12"/>
      <c r="E822" s="12"/>
    </row>
    <row r="823" spans="1:5" ht="15.75" thickBot="1" x14ac:dyDescent="0.3">
      <c r="A823" s="112" t="s">
        <v>58</v>
      </c>
      <c r="B823" s="6">
        <v>3000</v>
      </c>
      <c r="C823" s="6">
        <v>10000</v>
      </c>
      <c r="D823" s="6"/>
      <c r="E823" s="12"/>
    </row>
    <row r="824" spans="1:5" ht="15.75" thickBot="1" x14ac:dyDescent="0.3">
      <c r="A824" s="112" t="s">
        <v>59</v>
      </c>
      <c r="B824" s="6">
        <v>2000</v>
      </c>
      <c r="C824" s="35">
        <v>3500</v>
      </c>
      <c r="D824" s="35"/>
      <c r="E824" s="12"/>
    </row>
    <row r="825" spans="1:5" ht="15.75" thickBot="1" x14ac:dyDescent="0.3">
      <c r="A825" s="112" t="s">
        <v>60</v>
      </c>
      <c r="B825" s="6">
        <v>0</v>
      </c>
      <c r="C825" s="6">
        <v>200</v>
      </c>
      <c r="D825" s="6"/>
      <c r="E825" s="12"/>
    </row>
    <row r="826" spans="1:5" ht="15.75" thickBot="1" x14ac:dyDescent="0.3">
      <c r="A826" s="22" t="s">
        <v>37</v>
      </c>
      <c r="B826" s="35">
        <f>B816+B821</f>
        <v>5000</v>
      </c>
      <c r="C826" s="12">
        <f t="shared" ref="C826:E826" si="166">C816+C821</f>
        <v>13700</v>
      </c>
      <c r="D826" s="12">
        <f t="shared" si="166"/>
        <v>0</v>
      </c>
      <c r="E826" s="12">
        <f t="shared" si="166"/>
        <v>0</v>
      </c>
    </row>
    <row r="827" spans="1:5" ht="15.75" thickBot="1" x14ac:dyDescent="0.3">
      <c r="A827" s="68" t="s">
        <v>49</v>
      </c>
      <c r="B827" s="209" t="s">
        <v>185</v>
      </c>
      <c r="C827" s="210"/>
      <c r="D827" s="210"/>
      <c r="E827" s="211"/>
    </row>
    <row r="828" spans="1:5" ht="34.5" thickBot="1" x14ac:dyDescent="0.3">
      <c r="A828" s="21" t="s">
        <v>28</v>
      </c>
      <c r="B828" s="70" t="s">
        <v>186</v>
      </c>
      <c r="C828" s="47" t="s">
        <v>57</v>
      </c>
      <c r="D828" s="134" t="s">
        <v>355</v>
      </c>
      <c r="E828" s="49"/>
    </row>
    <row r="829" spans="1:5" ht="23.25" customHeight="1" thickBot="1" x14ac:dyDescent="0.3">
      <c r="A829" s="4" t="s">
        <v>9</v>
      </c>
      <c r="B829" s="164" t="s">
        <v>187</v>
      </c>
      <c r="C829" s="165"/>
      <c r="D829" s="165"/>
      <c r="E829" s="166"/>
    </row>
    <row r="830" spans="1:5" ht="15.75" thickBot="1" x14ac:dyDescent="0.3">
      <c r="A830" s="4" t="s">
        <v>14</v>
      </c>
      <c r="B830" s="167" t="s">
        <v>146</v>
      </c>
      <c r="C830" s="168"/>
      <c r="D830" s="168"/>
      <c r="E830" s="169"/>
    </row>
    <row r="831" spans="1:5" x14ac:dyDescent="0.25">
      <c r="A831" s="156"/>
      <c r="B831" s="2">
        <v>2020</v>
      </c>
      <c r="C831" s="2">
        <v>2021</v>
      </c>
      <c r="D831" s="2">
        <v>2022</v>
      </c>
      <c r="E831" s="2">
        <v>2023</v>
      </c>
    </row>
    <row r="832" spans="1:5" ht="15.75" thickBot="1" x14ac:dyDescent="0.3">
      <c r="A832" s="157"/>
      <c r="B832" s="20" t="s">
        <v>5</v>
      </c>
      <c r="C832" s="20" t="s">
        <v>6</v>
      </c>
      <c r="D832" s="20" t="s">
        <v>6</v>
      </c>
      <c r="E832" s="20" t="s">
        <v>6</v>
      </c>
    </row>
    <row r="833" spans="1:5" ht="15.75" thickBot="1" x14ac:dyDescent="0.3">
      <c r="A833" s="4" t="s">
        <v>8</v>
      </c>
      <c r="B833" s="146">
        <v>4</v>
      </c>
      <c r="C833" s="6">
        <v>9</v>
      </c>
      <c r="D833" s="6">
        <v>8</v>
      </c>
      <c r="E833" s="6">
        <v>10</v>
      </c>
    </row>
    <row r="834" spans="1:5" ht="15.75" thickBot="1" x14ac:dyDescent="0.3">
      <c r="A834" s="4" t="s">
        <v>15</v>
      </c>
      <c r="B834" s="6">
        <f>B852</f>
        <v>34000</v>
      </c>
      <c r="C834" s="6">
        <f>C852</f>
        <v>52000</v>
      </c>
      <c r="D834" s="6">
        <f>D852</f>
        <v>40000</v>
      </c>
      <c r="E834" s="6">
        <f>E852</f>
        <v>104000</v>
      </c>
    </row>
    <row r="835" spans="1:5" ht="15.75" thickBot="1" x14ac:dyDescent="0.3">
      <c r="A835" s="4" t="s">
        <v>23</v>
      </c>
      <c r="B835" s="6">
        <f>B834/B833</f>
        <v>8500</v>
      </c>
      <c r="C835" s="6">
        <f t="shared" ref="C835:E835" si="167">C834/C833</f>
        <v>5777.7777777777774</v>
      </c>
      <c r="D835" s="6">
        <f t="shared" si="167"/>
        <v>5000</v>
      </c>
      <c r="E835" s="6">
        <f t="shared" si="167"/>
        <v>10400</v>
      </c>
    </row>
    <row r="836" spans="1:5" ht="15.75" thickBot="1" x14ac:dyDescent="0.3">
      <c r="A836" s="4" t="s">
        <v>16</v>
      </c>
      <c r="B836" s="146" t="s">
        <v>22</v>
      </c>
      <c r="C836" s="8">
        <f t="shared" ref="C836:E838" si="168">C833/B833-1</f>
        <v>1.25</v>
      </c>
      <c r="D836" s="8">
        <f t="shared" si="168"/>
        <v>-0.11111111111111116</v>
      </c>
      <c r="E836" s="8">
        <f t="shared" si="168"/>
        <v>0.25</v>
      </c>
    </row>
    <row r="837" spans="1:5" ht="15.75" thickBot="1" x14ac:dyDescent="0.3">
      <c r="A837" s="4" t="s">
        <v>17</v>
      </c>
      <c r="B837" s="146" t="s">
        <v>22</v>
      </c>
      <c r="C837" s="8">
        <f t="shared" si="168"/>
        <v>0.52941176470588225</v>
      </c>
      <c r="D837" s="8">
        <f t="shared" si="168"/>
        <v>-0.23076923076923073</v>
      </c>
      <c r="E837" s="8">
        <f t="shared" si="168"/>
        <v>1.6</v>
      </c>
    </row>
    <row r="838" spans="1:5" ht="15.75" thickBot="1" x14ac:dyDescent="0.3">
      <c r="A838" s="4" t="s">
        <v>18</v>
      </c>
      <c r="B838" s="146" t="s">
        <v>22</v>
      </c>
      <c r="C838" s="8">
        <f t="shared" si="168"/>
        <v>-0.32026143790849682</v>
      </c>
      <c r="D838" s="8">
        <f t="shared" si="168"/>
        <v>-0.13461538461538458</v>
      </c>
      <c r="E838" s="8">
        <f t="shared" si="168"/>
        <v>1.08</v>
      </c>
    </row>
    <row r="839" spans="1:5" ht="15.75" customHeight="1" thickBot="1" x14ac:dyDescent="0.3">
      <c r="A839" s="170" t="s">
        <v>40</v>
      </c>
      <c r="B839" s="171"/>
      <c r="C839" s="171"/>
      <c r="D839" s="171"/>
      <c r="E839" s="172"/>
    </row>
    <row r="840" spans="1:5" x14ac:dyDescent="0.25">
      <c r="A840" s="156"/>
      <c r="B840" s="2">
        <v>2020</v>
      </c>
      <c r="C840" s="2">
        <v>2021</v>
      </c>
      <c r="D840" s="2">
        <v>2022</v>
      </c>
      <c r="E840" s="2">
        <v>2023</v>
      </c>
    </row>
    <row r="841" spans="1:5" ht="15.75" thickBot="1" x14ac:dyDescent="0.3">
      <c r="A841" s="157"/>
      <c r="B841" s="20" t="s">
        <v>5</v>
      </c>
      <c r="C841" s="20" t="s">
        <v>6</v>
      </c>
      <c r="D841" s="20" t="s">
        <v>6</v>
      </c>
      <c r="E841" s="20" t="s">
        <v>6</v>
      </c>
    </row>
    <row r="842" spans="1:5" ht="15.75" thickBot="1" x14ac:dyDescent="0.3">
      <c r="A842" s="1" t="s">
        <v>44</v>
      </c>
      <c r="B842" s="7">
        <f>B843+B844+B845+B846</f>
        <v>0</v>
      </c>
      <c r="C842" s="9">
        <f t="shared" ref="C842:E842" si="169">C843+C844+C845+C846</f>
        <v>0</v>
      </c>
      <c r="D842" s="9">
        <f t="shared" si="169"/>
        <v>0</v>
      </c>
      <c r="E842" s="9">
        <f t="shared" si="169"/>
        <v>0</v>
      </c>
    </row>
    <row r="843" spans="1:5" ht="15.75" thickBot="1" x14ac:dyDescent="0.3">
      <c r="A843" s="11" t="s">
        <v>52</v>
      </c>
      <c r="B843" s="7"/>
      <c r="C843" s="9"/>
      <c r="D843" s="9"/>
      <c r="E843" s="9"/>
    </row>
    <row r="844" spans="1:5" ht="15.75" thickBot="1" x14ac:dyDescent="0.3">
      <c r="A844" s="11" t="s">
        <v>58</v>
      </c>
      <c r="B844" s="7"/>
      <c r="C844" s="9"/>
      <c r="D844" s="9"/>
      <c r="E844" s="9"/>
    </row>
    <row r="845" spans="1:5" ht="15.75" thickBot="1" x14ac:dyDescent="0.3">
      <c r="A845" s="11" t="s">
        <v>59</v>
      </c>
      <c r="B845" s="7"/>
      <c r="C845" s="9"/>
      <c r="D845" s="9"/>
      <c r="E845" s="9"/>
    </row>
    <row r="846" spans="1:5" ht="15.75" thickBot="1" x14ac:dyDescent="0.3">
      <c r="A846" s="11" t="s">
        <v>60</v>
      </c>
      <c r="B846" s="7"/>
      <c r="C846" s="9"/>
      <c r="D846" s="9"/>
      <c r="E846" s="9"/>
    </row>
    <row r="847" spans="1:5" ht="15.75" thickBot="1" x14ac:dyDescent="0.3">
      <c r="A847" s="1" t="s">
        <v>45</v>
      </c>
      <c r="B847" s="35">
        <f>B848+B849+B850+B851</f>
        <v>34000</v>
      </c>
      <c r="C847" s="12">
        <f t="shared" ref="C847:E847" si="170">C848+C849+C850+C851</f>
        <v>52000</v>
      </c>
      <c r="D847" s="12">
        <f t="shared" si="170"/>
        <v>40000</v>
      </c>
      <c r="E847" s="12">
        <f t="shared" si="170"/>
        <v>104000</v>
      </c>
    </row>
    <row r="848" spans="1:5" ht="15.75" thickBot="1" x14ac:dyDescent="0.3">
      <c r="A848" s="11" t="s">
        <v>52</v>
      </c>
      <c r="B848" s="35"/>
      <c r="C848" s="12"/>
      <c r="D848" s="12"/>
      <c r="E848" s="12"/>
    </row>
    <row r="849" spans="1:5" ht="15.75" thickBot="1" x14ac:dyDescent="0.3">
      <c r="A849" s="11" t="s">
        <v>58</v>
      </c>
      <c r="B849" s="6">
        <v>30000</v>
      </c>
      <c r="C849" s="75">
        <f>100000-50000</f>
        <v>50000</v>
      </c>
      <c r="D849" s="75">
        <v>40000</v>
      </c>
      <c r="E849" s="12">
        <v>100000</v>
      </c>
    </row>
    <row r="850" spans="1:5" ht="15.75" thickBot="1" x14ac:dyDescent="0.3">
      <c r="A850" s="11" t="s">
        <v>59</v>
      </c>
      <c r="B850" s="6"/>
      <c r="C850" s="12"/>
      <c r="D850" s="12"/>
      <c r="E850" s="12"/>
    </row>
    <row r="851" spans="1:5" ht="15.75" thickBot="1" x14ac:dyDescent="0.3">
      <c r="A851" s="11" t="s">
        <v>60</v>
      </c>
      <c r="B851" s="6">
        <v>4000</v>
      </c>
      <c r="C851" s="6">
        <v>2000</v>
      </c>
      <c r="D851" s="6"/>
      <c r="E851" s="12">
        <v>4000</v>
      </c>
    </row>
    <row r="852" spans="1:5" ht="15.75" thickBot="1" x14ac:dyDescent="0.3">
      <c r="A852" s="22" t="s">
        <v>37</v>
      </c>
      <c r="B852" s="35">
        <f>B842+B847</f>
        <v>34000</v>
      </c>
      <c r="C852" s="12">
        <f t="shared" ref="C852:E852" si="171">C842+C847</f>
        <v>52000</v>
      </c>
      <c r="D852" s="12">
        <f t="shared" si="171"/>
        <v>40000</v>
      </c>
      <c r="E852" s="12">
        <f t="shared" si="171"/>
        <v>104000</v>
      </c>
    </row>
    <row r="853" spans="1:5" ht="15.75" thickBot="1" x14ac:dyDescent="0.3">
      <c r="A853" s="68" t="s">
        <v>49</v>
      </c>
      <c r="B853" s="209" t="s">
        <v>192</v>
      </c>
      <c r="C853" s="210"/>
      <c r="D853" s="210"/>
      <c r="E853" s="211"/>
    </row>
    <row r="854" spans="1:5" ht="45.75" thickBot="1" x14ac:dyDescent="0.3">
      <c r="A854" s="21" t="s">
        <v>28</v>
      </c>
      <c r="B854" s="70" t="s">
        <v>193</v>
      </c>
      <c r="C854" s="47" t="s">
        <v>57</v>
      </c>
      <c r="D854" s="134" t="s">
        <v>350</v>
      </c>
      <c r="E854" s="49"/>
    </row>
    <row r="855" spans="1:5" ht="23.25" customHeight="1" thickBot="1" x14ac:dyDescent="0.3">
      <c r="A855" s="4" t="s">
        <v>9</v>
      </c>
      <c r="B855" s="164" t="s">
        <v>194</v>
      </c>
      <c r="C855" s="165"/>
      <c r="D855" s="165"/>
      <c r="E855" s="166"/>
    </row>
    <row r="856" spans="1:5" ht="15.75" thickBot="1" x14ac:dyDescent="0.3">
      <c r="A856" s="4" t="s">
        <v>14</v>
      </c>
      <c r="B856" s="167" t="s">
        <v>109</v>
      </c>
      <c r="C856" s="168"/>
      <c r="D856" s="168"/>
      <c r="E856" s="169"/>
    </row>
    <row r="857" spans="1:5" x14ac:dyDescent="0.25">
      <c r="A857" s="156"/>
      <c r="B857" s="2">
        <v>2020</v>
      </c>
      <c r="C857" s="2">
        <v>2021</v>
      </c>
      <c r="D857" s="2">
        <v>2022</v>
      </c>
      <c r="E857" s="2">
        <v>2023</v>
      </c>
    </row>
    <row r="858" spans="1:5" ht="15.75" thickBot="1" x14ac:dyDescent="0.3">
      <c r="A858" s="157"/>
      <c r="B858" s="20" t="s">
        <v>5</v>
      </c>
      <c r="C858" s="20" t="s">
        <v>6</v>
      </c>
      <c r="D858" s="20" t="s">
        <v>6</v>
      </c>
      <c r="E858" s="20" t="s">
        <v>6</v>
      </c>
    </row>
    <row r="859" spans="1:5" ht="15.75" thickBot="1" x14ac:dyDescent="0.3">
      <c r="A859" s="4" t="s">
        <v>8</v>
      </c>
      <c r="B859" s="146">
        <v>2</v>
      </c>
      <c r="C859" s="6">
        <v>0</v>
      </c>
      <c r="D859" s="6"/>
      <c r="E859" s="6">
        <v>0</v>
      </c>
    </row>
    <row r="860" spans="1:5" ht="15.75" thickBot="1" x14ac:dyDescent="0.3">
      <c r="A860" s="4" t="s">
        <v>15</v>
      </c>
      <c r="B860" s="6">
        <f>B878</f>
        <v>4060</v>
      </c>
      <c r="C860" s="6">
        <f>C878</f>
        <v>0</v>
      </c>
      <c r="D860" s="6"/>
      <c r="E860" s="6">
        <v>0</v>
      </c>
    </row>
    <row r="861" spans="1:5" ht="15.75" thickBot="1" x14ac:dyDescent="0.3">
      <c r="A861" s="4" t="s">
        <v>23</v>
      </c>
      <c r="B861" s="6">
        <f>B860/B859</f>
        <v>2030</v>
      </c>
      <c r="C861" s="6" t="e">
        <f t="shared" ref="C861:E861" si="172">C860/C859</f>
        <v>#DIV/0!</v>
      </c>
      <c r="D861" s="6" t="e">
        <f t="shared" si="172"/>
        <v>#DIV/0!</v>
      </c>
      <c r="E861" s="6" t="e">
        <f t="shared" si="172"/>
        <v>#DIV/0!</v>
      </c>
    </row>
    <row r="862" spans="1:5" ht="15.75" thickBot="1" x14ac:dyDescent="0.3">
      <c r="A862" s="4" t="s">
        <v>16</v>
      </c>
      <c r="B862" s="146" t="s">
        <v>22</v>
      </c>
      <c r="C862" s="8">
        <f t="shared" ref="C862:E864" si="173">C859/B859-1</f>
        <v>-1</v>
      </c>
      <c r="D862" s="8" t="e">
        <f t="shared" si="173"/>
        <v>#DIV/0!</v>
      </c>
      <c r="E862" s="8" t="e">
        <f t="shared" si="173"/>
        <v>#DIV/0!</v>
      </c>
    </row>
    <row r="863" spans="1:5" ht="15.75" thickBot="1" x14ac:dyDescent="0.3">
      <c r="A863" s="4" t="s">
        <v>17</v>
      </c>
      <c r="B863" s="146" t="s">
        <v>22</v>
      </c>
      <c r="C863" s="8">
        <f t="shared" si="173"/>
        <v>-1</v>
      </c>
      <c r="D863" s="8" t="e">
        <f t="shared" si="173"/>
        <v>#DIV/0!</v>
      </c>
      <c r="E863" s="8" t="e">
        <f t="shared" si="173"/>
        <v>#DIV/0!</v>
      </c>
    </row>
    <row r="864" spans="1:5" ht="15.75" thickBot="1" x14ac:dyDescent="0.3">
      <c r="A864" s="4" t="s">
        <v>18</v>
      </c>
      <c r="B864" s="146" t="s">
        <v>22</v>
      </c>
      <c r="C864" s="8" t="e">
        <f t="shared" si="173"/>
        <v>#DIV/0!</v>
      </c>
      <c r="D864" s="8" t="e">
        <f t="shared" si="173"/>
        <v>#DIV/0!</v>
      </c>
      <c r="E864" s="8" t="e">
        <f t="shared" si="173"/>
        <v>#DIV/0!</v>
      </c>
    </row>
    <row r="865" spans="1:5" ht="15.75" customHeight="1" thickBot="1" x14ac:dyDescent="0.3">
      <c r="A865" s="170" t="s">
        <v>40</v>
      </c>
      <c r="B865" s="171"/>
      <c r="C865" s="171"/>
      <c r="D865" s="171"/>
      <c r="E865" s="172"/>
    </row>
    <row r="866" spans="1:5" x14ac:dyDescent="0.25">
      <c r="A866" s="156"/>
      <c r="B866" s="2">
        <v>2020</v>
      </c>
      <c r="C866" s="2">
        <v>2021</v>
      </c>
      <c r="D866" s="2">
        <v>2022</v>
      </c>
      <c r="E866" s="2">
        <v>2023</v>
      </c>
    </row>
    <row r="867" spans="1:5" ht="15.75" thickBot="1" x14ac:dyDescent="0.3">
      <c r="A867" s="157"/>
      <c r="B867" s="20" t="s">
        <v>5</v>
      </c>
      <c r="C867" s="20" t="s">
        <v>6</v>
      </c>
      <c r="D867" s="20" t="s">
        <v>6</v>
      </c>
      <c r="E867" s="20" t="s">
        <v>6</v>
      </c>
    </row>
    <row r="868" spans="1:5" ht="15.75" thickBot="1" x14ac:dyDescent="0.3">
      <c r="A868" s="1" t="s">
        <v>44</v>
      </c>
      <c r="B868" s="7">
        <f>B869+B870+B871+B872</f>
        <v>0</v>
      </c>
      <c r="C868" s="9">
        <f t="shared" ref="C868:E868" si="174">C869+C870+C871+C872</f>
        <v>0</v>
      </c>
      <c r="D868" s="9">
        <f t="shared" si="174"/>
        <v>0</v>
      </c>
      <c r="E868" s="9">
        <f t="shared" si="174"/>
        <v>0</v>
      </c>
    </row>
    <row r="869" spans="1:5" ht="15.75" thickBot="1" x14ac:dyDescent="0.3">
      <c r="A869" s="11" t="s">
        <v>52</v>
      </c>
      <c r="B869" s="7"/>
      <c r="C869" s="9"/>
      <c r="D869" s="9"/>
      <c r="E869" s="9"/>
    </row>
    <row r="870" spans="1:5" ht="15.75" thickBot="1" x14ac:dyDescent="0.3">
      <c r="A870" s="11" t="s">
        <v>58</v>
      </c>
      <c r="B870" s="7"/>
      <c r="C870" s="9"/>
      <c r="D870" s="9"/>
      <c r="E870" s="9"/>
    </row>
    <row r="871" spans="1:5" ht="15.75" thickBot="1" x14ac:dyDescent="0.3">
      <c r="A871" s="11" t="s">
        <v>59</v>
      </c>
      <c r="B871" s="7"/>
      <c r="C871" s="9"/>
      <c r="D871" s="9"/>
      <c r="E871" s="9"/>
    </row>
    <row r="872" spans="1:5" ht="15.75" thickBot="1" x14ac:dyDescent="0.3">
      <c r="A872" s="11" t="s">
        <v>60</v>
      </c>
      <c r="B872" s="7"/>
      <c r="C872" s="9"/>
      <c r="D872" s="9"/>
      <c r="E872" s="9"/>
    </row>
    <row r="873" spans="1:5" ht="15.75" thickBot="1" x14ac:dyDescent="0.3">
      <c r="A873" s="1" t="s">
        <v>45</v>
      </c>
      <c r="B873" s="35">
        <f>B874+B875+B876+B877</f>
        <v>4060</v>
      </c>
      <c r="C873" s="12">
        <f t="shared" ref="C873:E873" si="175">C874+C875+C876+C877</f>
        <v>0</v>
      </c>
      <c r="D873" s="12">
        <f t="shared" si="175"/>
        <v>0</v>
      </c>
      <c r="E873" s="12">
        <f t="shared" si="175"/>
        <v>0</v>
      </c>
    </row>
    <row r="874" spans="1:5" ht="15.75" thickBot="1" x14ac:dyDescent="0.3">
      <c r="A874" s="11" t="s">
        <v>52</v>
      </c>
      <c r="B874" s="35"/>
      <c r="C874" s="12"/>
      <c r="D874" s="12"/>
      <c r="E874" s="12"/>
    </row>
    <row r="875" spans="1:5" ht="15.75" thickBot="1" x14ac:dyDescent="0.3">
      <c r="A875" s="11" t="s">
        <v>58</v>
      </c>
      <c r="B875" s="6">
        <v>3063</v>
      </c>
      <c r="C875" s="40"/>
      <c r="D875" s="6"/>
      <c r="E875" s="12"/>
    </row>
    <row r="876" spans="1:5" ht="15.75" thickBot="1" x14ac:dyDescent="0.3">
      <c r="A876" s="11" t="s">
        <v>59</v>
      </c>
      <c r="B876" s="6">
        <v>443</v>
      </c>
      <c r="C876" s="6"/>
      <c r="D876" s="12"/>
      <c r="E876" s="12"/>
    </row>
    <row r="877" spans="1:5" ht="15.75" thickBot="1" x14ac:dyDescent="0.3">
      <c r="A877" s="11" t="s">
        <v>60</v>
      </c>
      <c r="B877" s="6">
        <v>554</v>
      </c>
      <c r="C877" s="6"/>
      <c r="D877" s="6"/>
      <c r="E877" s="12"/>
    </row>
    <row r="878" spans="1:5" ht="15.75" thickBot="1" x14ac:dyDescent="0.3">
      <c r="A878" s="22" t="s">
        <v>37</v>
      </c>
      <c r="B878" s="35">
        <f>B868+B873</f>
        <v>4060</v>
      </c>
      <c r="C878" s="12">
        <f t="shared" ref="C878:E878" si="176">C868+C873</f>
        <v>0</v>
      </c>
      <c r="D878" s="12">
        <f t="shared" si="176"/>
        <v>0</v>
      </c>
      <c r="E878" s="12">
        <f t="shared" si="176"/>
        <v>0</v>
      </c>
    </row>
    <row r="879" spans="1:5" ht="15.75" thickBot="1" x14ac:dyDescent="0.3">
      <c r="A879" s="68" t="s">
        <v>49</v>
      </c>
      <c r="B879" s="209" t="s">
        <v>195</v>
      </c>
      <c r="C879" s="210"/>
      <c r="D879" s="210"/>
      <c r="E879" s="211"/>
    </row>
    <row r="880" spans="1:5" ht="60" customHeight="1" thickBot="1" x14ac:dyDescent="0.3">
      <c r="A880" s="21" t="s">
        <v>28</v>
      </c>
      <c r="B880" s="70" t="s">
        <v>196</v>
      </c>
      <c r="C880" s="47" t="s">
        <v>57</v>
      </c>
      <c r="D880" s="48" t="s">
        <v>351</v>
      </c>
      <c r="E880" s="49"/>
    </row>
    <row r="881" spans="1:5" ht="23.25" customHeight="1" thickBot="1" x14ac:dyDescent="0.3">
      <c r="A881" s="4" t="s">
        <v>9</v>
      </c>
      <c r="B881" s="164" t="s">
        <v>197</v>
      </c>
      <c r="C881" s="165"/>
      <c r="D881" s="165"/>
      <c r="E881" s="166"/>
    </row>
    <row r="882" spans="1:5" ht="15.75" thickBot="1" x14ac:dyDescent="0.3">
      <c r="A882" s="4" t="s">
        <v>14</v>
      </c>
      <c r="B882" s="167" t="s">
        <v>198</v>
      </c>
      <c r="C882" s="168"/>
      <c r="D882" s="168"/>
      <c r="E882" s="169"/>
    </row>
    <row r="883" spans="1:5" x14ac:dyDescent="0.25">
      <c r="A883" s="156"/>
      <c r="B883" s="2">
        <v>2020</v>
      </c>
      <c r="C883" s="2">
        <v>2021</v>
      </c>
      <c r="D883" s="2">
        <v>2022</v>
      </c>
      <c r="E883" s="2">
        <v>2023</v>
      </c>
    </row>
    <row r="884" spans="1:5" ht="15.75" thickBot="1" x14ac:dyDescent="0.3">
      <c r="A884" s="157"/>
      <c r="B884" s="20" t="s">
        <v>5</v>
      </c>
      <c r="C884" s="20" t="s">
        <v>6</v>
      </c>
      <c r="D884" s="20" t="s">
        <v>6</v>
      </c>
      <c r="E884" s="20" t="s">
        <v>6</v>
      </c>
    </row>
    <row r="885" spans="1:5" ht="15.75" thickBot="1" x14ac:dyDescent="0.3">
      <c r="A885" s="4" t="s">
        <v>8</v>
      </c>
      <c r="B885" s="146">
        <v>1</v>
      </c>
      <c r="C885" s="6">
        <v>0</v>
      </c>
      <c r="D885" s="6"/>
      <c r="E885" s="6">
        <v>0</v>
      </c>
    </row>
    <row r="886" spans="1:5" ht="15.75" thickBot="1" x14ac:dyDescent="0.3">
      <c r="A886" s="4" t="s">
        <v>15</v>
      </c>
      <c r="B886" s="6">
        <f>B904</f>
        <v>4040</v>
      </c>
      <c r="C886" s="6">
        <f>C904</f>
        <v>0</v>
      </c>
      <c r="D886" s="6"/>
      <c r="E886" s="6">
        <v>0</v>
      </c>
    </row>
    <row r="887" spans="1:5" ht="15.75" thickBot="1" x14ac:dyDescent="0.3">
      <c r="A887" s="4" t="s">
        <v>23</v>
      </c>
      <c r="B887" s="6">
        <f>B886/B885</f>
        <v>4040</v>
      </c>
      <c r="C887" s="6" t="e">
        <f t="shared" ref="C887:E887" si="177">C886/C885</f>
        <v>#DIV/0!</v>
      </c>
      <c r="D887" s="6" t="e">
        <f t="shared" si="177"/>
        <v>#DIV/0!</v>
      </c>
      <c r="E887" s="6" t="e">
        <f t="shared" si="177"/>
        <v>#DIV/0!</v>
      </c>
    </row>
    <row r="888" spans="1:5" ht="15.75" thickBot="1" x14ac:dyDescent="0.3">
      <c r="A888" s="4" t="s">
        <v>16</v>
      </c>
      <c r="B888" s="146" t="s">
        <v>22</v>
      </c>
      <c r="C888" s="8">
        <f t="shared" ref="C888:E890" si="178">C885/B885-1</f>
        <v>-1</v>
      </c>
      <c r="D888" s="8" t="e">
        <f t="shared" si="178"/>
        <v>#DIV/0!</v>
      </c>
      <c r="E888" s="8" t="e">
        <f t="shared" si="178"/>
        <v>#DIV/0!</v>
      </c>
    </row>
    <row r="889" spans="1:5" ht="15.75" thickBot="1" x14ac:dyDescent="0.3">
      <c r="A889" s="4" t="s">
        <v>17</v>
      </c>
      <c r="B889" s="146" t="s">
        <v>22</v>
      </c>
      <c r="C889" s="8">
        <f t="shared" si="178"/>
        <v>-1</v>
      </c>
      <c r="D889" s="8" t="e">
        <f t="shared" si="178"/>
        <v>#DIV/0!</v>
      </c>
      <c r="E889" s="8" t="e">
        <f t="shared" si="178"/>
        <v>#DIV/0!</v>
      </c>
    </row>
    <row r="890" spans="1:5" ht="15.75" thickBot="1" x14ac:dyDescent="0.3">
      <c r="A890" s="4" t="s">
        <v>18</v>
      </c>
      <c r="B890" s="146" t="s">
        <v>22</v>
      </c>
      <c r="C890" s="8" t="e">
        <f t="shared" si="178"/>
        <v>#DIV/0!</v>
      </c>
      <c r="D890" s="8" t="e">
        <f t="shared" si="178"/>
        <v>#DIV/0!</v>
      </c>
      <c r="E890" s="8" t="e">
        <f t="shared" si="178"/>
        <v>#DIV/0!</v>
      </c>
    </row>
    <row r="891" spans="1:5" ht="15.75" customHeight="1" thickBot="1" x14ac:dyDescent="0.3">
      <c r="A891" s="170" t="s">
        <v>40</v>
      </c>
      <c r="B891" s="171"/>
      <c r="C891" s="171"/>
      <c r="D891" s="171"/>
      <c r="E891" s="172"/>
    </row>
    <row r="892" spans="1:5" x14ac:dyDescent="0.25">
      <c r="A892" s="156"/>
      <c r="B892" s="2">
        <v>2020</v>
      </c>
      <c r="C892" s="2">
        <v>2021</v>
      </c>
      <c r="D892" s="2">
        <v>2022</v>
      </c>
      <c r="E892" s="2">
        <v>2023</v>
      </c>
    </row>
    <row r="893" spans="1:5" ht="15.75" thickBot="1" x14ac:dyDescent="0.3">
      <c r="A893" s="157"/>
      <c r="B893" s="20" t="s">
        <v>5</v>
      </c>
      <c r="C893" s="20" t="s">
        <v>6</v>
      </c>
      <c r="D893" s="20" t="s">
        <v>6</v>
      </c>
      <c r="E893" s="20" t="s">
        <v>6</v>
      </c>
    </row>
    <row r="894" spans="1:5" ht="15.75" thickBot="1" x14ac:dyDescent="0.3">
      <c r="A894" s="1" t="s">
        <v>44</v>
      </c>
      <c r="B894" s="7">
        <f>B895+B896+B897+B898</f>
        <v>0</v>
      </c>
      <c r="C894" s="9">
        <f t="shared" ref="C894:E894" si="179">C895+C896+C897+C898</f>
        <v>0</v>
      </c>
      <c r="D894" s="9">
        <f t="shared" si="179"/>
        <v>0</v>
      </c>
      <c r="E894" s="9">
        <f t="shared" si="179"/>
        <v>0</v>
      </c>
    </row>
    <row r="895" spans="1:5" ht="15.75" thickBot="1" x14ac:dyDescent="0.3">
      <c r="A895" s="11" t="s">
        <v>52</v>
      </c>
      <c r="B895" s="7"/>
      <c r="C895" s="9"/>
      <c r="D895" s="9"/>
      <c r="E895" s="9"/>
    </row>
    <row r="896" spans="1:5" ht="15.75" thickBot="1" x14ac:dyDescent="0.3">
      <c r="A896" s="11" t="s">
        <v>58</v>
      </c>
      <c r="B896" s="7"/>
      <c r="C896" s="9"/>
      <c r="D896" s="9"/>
      <c r="E896" s="9"/>
    </row>
    <row r="897" spans="1:5" ht="15.75" thickBot="1" x14ac:dyDescent="0.3">
      <c r="A897" s="11" t="s">
        <v>59</v>
      </c>
      <c r="B897" s="7"/>
      <c r="C897" s="9"/>
      <c r="D897" s="9"/>
      <c r="E897" s="9"/>
    </row>
    <row r="898" spans="1:5" ht="15.75" thickBot="1" x14ac:dyDescent="0.3">
      <c r="A898" s="11" t="s">
        <v>60</v>
      </c>
      <c r="B898" s="7"/>
      <c r="C898" s="9"/>
      <c r="D898" s="9"/>
      <c r="E898" s="9"/>
    </row>
    <row r="899" spans="1:5" ht="15.75" thickBot="1" x14ac:dyDescent="0.3">
      <c r="A899" s="1" t="s">
        <v>45</v>
      </c>
      <c r="B899" s="35">
        <f>B900+B901+B902+B903</f>
        <v>4040</v>
      </c>
      <c r="C899" s="12">
        <f t="shared" ref="C899:E899" si="180">C900+C901+C902+C903</f>
        <v>0</v>
      </c>
      <c r="D899" s="12">
        <f t="shared" si="180"/>
        <v>0</v>
      </c>
      <c r="E899" s="12">
        <f t="shared" si="180"/>
        <v>0</v>
      </c>
    </row>
    <row r="900" spans="1:5" ht="15.75" thickBot="1" x14ac:dyDescent="0.3">
      <c r="A900" s="11" t="s">
        <v>52</v>
      </c>
      <c r="B900" s="35"/>
      <c r="C900" s="12"/>
      <c r="D900" s="12"/>
      <c r="E900" s="12"/>
    </row>
    <row r="901" spans="1:5" ht="15.75" thickBot="1" x14ac:dyDescent="0.3">
      <c r="A901" s="11" t="s">
        <v>58</v>
      </c>
      <c r="B901" s="6">
        <v>3400</v>
      </c>
      <c r="C901" s="40"/>
      <c r="D901" s="6"/>
      <c r="E901" s="12"/>
    </row>
    <row r="902" spans="1:5" ht="15.75" thickBot="1" x14ac:dyDescent="0.3">
      <c r="A902" s="11" t="s">
        <v>59</v>
      </c>
      <c r="B902" s="6"/>
      <c r="C902" s="6"/>
      <c r="D902" s="12"/>
      <c r="E902" s="12"/>
    </row>
    <row r="903" spans="1:5" ht="15.75" thickBot="1" x14ac:dyDescent="0.3">
      <c r="A903" s="11" t="s">
        <v>60</v>
      </c>
      <c r="B903" s="6">
        <v>640</v>
      </c>
      <c r="C903" s="6"/>
      <c r="D903" s="6"/>
      <c r="E903" s="12"/>
    </row>
    <row r="904" spans="1:5" ht="15.75" thickBot="1" x14ac:dyDescent="0.3">
      <c r="A904" s="22" t="s">
        <v>37</v>
      </c>
      <c r="B904" s="35">
        <f>B894+B899</f>
        <v>4040</v>
      </c>
      <c r="C904" s="12">
        <f t="shared" ref="C904:E904" si="181">C894+C899</f>
        <v>0</v>
      </c>
      <c r="D904" s="12">
        <f t="shared" si="181"/>
        <v>0</v>
      </c>
      <c r="E904" s="12">
        <f t="shared" si="181"/>
        <v>0</v>
      </c>
    </row>
    <row r="905" spans="1:5" ht="15.75" thickBot="1" x14ac:dyDescent="0.3">
      <c r="A905" s="68" t="s">
        <v>49</v>
      </c>
      <c r="B905" s="209" t="s">
        <v>389</v>
      </c>
      <c r="C905" s="210"/>
      <c r="D905" s="210"/>
      <c r="E905" s="211"/>
    </row>
    <row r="906" spans="1:5" ht="45.75" thickBot="1" x14ac:dyDescent="0.3">
      <c r="A906" s="21" t="s">
        <v>28</v>
      </c>
      <c r="B906" s="70" t="s">
        <v>223</v>
      </c>
      <c r="C906" s="47" t="s">
        <v>57</v>
      </c>
      <c r="D906" s="134" t="s">
        <v>366</v>
      </c>
      <c r="E906" s="49"/>
    </row>
    <row r="907" spans="1:5" ht="23.25" customHeight="1" thickBot="1" x14ac:dyDescent="0.3">
      <c r="A907" s="4" t="s">
        <v>9</v>
      </c>
      <c r="B907" s="164" t="s">
        <v>409</v>
      </c>
      <c r="C907" s="165"/>
      <c r="D907" s="165"/>
      <c r="E907" s="166"/>
    </row>
    <row r="908" spans="1:5" ht="15.75" thickBot="1" x14ac:dyDescent="0.3">
      <c r="A908" s="4" t="s">
        <v>14</v>
      </c>
      <c r="B908" s="167" t="s">
        <v>410</v>
      </c>
      <c r="C908" s="168"/>
      <c r="D908" s="168"/>
      <c r="E908" s="169"/>
    </row>
    <row r="909" spans="1:5" x14ac:dyDescent="0.25">
      <c r="A909" s="156"/>
      <c r="B909" s="2">
        <v>2020</v>
      </c>
      <c r="C909" s="2">
        <v>2021</v>
      </c>
      <c r="D909" s="2">
        <v>2022</v>
      </c>
      <c r="E909" s="2">
        <v>2023</v>
      </c>
    </row>
    <row r="910" spans="1:5" ht="15.75" thickBot="1" x14ac:dyDescent="0.3">
      <c r="A910" s="157"/>
      <c r="B910" s="20" t="s">
        <v>5</v>
      </c>
      <c r="C910" s="20" t="s">
        <v>6</v>
      </c>
      <c r="D910" s="20" t="s">
        <v>6</v>
      </c>
      <c r="E910" s="20" t="s">
        <v>6</v>
      </c>
    </row>
    <row r="911" spans="1:5" ht="15.75" thickBot="1" x14ac:dyDescent="0.3">
      <c r="A911" s="4" t="s">
        <v>8</v>
      </c>
      <c r="B911" s="146"/>
      <c r="C911" s="6">
        <v>1</v>
      </c>
      <c r="D911" s="6">
        <v>3</v>
      </c>
      <c r="E911" s="6">
        <v>6</v>
      </c>
    </row>
    <row r="912" spans="1:5" ht="15.75" thickBot="1" x14ac:dyDescent="0.3">
      <c r="A912" s="4" t="s">
        <v>15</v>
      </c>
      <c r="B912" s="6"/>
      <c r="C912" s="6">
        <f>C930</f>
        <v>55000</v>
      </c>
      <c r="D912" s="6">
        <f>D930</f>
        <v>150000</v>
      </c>
      <c r="E912" s="6">
        <f>E930</f>
        <v>266800</v>
      </c>
    </row>
    <row r="913" spans="1:5" ht="15.75" thickBot="1" x14ac:dyDescent="0.3">
      <c r="A913" s="4" t="s">
        <v>23</v>
      </c>
      <c r="B913" s="6" t="e">
        <f>B912/B911</f>
        <v>#DIV/0!</v>
      </c>
      <c r="C913" s="6">
        <f t="shared" ref="C913:E913" si="182">C912/C911</f>
        <v>55000</v>
      </c>
      <c r="D913" s="6">
        <f t="shared" si="182"/>
        <v>50000</v>
      </c>
      <c r="E913" s="6">
        <f t="shared" si="182"/>
        <v>44466.666666666664</v>
      </c>
    </row>
    <row r="914" spans="1:5" ht="15.75" thickBot="1" x14ac:dyDescent="0.3">
      <c r="A914" s="4" t="s">
        <v>16</v>
      </c>
      <c r="B914" s="146" t="s">
        <v>22</v>
      </c>
      <c r="C914" s="8" t="e">
        <f t="shared" ref="C914:E916" si="183">C911/B911-1</f>
        <v>#DIV/0!</v>
      </c>
      <c r="D914" s="8">
        <f t="shared" si="183"/>
        <v>2</v>
      </c>
      <c r="E914" s="8">
        <f t="shared" si="183"/>
        <v>1</v>
      </c>
    </row>
    <row r="915" spans="1:5" ht="15.75" thickBot="1" x14ac:dyDescent="0.3">
      <c r="A915" s="4" t="s">
        <v>17</v>
      </c>
      <c r="B915" s="146" t="s">
        <v>22</v>
      </c>
      <c r="C915" s="8" t="e">
        <f t="shared" si="183"/>
        <v>#DIV/0!</v>
      </c>
      <c r="D915" s="8">
        <f t="shared" si="183"/>
        <v>1.7272727272727271</v>
      </c>
      <c r="E915" s="8">
        <f t="shared" si="183"/>
        <v>0.77866666666666662</v>
      </c>
    </row>
    <row r="916" spans="1:5" ht="15.75" thickBot="1" x14ac:dyDescent="0.3">
      <c r="A916" s="4" t="s">
        <v>18</v>
      </c>
      <c r="B916" s="146" t="s">
        <v>22</v>
      </c>
      <c r="C916" s="8" t="e">
        <f t="shared" si="183"/>
        <v>#DIV/0!</v>
      </c>
      <c r="D916" s="8">
        <f t="shared" si="183"/>
        <v>-9.0909090909090939E-2</v>
      </c>
      <c r="E916" s="8">
        <f t="shared" si="183"/>
        <v>-0.11066666666666669</v>
      </c>
    </row>
    <row r="917" spans="1:5" ht="15.75" customHeight="1" thickBot="1" x14ac:dyDescent="0.3">
      <c r="A917" s="170" t="s">
        <v>40</v>
      </c>
      <c r="B917" s="171"/>
      <c r="C917" s="171"/>
      <c r="D917" s="171"/>
      <c r="E917" s="172"/>
    </row>
    <row r="918" spans="1:5" x14ac:dyDescent="0.25">
      <c r="A918" s="156"/>
      <c r="B918" s="2">
        <v>2020</v>
      </c>
      <c r="C918" s="2">
        <v>2021</v>
      </c>
      <c r="D918" s="2">
        <v>2022</v>
      </c>
      <c r="E918" s="2">
        <v>2023</v>
      </c>
    </row>
    <row r="919" spans="1:5" ht="15.75" thickBot="1" x14ac:dyDescent="0.3">
      <c r="A919" s="157"/>
      <c r="B919" s="20" t="s">
        <v>5</v>
      </c>
      <c r="C919" s="20" t="s">
        <v>6</v>
      </c>
      <c r="D919" s="20" t="s">
        <v>6</v>
      </c>
      <c r="E919" s="20" t="s">
        <v>6</v>
      </c>
    </row>
    <row r="920" spans="1:5" ht="15.75" thickBot="1" x14ac:dyDescent="0.3">
      <c r="A920" s="1" t="s">
        <v>44</v>
      </c>
      <c r="B920" s="7">
        <f>B921+B922+B923+B924</f>
        <v>0</v>
      </c>
      <c r="C920" s="9">
        <f t="shared" ref="C920:E920" si="184">C921+C922+C923+C924</f>
        <v>0</v>
      </c>
      <c r="D920" s="9">
        <f t="shared" si="184"/>
        <v>0</v>
      </c>
      <c r="E920" s="9">
        <f t="shared" si="184"/>
        <v>0</v>
      </c>
    </row>
    <row r="921" spans="1:5" ht="15.75" thickBot="1" x14ac:dyDescent="0.3">
      <c r="A921" s="11" t="s">
        <v>52</v>
      </c>
      <c r="B921" s="7"/>
      <c r="C921" s="9"/>
      <c r="D921" s="9"/>
      <c r="E921" s="9"/>
    </row>
    <row r="922" spans="1:5" ht="15.75" thickBot="1" x14ac:dyDescent="0.3">
      <c r="A922" s="11" t="s">
        <v>58</v>
      </c>
      <c r="B922" s="7"/>
      <c r="C922" s="9"/>
      <c r="D922" s="9"/>
      <c r="E922" s="9"/>
    </row>
    <row r="923" spans="1:5" ht="15.75" thickBot="1" x14ac:dyDescent="0.3">
      <c r="A923" s="11" t="s">
        <v>59</v>
      </c>
      <c r="B923" s="7"/>
      <c r="C923" s="9"/>
      <c r="D923" s="9"/>
      <c r="E923" s="9"/>
    </row>
    <row r="924" spans="1:5" ht="15.75" thickBot="1" x14ac:dyDescent="0.3">
      <c r="A924" s="11" t="s">
        <v>60</v>
      </c>
      <c r="B924" s="7"/>
      <c r="C924" s="9"/>
      <c r="D924" s="9"/>
      <c r="E924" s="9"/>
    </row>
    <row r="925" spans="1:5" ht="15.75" thickBot="1" x14ac:dyDescent="0.3">
      <c r="A925" s="1" t="s">
        <v>45</v>
      </c>
      <c r="B925" s="35">
        <f>B926+B927+B928+B929</f>
        <v>0</v>
      </c>
      <c r="C925" s="12">
        <f t="shared" ref="C925:D925" si="185">C926+C927+C928+C929</f>
        <v>55000</v>
      </c>
      <c r="D925" s="12">
        <f t="shared" si="185"/>
        <v>150000</v>
      </c>
      <c r="E925" s="12">
        <f>E926+E927+E928+E929</f>
        <v>266800</v>
      </c>
    </row>
    <row r="926" spans="1:5" ht="15.75" thickBot="1" x14ac:dyDescent="0.3">
      <c r="A926" s="11" t="s">
        <v>52</v>
      </c>
      <c r="B926" s="35"/>
      <c r="C926" s="12"/>
      <c r="D926" s="12"/>
      <c r="E926" s="12"/>
    </row>
    <row r="927" spans="1:5" ht="15.75" thickBot="1" x14ac:dyDescent="0.3">
      <c r="A927" s="11" t="s">
        <v>58</v>
      </c>
      <c r="B927" s="6"/>
      <c r="C927" s="6">
        <f>75000-20000</f>
        <v>55000</v>
      </c>
      <c r="D927" s="12">
        <v>150000</v>
      </c>
      <c r="E927" s="12">
        <v>235000</v>
      </c>
    </row>
    <row r="928" spans="1:5" ht="15.75" thickBot="1" x14ac:dyDescent="0.3">
      <c r="A928" s="11" t="s">
        <v>59</v>
      </c>
      <c r="B928" s="6"/>
      <c r="C928" s="6"/>
      <c r="D928" s="12"/>
      <c r="E928" s="12">
        <v>21000</v>
      </c>
    </row>
    <row r="929" spans="1:5" ht="15.75" thickBot="1" x14ac:dyDescent="0.3">
      <c r="A929" s="11" t="s">
        <v>60</v>
      </c>
      <c r="B929" s="6"/>
      <c r="C929" s="6"/>
      <c r="D929" s="6"/>
      <c r="E929" s="12">
        <v>10800</v>
      </c>
    </row>
    <row r="930" spans="1:5" ht="15.75" thickBot="1" x14ac:dyDescent="0.3">
      <c r="A930" s="22" t="s">
        <v>37</v>
      </c>
      <c r="B930" s="35">
        <f>B920+B925</f>
        <v>0</v>
      </c>
      <c r="C930" s="12">
        <f t="shared" ref="C930:E930" si="186">C920+C925</f>
        <v>55000</v>
      </c>
      <c r="D930" s="12">
        <f t="shared" si="186"/>
        <v>150000</v>
      </c>
      <c r="E930" s="12">
        <f t="shared" si="186"/>
        <v>266800</v>
      </c>
    </row>
    <row r="931" spans="1:5" ht="15.75" thickBot="1" x14ac:dyDescent="0.3">
      <c r="A931" s="68" t="s">
        <v>49</v>
      </c>
      <c r="B931" s="209" t="s">
        <v>258</v>
      </c>
      <c r="C931" s="210"/>
      <c r="D931" s="210"/>
      <c r="E931" s="211"/>
    </row>
    <row r="932" spans="1:5" ht="57" thickBot="1" x14ac:dyDescent="0.3">
      <c r="A932" s="21" t="s">
        <v>28</v>
      </c>
      <c r="B932" s="70" t="s">
        <v>260</v>
      </c>
      <c r="C932" s="47" t="s">
        <v>57</v>
      </c>
      <c r="D932" s="134" t="s">
        <v>352</v>
      </c>
      <c r="E932" s="49"/>
    </row>
    <row r="933" spans="1:5" ht="23.25" customHeight="1" thickBot="1" x14ac:dyDescent="0.3">
      <c r="A933" s="4" t="s">
        <v>9</v>
      </c>
      <c r="B933" s="164" t="s">
        <v>261</v>
      </c>
      <c r="C933" s="165"/>
      <c r="D933" s="165"/>
      <c r="E933" s="166"/>
    </row>
    <row r="934" spans="1:5" ht="15.75" thickBot="1" x14ac:dyDescent="0.3">
      <c r="A934" s="4" t="s">
        <v>14</v>
      </c>
      <c r="B934" s="167" t="s">
        <v>411</v>
      </c>
      <c r="C934" s="168"/>
      <c r="D934" s="168"/>
      <c r="E934" s="169"/>
    </row>
    <row r="935" spans="1:5" x14ac:dyDescent="0.25">
      <c r="A935" s="156"/>
      <c r="B935" s="2">
        <v>2020</v>
      </c>
      <c r="C935" s="2">
        <v>2021</v>
      </c>
      <c r="D935" s="2">
        <v>2022</v>
      </c>
      <c r="E935" s="2">
        <v>2023</v>
      </c>
    </row>
    <row r="936" spans="1:5" ht="15.75" thickBot="1" x14ac:dyDescent="0.3">
      <c r="A936" s="157"/>
      <c r="B936" s="20" t="s">
        <v>5</v>
      </c>
      <c r="C936" s="20" t="s">
        <v>6</v>
      </c>
      <c r="D936" s="20" t="s">
        <v>6</v>
      </c>
      <c r="E936" s="20" t="s">
        <v>6</v>
      </c>
    </row>
    <row r="937" spans="1:5" ht="15.75" thickBot="1" x14ac:dyDescent="0.3">
      <c r="A937" s="4" t="s">
        <v>8</v>
      </c>
      <c r="B937" s="146">
        <v>1</v>
      </c>
      <c r="C937" s="6">
        <v>3</v>
      </c>
      <c r="D937" s="6">
        <v>0</v>
      </c>
      <c r="E937" s="6"/>
    </row>
    <row r="938" spans="1:5" ht="15.75" thickBot="1" x14ac:dyDescent="0.3">
      <c r="A938" s="4" t="s">
        <v>15</v>
      </c>
      <c r="B938" s="6">
        <f>B956</f>
        <v>3300</v>
      </c>
      <c r="C938" s="6">
        <f>C956</f>
        <v>15900</v>
      </c>
      <c r="D938" s="6">
        <f>D956</f>
        <v>0</v>
      </c>
      <c r="E938" s="6">
        <f>E956</f>
        <v>0</v>
      </c>
    </row>
    <row r="939" spans="1:5" ht="15.75" thickBot="1" x14ac:dyDescent="0.3">
      <c r="A939" s="4" t="s">
        <v>23</v>
      </c>
      <c r="B939" s="6">
        <f>B938/B937</f>
        <v>3300</v>
      </c>
      <c r="C939" s="6">
        <f t="shared" ref="C939:E939" si="187">C938/C937</f>
        <v>5300</v>
      </c>
      <c r="D939" s="6" t="e">
        <f t="shared" si="187"/>
        <v>#DIV/0!</v>
      </c>
      <c r="E939" s="6" t="e">
        <f t="shared" si="187"/>
        <v>#DIV/0!</v>
      </c>
    </row>
    <row r="940" spans="1:5" ht="15.75" thickBot="1" x14ac:dyDescent="0.3">
      <c r="A940" s="4" t="s">
        <v>16</v>
      </c>
      <c r="B940" s="146" t="s">
        <v>22</v>
      </c>
      <c r="C940" s="8">
        <f t="shared" ref="C940:E942" si="188">C937/B937-1</f>
        <v>2</v>
      </c>
      <c r="D940" s="8">
        <f t="shared" si="188"/>
        <v>-1</v>
      </c>
      <c r="E940" s="8" t="e">
        <f t="shared" si="188"/>
        <v>#DIV/0!</v>
      </c>
    </row>
    <row r="941" spans="1:5" ht="15.75" thickBot="1" x14ac:dyDescent="0.3">
      <c r="A941" s="4" t="s">
        <v>17</v>
      </c>
      <c r="B941" s="146" t="s">
        <v>22</v>
      </c>
      <c r="C941" s="8">
        <f t="shared" si="188"/>
        <v>3.8181818181818183</v>
      </c>
      <c r="D941" s="8">
        <f t="shared" si="188"/>
        <v>-1</v>
      </c>
      <c r="E941" s="8" t="e">
        <f t="shared" si="188"/>
        <v>#DIV/0!</v>
      </c>
    </row>
    <row r="942" spans="1:5" ht="15.75" thickBot="1" x14ac:dyDescent="0.3">
      <c r="A942" s="4" t="s">
        <v>18</v>
      </c>
      <c r="B942" s="146" t="s">
        <v>22</v>
      </c>
      <c r="C942" s="8">
        <f t="shared" si="188"/>
        <v>0.60606060606060597</v>
      </c>
      <c r="D942" s="8" t="e">
        <f t="shared" si="188"/>
        <v>#DIV/0!</v>
      </c>
      <c r="E942" s="8" t="e">
        <f t="shared" si="188"/>
        <v>#DIV/0!</v>
      </c>
    </row>
    <row r="943" spans="1:5" ht="15.75" customHeight="1" thickBot="1" x14ac:dyDescent="0.3">
      <c r="A943" s="170" t="s">
        <v>40</v>
      </c>
      <c r="B943" s="171"/>
      <c r="C943" s="171"/>
      <c r="D943" s="171"/>
      <c r="E943" s="172"/>
    </row>
    <row r="944" spans="1:5" x14ac:dyDescent="0.25">
      <c r="A944" s="156"/>
      <c r="B944" s="2">
        <v>2020</v>
      </c>
      <c r="C944" s="2">
        <v>2021</v>
      </c>
      <c r="D944" s="2">
        <v>2022</v>
      </c>
      <c r="E944" s="2">
        <v>2023</v>
      </c>
    </row>
    <row r="945" spans="1:5" ht="15.75" thickBot="1" x14ac:dyDescent="0.3">
      <c r="A945" s="157"/>
      <c r="B945" s="20" t="s">
        <v>5</v>
      </c>
      <c r="C945" s="20" t="s">
        <v>6</v>
      </c>
      <c r="D945" s="20" t="s">
        <v>6</v>
      </c>
      <c r="E945" s="20" t="s">
        <v>6</v>
      </c>
    </row>
    <row r="946" spans="1:5" ht="15.75" thickBot="1" x14ac:dyDescent="0.3">
      <c r="A946" s="1" t="s">
        <v>44</v>
      </c>
      <c r="B946" s="7">
        <f>B947+B948+B949+B950</f>
        <v>0</v>
      </c>
      <c r="C946" s="9">
        <f t="shared" ref="C946:E946" si="189">C947+C948+C949+C950</f>
        <v>0</v>
      </c>
      <c r="D946" s="9">
        <f t="shared" si="189"/>
        <v>0</v>
      </c>
      <c r="E946" s="9">
        <f t="shared" si="189"/>
        <v>0</v>
      </c>
    </row>
    <row r="947" spans="1:5" ht="15.75" thickBot="1" x14ac:dyDescent="0.3">
      <c r="A947" s="11" t="s">
        <v>52</v>
      </c>
      <c r="B947" s="7"/>
      <c r="C947" s="9"/>
      <c r="D947" s="9"/>
      <c r="E947" s="9"/>
    </row>
    <row r="948" spans="1:5" ht="15.75" thickBot="1" x14ac:dyDescent="0.3">
      <c r="A948" s="11" t="s">
        <v>58</v>
      </c>
      <c r="B948" s="7"/>
      <c r="C948" s="9"/>
      <c r="D948" s="9"/>
      <c r="E948" s="9"/>
    </row>
    <row r="949" spans="1:5" ht="15.75" thickBot="1" x14ac:dyDescent="0.3">
      <c r="A949" s="11" t="s">
        <v>59</v>
      </c>
      <c r="B949" s="7"/>
      <c r="C949" s="9"/>
      <c r="D949" s="9"/>
      <c r="E949" s="9"/>
    </row>
    <row r="950" spans="1:5" ht="15.75" thickBot="1" x14ac:dyDescent="0.3">
      <c r="A950" s="11" t="s">
        <v>60</v>
      </c>
      <c r="B950" s="7"/>
      <c r="C950" s="9"/>
      <c r="D950" s="9"/>
      <c r="E950" s="9"/>
    </row>
    <row r="951" spans="1:5" ht="15.75" thickBot="1" x14ac:dyDescent="0.3">
      <c r="A951" s="1" t="s">
        <v>45</v>
      </c>
      <c r="B951" s="35">
        <f>B952+B953+B954+B955</f>
        <v>3300</v>
      </c>
      <c r="C951" s="12">
        <f t="shared" ref="C951:E951" si="190">C952+C953+C954+C955</f>
        <v>15900</v>
      </c>
      <c r="D951" s="12">
        <f t="shared" si="190"/>
        <v>0</v>
      </c>
      <c r="E951" s="12">
        <f t="shared" si="190"/>
        <v>0</v>
      </c>
    </row>
    <row r="952" spans="1:5" ht="15.75" thickBot="1" x14ac:dyDescent="0.3">
      <c r="A952" s="11" t="s">
        <v>52</v>
      </c>
      <c r="B952" s="35"/>
      <c r="C952" s="12"/>
      <c r="D952" s="12"/>
      <c r="E952" s="12"/>
    </row>
    <row r="953" spans="1:5" ht="15.75" thickBot="1" x14ac:dyDescent="0.3">
      <c r="A953" s="11" t="s">
        <v>58</v>
      </c>
      <c r="B953" s="6">
        <v>2000</v>
      </c>
      <c r="C953" s="6">
        <v>10000</v>
      </c>
      <c r="D953" s="6"/>
      <c r="E953" s="12"/>
    </row>
    <row r="954" spans="1:5" ht="15.75" thickBot="1" x14ac:dyDescent="0.3">
      <c r="A954" s="11" t="s">
        <v>59</v>
      </c>
      <c r="B954" s="6">
        <v>1000</v>
      </c>
      <c r="C954" s="6">
        <v>5700</v>
      </c>
      <c r="D954" s="12"/>
      <c r="E954" s="12"/>
    </row>
    <row r="955" spans="1:5" ht="15.75" thickBot="1" x14ac:dyDescent="0.3">
      <c r="A955" s="11" t="s">
        <v>60</v>
      </c>
      <c r="B955" s="6">
        <v>300</v>
      </c>
      <c r="C955" s="6">
        <v>200</v>
      </c>
      <c r="D955" s="6"/>
      <c r="E955" s="12"/>
    </row>
    <row r="956" spans="1:5" ht="15.75" thickBot="1" x14ac:dyDescent="0.3">
      <c r="A956" s="22" t="s">
        <v>37</v>
      </c>
      <c r="B956" s="35">
        <f>B946+B951</f>
        <v>3300</v>
      </c>
      <c r="C956" s="12">
        <f t="shared" ref="C956:E956" si="191">C946+C951</f>
        <v>15900</v>
      </c>
      <c r="D956" s="12">
        <f t="shared" si="191"/>
        <v>0</v>
      </c>
      <c r="E956" s="12">
        <f t="shared" si="191"/>
        <v>0</v>
      </c>
    </row>
    <row r="957" spans="1:5" ht="15.75" thickBot="1" x14ac:dyDescent="0.3">
      <c r="A957" s="68" t="s">
        <v>49</v>
      </c>
      <c r="B957" s="209" t="s">
        <v>259</v>
      </c>
      <c r="C957" s="210"/>
      <c r="D957" s="210"/>
      <c r="E957" s="211"/>
    </row>
    <row r="958" spans="1:5" ht="45.75" thickBot="1" x14ac:dyDescent="0.3">
      <c r="A958" s="21" t="s">
        <v>28</v>
      </c>
      <c r="B958" s="70" t="s">
        <v>262</v>
      </c>
      <c r="C958" s="47" t="s">
        <v>57</v>
      </c>
      <c r="D958" s="134" t="s">
        <v>354</v>
      </c>
      <c r="E958" s="49"/>
    </row>
    <row r="959" spans="1:5" ht="23.25" customHeight="1" thickBot="1" x14ac:dyDescent="0.3">
      <c r="A959" s="4" t="s">
        <v>9</v>
      </c>
      <c r="B959" s="164" t="s">
        <v>262</v>
      </c>
      <c r="C959" s="165"/>
      <c r="D959" s="165"/>
      <c r="E959" s="166"/>
    </row>
    <row r="960" spans="1:5" ht="15.75" thickBot="1" x14ac:dyDescent="0.3">
      <c r="A960" s="4" t="s">
        <v>14</v>
      </c>
      <c r="B960" s="167" t="s">
        <v>263</v>
      </c>
      <c r="C960" s="168"/>
      <c r="D960" s="168"/>
      <c r="E960" s="169"/>
    </row>
    <row r="961" spans="1:5" x14ac:dyDescent="0.25">
      <c r="A961" s="156"/>
      <c r="B961" s="2">
        <v>2020</v>
      </c>
      <c r="C961" s="2">
        <v>2021</v>
      </c>
      <c r="D961" s="2">
        <v>2022</v>
      </c>
      <c r="E961" s="2">
        <v>2023</v>
      </c>
    </row>
    <row r="962" spans="1:5" ht="15.75" thickBot="1" x14ac:dyDescent="0.3">
      <c r="A962" s="157"/>
      <c r="B962" s="20" t="s">
        <v>5</v>
      </c>
      <c r="C962" s="20" t="s">
        <v>6</v>
      </c>
      <c r="D962" s="20" t="s">
        <v>6</v>
      </c>
      <c r="E962" s="20" t="s">
        <v>6</v>
      </c>
    </row>
    <row r="963" spans="1:5" ht="15.75" thickBot="1" x14ac:dyDescent="0.3">
      <c r="A963" s="4" t="s">
        <v>8</v>
      </c>
      <c r="B963" s="146">
        <v>2</v>
      </c>
      <c r="C963" s="6">
        <v>0</v>
      </c>
      <c r="D963" s="6"/>
      <c r="E963" s="6"/>
    </row>
    <row r="964" spans="1:5" ht="15.75" thickBot="1" x14ac:dyDescent="0.3">
      <c r="A964" s="4" t="s">
        <v>15</v>
      </c>
      <c r="B964" s="6">
        <f>B982</f>
        <v>2696</v>
      </c>
      <c r="C964" s="6">
        <f>C982</f>
        <v>0</v>
      </c>
      <c r="D964" s="6">
        <f>D982</f>
        <v>0</v>
      </c>
      <c r="E964" s="6">
        <f>E982</f>
        <v>0</v>
      </c>
    </row>
    <row r="965" spans="1:5" ht="15.75" thickBot="1" x14ac:dyDescent="0.3">
      <c r="A965" s="4" t="s">
        <v>23</v>
      </c>
      <c r="B965" s="6">
        <f>B964/B963</f>
        <v>1348</v>
      </c>
      <c r="C965" s="6" t="e">
        <f t="shared" ref="C965:E965" si="192">C964/C963</f>
        <v>#DIV/0!</v>
      </c>
      <c r="D965" s="6" t="e">
        <f t="shared" si="192"/>
        <v>#DIV/0!</v>
      </c>
      <c r="E965" s="6" t="e">
        <f t="shared" si="192"/>
        <v>#DIV/0!</v>
      </c>
    </row>
    <row r="966" spans="1:5" ht="15.75" thickBot="1" x14ac:dyDescent="0.3">
      <c r="A966" s="4" t="s">
        <v>16</v>
      </c>
      <c r="B966" s="146" t="s">
        <v>22</v>
      </c>
      <c r="C966" s="8">
        <f t="shared" ref="C966:E968" si="193">C963/B963-1</f>
        <v>-1</v>
      </c>
      <c r="D966" s="8" t="e">
        <f t="shared" si="193"/>
        <v>#DIV/0!</v>
      </c>
      <c r="E966" s="8" t="e">
        <f t="shared" si="193"/>
        <v>#DIV/0!</v>
      </c>
    </row>
    <row r="967" spans="1:5" ht="15.75" thickBot="1" x14ac:dyDescent="0.3">
      <c r="A967" s="4" t="s">
        <v>17</v>
      </c>
      <c r="B967" s="146" t="s">
        <v>22</v>
      </c>
      <c r="C967" s="8">
        <f t="shared" si="193"/>
        <v>-1</v>
      </c>
      <c r="D967" s="8" t="e">
        <f t="shared" si="193"/>
        <v>#DIV/0!</v>
      </c>
      <c r="E967" s="8" t="e">
        <f t="shared" si="193"/>
        <v>#DIV/0!</v>
      </c>
    </row>
    <row r="968" spans="1:5" ht="15.75" thickBot="1" x14ac:dyDescent="0.3">
      <c r="A968" s="4" t="s">
        <v>18</v>
      </c>
      <c r="B968" s="146" t="s">
        <v>22</v>
      </c>
      <c r="C968" s="8" t="e">
        <f t="shared" si="193"/>
        <v>#DIV/0!</v>
      </c>
      <c r="D968" s="8" t="e">
        <f t="shared" si="193"/>
        <v>#DIV/0!</v>
      </c>
      <c r="E968" s="8" t="e">
        <f t="shared" si="193"/>
        <v>#DIV/0!</v>
      </c>
    </row>
    <row r="969" spans="1:5" ht="15.75" customHeight="1" thickBot="1" x14ac:dyDescent="0.3">
      <c r="A969" s="170" t="s">
        <v>40</v>
      </c>
      <c r="B969" s="171"/>
      <c r="C969" s="171"/>
      <c r="D969" s="171"/>
      <c r="E969" s="172"/>
    </row>
    <row r="970" spans="1:5" x14ac:dyDescent="0.25">
      <c r="A970" s="156"/>
      <c r="B970" s="2">
        <v>2020</v>
      </c>
      <c r="C970" s="2">
        <v>2021</v>
      </c>
      <c r="D970" s="2">
        <v>2022</v>
      </c>
      <c r="E970" s="2">
        <v>2023</v>
      </c>
    </row>
    <row r="971" spans="1:5" ht="15.75" thickBot="1" x14ac:dyDescent="0.3">
      <c r="A971" s="157"/>
      <c r="B971" s="20" t="s">
        <v>5</v>
      </c>
      <c r="C971" s="20" t="s">
        <v>6</v>
      </c>
      <c r="D971" s="20" t="s">
        <v>6</v>
      </c>
      <c r="E971" s="20" t="s">
        <v>6</v>
      </c>
    </row>
    <row r="972" spans="1:5" ht="15.75" thickBot="1" x14ac:dyDescent="0.3">
      <c r="A972" s="1" t="s">
        <v>44</v>
      </c>
      <c r="B972" s="7">
        <f>B973+B974+B975+B976</f>
        <v>0</v>
      </c>
      <c r="C972" s="9">
        <f t="shared" ref="C972:E972" si="194">C973+C974+C975+C976</f>
        <v>0</v>
      </c>
      <c r="D972" s="9">
        <f t="shared" si="194"/>
        <v>0</v>
      </c>
      <c r="E972" s="9">
        <f t="shared" si="194"/>
        <v>0</v>
      </c>
    </row>
    <row r="973" spans="1:5" ht="15.75" thickBot="1" x14ac:dyDescent="0.3">
      <c r="A973" s="11" t="s">
        <v>52</v>
      </c>
      <c r="B973" s="7"/>
      <c r="C973" s="9"/>
      <c r="D973" s="9"/>
      <c r="E973" s="9"/>
    </row>
    <row r="974" spans="1:5" ht="15.75" thickBot="1" x14ac:dyDescent="0.3">
      <c r="A974" s="11" t="s">
        <v>58</v>
      </c>
      <c r="B974" s="7"/>
      <c r="C974" s="9"/>
      <c r="D974" s="9"/>
      <c r="E974" s="9"/>
    </row>
    <row r="975" spans="1:5" ht="15.75" thickBot="1" x14ac:dyDescent="0.3">
      <c r="A975" s="11" t="s">
        <v>59</v>
      </c>
      <c r="B975" s="7"/>
      <c r="C975" s="9"/>
      <c r="D975" s="9"/>
      <c r="E975" s="9"/>
    </row>
    <row r="976" spans="1:5" ht="15.75" thickBot="1" x14ac:dyDescent="0.3">
      <c r="A976" s="11" t="s">
        <v>60</v>
      </c>
      <c r="B976" s="7"/>
      <c r="C976" s="9"/>
      <c r="D976" s="9"/>
      <c r="E976" s="9"/>
    </row>
    <row r="977" spans="1:8" ht="15.75" thickBot="1" x14ac:dyDescent="0.3">
      <c r="A977" s="1" t="s">
        <v>45</v>
      </c>
      <c r="B977" s="35">
        <f>B978+B979+B980+B981</f>
        <v>2696</v>
      </c>
      <c r="C977" s="12">
        <f t="shared" ref="C977:E977" si="195">C978+C979+C980+C981</f>
        <v>0</v>
      </c>
      <c r="D977" s="12">
        <f t="shared" si="195"/>
        <v>0</v>
      </c>
      <c r="E977" s="12">
        <f t="shared" si="195"/>
        <v>0</v>
      </c>
    </row>
    <row r="978" spans="1:8" ht="15.75" thickBot="1" x14ac:dyDescent="0.3">
      <c r="A978" s="11" t="s">
        <v>52</v>
      </c>
      <c r="B978" s="35"/>
      <c r="C978" s="12"/>
      <c r="D978" s="12"/>
      <c r="E978" s="12"/>
    </row>
    <row r="979" spans="1:8" ht="15.75" thickBot="1" x14ac:dyDescent="0.3">
      <c r="A979" s="11" t="s">
        <v>58</v>
      </c>
      <c r="B979" s="6">
        <v>2696</v>
      </c>
      <c r="C979" s="6"/>
      <c r="D979" s="6"/>
      <c r="E979" s="12"/>
    </row>
    <row r="980" spans="1:8" ht="15.75" thickBot="1" x14ac:dyDescent="0.3">
      <c r="A980" s="11" t="s">
        <v>59</v>
      </c>
      <c r="B980" s="6"/>
      <c r="C980" s="6"/>
      <c r="D980" s="12"/>
      <c r="E980" s="12"/>
    </row>
    <row r="981" spans="1:8" ht="15.75" thickBot="1" x14ac:dyDescent="0.3">
      <c r="A981" s="11" t="s">
        <v>60</v>
      </c>
      <c r="B981" s="6"/>
      <c r="C981" s="6"/>
      <c r="D981" s="6"/>
      <c r="E981" s="12"/>
    </row>
    <row r="982" spans="1:8" ht="15.75" thickBot="1" x14ac:dyDescent="0.3">
      <c r="A982" s="22" t="s">
        <v>37</v>
      </c>
      <c r="B982" s="35">
        <f>B972+B977</f>
        <v>2696</v>
      </c>
      <c r="C982" s="12">
        <f t="shared" ref="C982:E982" si="196">C972+C977</f>
        <v>0</v>
      </c>
      <c r="D982" s="12">
        <f t="shared" si="196"/>
        <v>0</v>
      </c>
      <c r="E982" s="12">
        <f t="shared" si="196"/>
        <v>0</v>
      </c>
    </row>
    <row r="983" spans="1:8" ht="15.75" thickBot="1" x14ac:dyDescent="0.3">
      <c r="A983" s="27"/>
      <c r="B983" s="28"/>
      <c r="C983" s="28"/>
      <c r="D983" s="28"/>
      <c r="E983" s="28"/>
    </row>
    <row r="984" spans="1:8" ht="24.75" thickBot="1" x14ac:dyDescent="0.3">
      <c r="A984" s="14" t="s">
        <v>50</v>
      </c>
      <c r="B984" s="140">
        <f>B36+B73+B110+B147+B188+B214+B240+B269+B294+B320+B346+B371+B397+B422+B447+B473+B498+B524+B550+B575+B601+B627+B652+B678+B704+B730+B756+B782+B808+B834+B860+B886+B912+B938+B964</f>
        <v>967088</v>
      </c>
      <c r="C984" s="15">
        <f>C36+C73+C110+C147+C188+C214+C240+C269+C294+C320+C346+C371+C397+C422+C447+C473+C498+C524+C550+C575+C601+C627+C652+C678+C704+C730+C756+C782+C808+C834+C860+C886+C912+C938+C964</f>
        <v>888000</v>
      </c>
      <c r="D984" s="15">
        <f>D36+D73+D110+D147+D188+D214+D240+D269+D294+D320+D346+D371+D397+D422+D447+D473+D498+D524+D550+D575+D601+D627+D652+D678+D704+D730+D756+D782+D808+D834+D860+D886+D912+D938+D964</f>
        <v>896000</v>
      </c>
      <c r="E984" s="15">
        <f>E36+E73+E110+E147+E188+E214+E240+E269+E294+E320+E346+E371+E397+E422+E447+E473+E498+E524+E550+E575+E601+E627+E652+E678+E704+E730+E756+E782+E808+E834+E860+E886+E912+E938+E964</f>
        <v>896000</v>
      </c>
    </row>
    <row r="985" spans="1:8" ht="24.75" thickBot="1" x14ac:dyDescent="0.3">
      <c r="A985" s="14" t="s">
        <v>51</v>
      </c>
      <c r="B985" s="140">
        <f>B982+B956+B930+B904+B878+B852+B826+B800+B774+B748+B722+B696+B670+B645+B619+B593+B568+B542+B516+B491+B465+B440+B415+B389+B364+B338+B312+B287+B258+B232+B206+B176+B139+B102+B65</f>
        <v>967088</v>
      </c>
      <c r="C985" s="15">
        <f>C982+C956+C930+C904+C878+C852+C826+C800+C774+C748+C722+C696+C670+C645+C619+C593+C568+C542+C516+C491+C465+C440+C415+C389+C364+C338+C312+C287+C258+C232+C206+C176+C139+C102+C65</f>
        <v>888000</v>
      </c>
      <c r="D985" s="15">
        <f t="shared" ref="D985:E985" si="197">D982+D956+D930+D904+D878+D852+D826+D800+D774+D748+D722+D696+D670+D645+D619+D593+D568+D542+D516+D491+D465+D440+D415+D389+D364+D338+D312+D287+D258+D232+D206+D176+D139+D102+D65</f>
        <v>896000</v>
      </c>
      <c r="E985" s="15">
        <f t="shared" si="197"/>
        <v>896000</v>
      </c>
    </row>
    <row r="986" spans="1:8" ht="15.75" thickBot="1" x14ac:dyDescent="0.3">
      <c r="A986" s="1" t="s">
        <v>0</v>
      </c>
      <c r="B986" s="23">
        <f>B987+B988</f>
        <v>365000</v>
      </c>
      <c r="C986" s="116">
        <f>C987</f>
        <v>272500</v>
      </c>
      <c r="D986" s="23">
        <f>D987+D988</f>
        <v>272500</v>
      </c>
      <c r="E986" s="23">
        <f>E987+E988</f>
        <v>272500</v>
      </c>
      <c r="G986" s="10"/>
    </row>
    <row r="987" spans="1:8" ht="15.75" thickBot="1" x14ac:dyDescent="0.3">
      <c r="A987" s="11" t="s">
        <v>52</v>
      </c>
      <c r="B987" s="12">
        <f>B45+B82+B119+B156</f>
        <v>365000</v>
      </c>
      <c r="C987" s="12">
        <f>C45+C82+C119+C156</f>
        <v>272500</v>
      </c>
      <c r="D987" s="12">
        <f>D45+D82+D119+D156</f>
        <v>272500</v>
      </c>
      <c r="E987" s="12">
        <f>E45+E82+E119+E156</f>
        <v>272500</v>
      </c>
      <c r="G987" s="10"/>
      <c r="H987" s="10"/>
    </row>
    <row r="988" spans="1:8" ht="15.75" thickBot="1" x14ac:dyDescent="0.3">
      <c r="A988" s="11" t="s">
        <v>70</v>
      </c>
      <c r="B988" s="12">
        <v>0</v>
      </c>
      <c r="C988" s="41">
        <v>0</v>
      </c>
      <c r="D988" s="12">
        <f>D537+D610</f>
        <v>0</v>
      </c>
      <c r="E988" s="12">
        <f>E537+E610</f>
        <v>0</v>
      </c>
    </row>
    <row r="989" spans="1:8" ht="15.75" thickBot="1" x14ac:dyDescent="0.3">
      <c r="A989" s="1" t="s">
        <v>32</v>
      </c>
      <c r="B989" s="23">
        <f>B990+B991</f>
        <v>61500</v>
      </c>
      <c r="C989" s="116">
        <f>C47+C84+C121+C158</f>
        <v>45100</v>
      </c>
      <c r="D989" s="23">
        <f>D990+D991</f>
        <v>45100</v>
      </c>
      <c r="E989" s="23">
        <f>E990+E991</f>
        <v>45100</v>
      </c>
      <c r="H989" s="10"/>
    </row>
    <row r="990" spans="1:8" ht="15.75" thickBot="1" x14ac:dyDescent="0.3">
      <c r="A990" s="11" t="s">
        <v>52</v>
      </c>
      <c r="B990" s="9">
        <f>B48+B85+B122+B159</f>
        <v>61500</v>
      </c>
      <c r="C990" s="42">
        <f>C48+C85+C122+C159</f>
        <v>45100</v>
      </c>
      <c r="D990" s="42">
        <f>D48+D85+D122+D159</f>
        <v>45100</v>
      </c>
      <c r="E990" s="9">
        <f>E48+E85+E122+E159</f>
        <v>45100</v>
      </c>
    </row>
    <row r="991" spans="1:8" ht="15.75" thickBot="1" x14ac:dyDescent="0.3">
      <c r="A991" s="11" t="s">
        <v>70</v>
      </c>
      <c r="B991" s="12">
        <v>0</v>
      </c>
      <c r="C991" s="41">
        <v>0</v>
      </c>
      <c r="D991" s="12">
        <v>0</v>
      </c>
      <c r="E991" s="12">
        <f>E540+E613</f>
        <v>0</v>
      </c>
      <c r="H991" s="10"/>
    </row>
    <row r="992" spans="1:8" ht="15.75" thickBot="1" x14ac:dyDescent="0.3">
      <c r="A992" s="1" t="s">
        <v>1</v>
      </c>
      <c r="B992" s="23">
        <f>B993+B994</f>
        <v>60500</v>
      </c>
      <c r="C992" s="116">
        <f>C50+C87+C124+C161</f>
        <v>87400</v>
      </c>
      <c r="D992" s="23">
        <f>D993+D994</f>
        <v>88400</v>
      </c>
      <c r="E992" s="23">
        <f>E993+E994</f>
        <v>88400</v>
      </c>
    </row>
    <row r="993" spans="1:9" ht="15.75" thickBot="1" x14ac:dyDescent="0.3">
      <c r="A993" s="111" t="s">
        <v>52</v>
      </c>
      <c r="B993" s="12">
        <f>B51+B88+B125+B162</f>
        <v>60500</v>
      </c>
      <c r="C993" s="12">
        <f>C51+C88+C125+C162</f>
        <v>87400</v>
      </c>
      <c r="D993" s="12">
        <f>D51+D88+D125+D162</f>
        <v>88400</v>
      </c>
      <c r="E993" s="12">
        <f>E51+E88+E125+E162</f>
        <v>88400</v>
      </c>
    </row>
    <row r="994" spans="1:9" ht="15.75" thickBot="1" x14ac:dyDescent="0.3">
      <c r="A994" s="112" t="s">
        <v>70</v>
      </c>
      <c r="B994" s="12">
        <v>0</v>
      </c>
      <c r="C994" s="41">
        <v>0</v>
      </c>
      <c r="D994" s="12">
        <v>0</v>
      </c>
      <c r="E994" s="12">
        <v>0</v>
      </c>
    </row>
    <row r="995" spans="1:9" ht="15.75" thickBot="1" x14ac:dyDescent="0.3">
      <c r="A995" s="113" t="s">
        <v>2</v>
      </c>
      <c r="B995" s="23">
        <f>B996+B997</f>
        <v>0</v>
      </c>
      <c r="C995" s="116"/>
      <c r="D995" s="23">
        <f>D996+D997</f>
        <v>0</v>
      </c>
      <c r="E995" s="23">
        <f>E996+E997</f>
        <v>0</v>
      </c>
    </row>
    <row r="996" spans="1:9" ht="15.75" thickBot="1" x14ac:dyDescent="0.3">
      <c r="A996" s="11" t="s">
        <v>52</v>
      </c>
      <c r="B996" s="9">
        <v>0</v>
      </c>
      <c r="C996" s="42">
        <v>0</v>
      </c>
      <c r="D996" s="9">
        <v>0</v>
      </c>
      <c r="E996" s="9">
        <v>0</v>
      </c>
    </row>
    <row r="997" spans="1:9" ht="15.75" thickBot="1" x14ac:dyDescent="0.3">
      <c r="A997" s="11" t="s">
        <v>70</v>
      </c>
      <c r="B997" s="12">
        <v>0</v>
      </c>
      <c r="C997" s="41">
        <v>0</v>
      </c>
      <c r="D997" s="12">
        <v>0</v>
      </c>
      <c r="E997" s="12">
        <v>0</v>
      </c>
      <c r="I997" s="109"/>
    </row>
    <row r="998" spans="1:9" ht="15.75" thickBot="1" x14ac:dyDescent="0.3">
      <c r="A998" s="1" t="s">
        <v>24</v>
      </c>
      <c r="B998" s="23">
        <f>B999+B1000</f>
        <v>7000</v>
      </c>
      <c r="C998" s="116">
        <f>C130</f>
        <v>10000</v>
      </c>
      <c r="D998" s="23">
        <f>D999+D1000</f>
        <v>10000</v>
      </c>
      <c r="E998" s="23">
        <f>E999+E1000</f>
        <v>10000</v>
      </c>
    </row>
    <row r="999" spans="1:9" ht="15.75" thickBot="1" x14ac:dyDescent="0.3">
      <c r="A999" s="11" t="s">
        <v>52</v>
      </c>
      <c r="B999" s="9">
        <f>B131</f>
        <v>7000</v>
      </c>
      <c r="C999" s="9">
        <f>C131</f>
        <v>10000</v>
      </c>
      <c r="D999" s="9">
        <f>D131</f>
        <v>10000</v>
      </c>
      <c r="E999" s="9">
        <f>E131</f>
        <v>10000</v>
      </c>
    </row>
    <row r="1000" spans="1:9" ht="15.75" thickBot="1" x14ac:dyDescent="0.3">
      <c r="A1000" s="11" t="s">
        <v>70</v>
      </c>
      <c r="B1000" s="12">
        <v>0</v>
      </c>
      <c r="C1000" s="12">
        <v>0</v>
      </c>
      <c r="D1000" s="12">
        <v>0</v>
      </c>
      <c r="E1000" s="12">
        <v>0</v>
      </c>
    </row>
    <row r="1001" spans="1:9" ht="15.75" thickBot="1" x14ac:dyDescent="0.3">
      <c r="A1001" s="1" t="s">
        <v>25</v>
      </c>
      <c r="B1001" s="23">
        <f>B1002+B1003</f>
        <v>0</v>
      </c>
      <c r="C1001" s="23"/>
      <c r="D1001" s="23">
        <f>D1002+D1003</f>
        <v>0</v>
      </c>
      <c r="E1001" s="23">
        <f>E1002+E1003</f>
        <v>0</v>
      </c>
    </row>
    <row r="1002" spans="1:9" ht="15.75" thickBot="1" x14ac:dyDescent="0.3">
      <c r="A1002" s="11" t="s">
        <v>52</v>
      </c>
      <c r="B1002" s="9">
        <v>0</v>
      </c>
      <c r="C1002" s="9">
        <v>0</v>
      </c>
      <c r="D1002" s="9">
        <v>0</v>
      </c>
      <c r="E1002" s="9">
        <v>0</v>
      </c>
    </row>
    <row r="1003" spans="1:9" ht="15.75" thickBot="1" x14ac:dyDescent="0.3">
      <c r="A1003" s="11" t="s">
        <v>70</v>
      </c>
      <c r="B1003" s="12">
        <v>0</v>
      </c>
      <c r="C1003" s="12">
        <v>0</v>
      </c>
      <c r="D1003" s="12">
        <v>0</v>
      </c>
      <c r="E1003" s="12">
        <v>0</v>
      </c>
    </row>
    <row r="1004" spans="1:9" ht="15.75" thickBot="1" x14ac:dyDescent="0.3">
      <c r="A1004" s="1" t="s">
        <v>3</v>
      </c>
      <c r="B1004" s="23">
        <f>B1005+B1006</f>
        <v>0</v>
      </c>
      <c r="C1004" s="23">
        <f t="shared" ref="C1004:E1004" si="198">C1005+C1006</f>
        <v>0</v>
      </c>
      <c r="D1004" s="23">
        <f t="shared" si="198"/>
        <v>0</v>
      </c>
      <c r="E1004" s="23">
        <f t="shared" si="198"/>
        <v>0</v>
      </c>
    </row>
    <row r="1005" spans="1:9" ht="15.75" thickBot="1" x14ac:dyDescent="0.3">
      <c r="A1005" s="11" t="s">
        <v>52</v>
      </c>
      <c r="B1005" s="9">
        <v>0</v>
      </c>
      <c r="C1005" s="9">
        <v>0</v>
      </c>
      <c r="D1005" s="9">
        <v>0</v>
      </c>
      <c r="E1005" s="9">
        <v>0</v>
      </c>
    </row>
    <row r="1006" spans="1:9" ht="15.75" thickBot="1" x14ac:dyDescent="0.3">
      <c r="A1006" s="11" t="s">
        <v>70</v>
      </c>
      <c r="B1006" s="12">
        <v>0</v>
      </c>
      <c r="C1006" s="12">
        <v>0</v>
      </c>
      <c r="D1006" s="12">
        <v>0</v>
      </c>
      <c r="E1006" s="12">
        <v>0</v>
      </c>
    </row>
    <row r="1007" spans="1:9" ht="15.75" thickBot="1" x14ac:dyDescent="0.3">
      <c r="A1007" s="1" t="s">
        <v>19</v>
      </c>
      <c r="B1007" s="23">
        <v>0</v>
      </c>
      <c r="C1007" s="23">
        <v>0</v>
      </c>
      <c r="D1007" s="23">
        <v>0</v>
      </c>
      <c r="E1007" s="23">
        <v>0</v>
      </c>
    </row>
    <row r="1008" spans="1:9" ht="15.75" thickBot="1" x14ac:dyDescent="0.3">
      <c r="A1008" s="11" t="s">
        <v>52</v>
      </c>
      <c r="B1008" s="9">
        <v>0</v>
      </c>
      <c r="C1008" s="9">
        <v>0</v>
      </c>
      <c r="D1008" s="9">
        <v>0</v>
      </c>
      <c r="E1008" s="9">
        <v>0</v>
      </c>
    </row>
    <row r="1009" spans="1:10" ht="15.75" thickBot="1" x14ac:dyDescent="0.3">
      <c r="A1009" s="11" t="s">
        <v>71</v>
      </c>
      <c r="B1009" s="9">
        <v>0</v>
      </c>
      <c r="C1009" s="9">
        <v>0</v>
      </c>
      <c r="D1009" s="9">
        <v>0</v>
      </c>
      <c r="E1009" s="9">
        <v>0</v>
      </c>
    </row>
    <row r="1010" spans="1:10" ht="15.75" thickBot="1" x14ac:dyDescent="0.3">
      <c r="A1010" s="11" t="s">
        <v>59</v>
      </c>
      <c r="B1010" s="9">
        <v>0</v>
      </c>
      <c r="C1010" s="9">
        <v>0</v>
      </c>
      <c r="D1010" s="9">
        <v>0</v>
      </c>
      <c r="E1010" s="9">
        <v>0</v>
      </c>
    </row>
    <row r="1011" spans="1:10" ht="15.75" thickBot="1" x14ac:dyDescent="0.3">
      <c r="A1011" s="11" t="s">
        <v>60</v>
      </c>
      <c r="B1011" s="9">
        <v>0</v>
      </c>
      <c r="C1011" s="9">
        <v>0</v>
      </c>
      <c r="D1011" s="9">
        <v>0</v>
      </c>
      <c r="E1011" s="9">
        <v>0</v>
      </c>
    </row>
    <row r="1012" spans="1:10" ht="15.75" thickBot="1" x14ac:dyDescent="0.3">
      <c r="A1012" s="1" t="s">
        <v>20</v>
      </c>
      <c r="B1012" s="140">
        <f>B1013+B1014+B1015+B1016</f>
        <v>473088</v>
      </c>
      <c r="C1012" s="23">
        <f>C1013+C1014+C1015+C1016</f>
        <v>473000</v>
      </c>
      <c r="D1012" s="140">
        <f>D1013+D1014+D1015+D1016</f>
        <v>480000</v>
      </c>
      <c r="E1012" s="140">
        <f>E1013+E1014+E1015+E1016</f>
        <v>480000</v>
      </c>
      <c r="I1012" s="10"/>
    </row>
    <row r="1013" spans="1:10" ht="15.75" thickBot="1" x14ac:dyDescent="0.3">
      <c r="A1013" s="11" t="s">
        <v>52</v>
      </c>
      <c r="B1013" s="7">
        <f>B202+B228+B254+B283+B308+B334+B360+B385+B411+B436+B461+B487+B512+B538+B564+B589+B615+B641+B666+B692+B718+B744+B770+B796+B822+B848+B874+B900+B926+B952+B978</f>
        <v>129281</v>
      </c>
      <c r="C1013" s="7">
        <f>C202+C228+C254+C283+C308+C334+C360+C385+C411+C436+C461+C487+C512+C538+C564+C589+C615+C641+C666+C692+C718+C744+C770+C796+C822+C848+C874+C900+C926+C952+C978</f>
        <v>29300</v>
      </c>
      <c r="D1013" s="9">
        <f>D666+D692+D718+D744+D202+D228+D254+D978+D952+D926+D900+D874+D848+D822+D796+D770++D641+D615+D589+D564+D538+D512++D487+D461+D436+D411+D385+D360+D334+D308+D283</f>
        <v>85000</v>
      </c>
      <c r="E1013" s="9">
        <f>E666+E692+E718+E744+E202+E228+E254+E978+E952+E926+E900+E874+E848+E822+E796+E770++E641+E615+E589+E564+E538+E512++E487+E461+E436+E411+E385+E360+E334+E308+E283</f>
        <v>50000</v>
      </c>
      <c r="F1013" s="10"/>
      <c r="G1013" s="10"/>
      <c r="J1013" s="10"/>
    </row>
    <row r="1014" spans="1:10" ht="15.75" thickBot="1" x14ac:dyDescent="0.3">
      <c r="A1014" s="11" t="s">
        <v>71</v>
      </c>
      <c r="B1014" s="7">
        <f>B203+B229+B255+B284+B309+B335+B361+B386+B412+B437+B462+B488+B513+B539+B565+B590+B616+B642+B662+B688+B719+B745+B771+B797+B823+B849+B875+B901+B927+B953+B979+B693</f>
        <v>290000</v>
      </c>
      <c r="C1014" s="9">
        <f>C284+C488+C539+C616+C642+C693+C719+C745+C771+C797+C823+C849+C875+C901+C953+C979+C927++C667+C590+C565+C513+C462+C437+C412+C361+C335</f>
        <v>390000</v>
      </c>
      <c r="D1014" s="9">
        <f>D667+D693+D719+D745+D203+D229+D255+D979+D953+D927+D901+D875+D849+D823+D797+D771++D642+D616+D590+D565+D539+D513++D488+D462+D437+D412+D386+D361+D335+D309+D284</f>
        <v>390000</v>
      </c>
      <c r="E1014" s="9">
        <f>E667+E693+E719+E745+E203+E229+E255+E979+E953+E927+E901+E875+E849+E823+E797+E771++E642+E616+E590+E565+E539+E513++E488+E462+E437+E412+E386+E361+E335+E309+E284</f>
        <v>390000</v>
      </c>
      <c r="F1014" s="10"/>
    </row>
    <row r="1015" spans="1:10" ht="15.75" thickBot="1" x14ac:dyDescent="0.3">
      <c r="A1015" s="11" t="s">
        <v>59</v>
      </c>
      <c r="B1015" s="7">
        <f>B204+B230+B256+B285+B310+B336+B362+B387+B413+B438+B463+B489+B514+B540+B566+B591+B617+B643+B668+B694+B720+B746+B772+B798+B824+B850+B876+B902+B928+B954+B980</f>
        <v>13000</v>
      </c>
      <c r="C1015" s="9">
        <f>C772+C798+C824+C850+C876+C902+C928+C954+C980+C720+C694+C591+C438+C336</f>
        <v>24393</v>
      </c>
      <c r="D1015" s="9">
        <f t="shared" ref="D1015:D1016" si="199">D668+D694+D720+D746+D204+D230+D256+D980+D954+D928+D902+D876+D850+D824+D798+D772++D643+D617+D591+D566+D540+D514++D489+D463+D438+D413+D387+D362+D336+D310+D285</f>
        <v>800</v>
      </c>
      <c r="E1015" s="9">
        <f t="shared" ref="E1015:E1016" si="200">E668+E694+E720+E746+E204+E230+E256+E980+E954+E928+E902+E876+E850+E824+E798+E772++E643+E617+E591+E566+E540+E514++E489+E463+E438+E413+E387+E362+E336+E310+E285</f>
        <v>25000</v>
      </c>
      <c r="F1015" s="10"/>
      <c r="G1015" s="10"/>
    </row>
    <row r="1016" spans="1:10" ht="15.75" thickBot="1" x14ac:dyDescent="0.3">
      <c r="A1016" s="11" t="s">
        <v>60</v>
      </c>
      <c r="B1016" s="7">
        <f>B205+B231+B257+B286+B311+B337+B363+B388+B414+B439+B464+B490+B515+B541+B567+B592+B618+B644+B669+B695+B721+B747+B773+B799+B825+B851+B877+B903+B929+B955+B981</f>
        <v>40807</v>
      </c>
      <c r="C1016" s="9">
        <f>C773+C799+C825+C851+C877+C903+C929+C955+C981+C747+C721+C695+C669+C618+C541+C515+C464+C388+C311+C439</f>
        <v>29307</v>
      </c>
      <c r="D1016" s="9">
        <f t="shared" si="199"/>
        <v>4200</v>
      </c>
      <c r="E1016" s="9">
        <f t="shared" si="200"/>
        <v>15000</v>
      </c>
      <c r="F1016" s="10"/>
      <c r="I1016" s="10"/>
    </row>
  </sheetData>
  <mergeCells count="226">
    <mergeCell ref="A2:E2"/>
    <mergeCell ref="A1:E1"/>
    <mergeCell ref="A944:A945"/>
    <mergeCell ref="B957:E957"/>
    <mergeCell ref="B959:E959"/>
    <mergeCell ref="B960:E960"/>
    <mergeCell ref="A961:A962"/>
    <mergeCell ref="A969:E969"/>
    <mergeCell ref="A970:A971"/>
    <mergeCell ref="B261:E261"/>
    <mergeCell ref="B775:E775"/>
    <mergeCell ref="B777:E777"/>
    <mergeCell ref="B778:E778"/>
    <mergeCell ref="A779:A780"/>
    <mergeCell ref="A917:E917"/>
    <mergeCell ref="A918:A919"/>
    <mergeCell ref="B931:E931"/>
    <mergeCell ref="B933:E933"/>
    <mergeCell ref="B803:E803"/>
    <mergeCell ref="B804:E804"/>
    <mergeCell ref="A805:A806"/>
    <mergeCell ref="A813:E813"/>
    <mergeCell ref="A814:A815"/>
    <mergeCell ref="B881:E881"/>
    <mergeCell ref="B674:E674"/>
    <mergeCell ref="B620:E620"/>
    <mergeCell ref="B468:E468"/>
    <mergeCell ref="A427:E427"/>
    <mergeCell ref="A428:A429"/>
    <mergeCell ref="B443:E443"/>
    <mergeCell ref="A3:E3"/>
    <mergeCell ref="B5:E5"/>
    <mergeCell ref="B6:E6"/>
    <mergeCell ref="B7:E7"/>
    <mergeCell ref="A8:E8"/>
    <mergeCell ref="A9:E11"/>
    <mergeCell ref="B12:E12"/>
    <mergeCell ref="A13:A14"/>
    <mergeCell ref="B21:E21"/>
    <mergeCell ref="A22:E22"/>
    <mergeCell ref="A28:E28"/>
    <mergeCell ref="A29:E29"/>
    <mergeCell ref="B30:E30"/>
    <mergeCell ref="B31:E31"/>
    <mergeCell ref="B32:E32"/>
    <mergeCell ref="A33:A34"/>
    <mergeCell ref="A41:E41"/>
    <mergeCell ref="A300:A301"/>
    <mergeCell ref="B313:E313"/>
    <mergeCell ref="B315:E315"/>
    <mergeCell ref="A317:A318"/>
    <mergeCell ref="B316:E316"/>
    <mergeCell ref="D262:E262"/>
    <mergeCell ref="B263:E263"/>
    <mergeCell ref="B264:E264"/>
    <mergeCell ref="B265:E265"/>
    <mergeCell ref="A266:A267"/>
    <mergeCell ref="A274:E274"/>
    <mergeCell ref="B290:E290"/>
    <mergeCell ref="A291:A292"/>
    <mergeCell ref="A299:E299"/>
    <mergeCell ref="A178:E178"/>
    <mergeCell ref="A179:E179"/>
    <mergeCell ref="B180:E180"/>
    <mergeCell ref="A42:A43"/>
    <mergeCell ref="B67:E67"/>
    <mergeCell ref="B68:E68"/>
    <mergeCell ref="B69:E69"/>
    <mergeCell ref="A70:A71"/>
    <mergeCell ref="A78:E78"/>
    <mergeCell ref="A79:A80"/>
    <mergeCell ref="B104:E104"/>
    <mergeCell ref="B105:E105"/>
    <mergeCell ref="B106:E106"/>
    <mergeCell ref="A107:A108"/>
    <mergeCell ref="A115:E115"/>
    <mergeCell ref="A116:A117"/>
    <mergeCell ref="B141:E141"/>
    <mergeCell ref="B142:E142"/>
    <mergeCell ref="A144:A145"/>
    <mergeCell ref="A152:E152"/>
    <mergeCell ref="A153:A154"/>
    <mergeCell ref="B143:E143"/>
    <mergeCell ref="A325:E325"/>
    <mergeCell ref="A326:A327"/>
    <mergeCell ref="B339:E339"/>
    <mergeCell ref="D181:E181"/>
    <mergeCell ref="B184:E184"/>
    <mergeCell ref="A185:A186"/>
    <mergeCell ref="B207:E207"/>
    <mergeCell ref="A259:E259"/>
    <mergeCell ref="A260:E260"/>
    <mergeCell ref="A193:E193"/>
    <mergeCell ref="A194:A195"/>
    <mergeCell ref="B209:E209"/>
    <mergeCell ref="B210:E210"/>
    <mergeCell ref="A211:A212"/>
    <mergeCell ref="A219:E219"/>
    <mergeCell ref="A220:A221"/>
    <mergeCell ref="B233:E233"/>
    <mergeCell ref="B235:E235"/>
    <mergeCell ref="B236:E236"/>
    <mergeCell ref="A237:A238"/>
    <mergeCell ref="A245:E245"/>
    <mergeCell ref="A246:A247"/>
    <mergeCell ref="B182:E182"/>
    <mergeCell ref="B183:E183"/>
    <mergeCell ref="B341:E341"/>
    <mergeCell ref="A343:A344"/>
    <mergeCell ref="A351:E351"/>
    <mergeCell ref="A352:A353"/>
    <mergeCell ref="A368:A369"/>
    <mergeCell ref="A376:E376"/>
    <mergeCell ref="A377:A378"/>
    <mergeCell ref="B367:E367"/>
    <mergeCell ref="B342:E342"/>
    <mergeCell ref="B366:E366"/>
    <mergeCell ref="B519:E519"/>
    <mergeCell ref="B520:E520"/>
    <mergeCell ref="A521:A522"/>
    <mergeCell ref="B390:E390"/>
    <mergeCell ref="B417:E417"/>
    <mergeCell ref="A419:A420"/>
    <mergeCell ref="B392:E392"/>
    <mergeCell ref="B393:E393"/>
    <mergeCell ref="A394:A395"/>
    <mergeCell ref="A402:E402"/>
    <mergeCell ref="A403:A404"/>
    <mergeCell ref="A503:E503"/>
    <mergeCell ref="A444:A445"/>
    <mergeCell ref="A452:E452"/>
    <mergeCell ref="A453:A454"/>
    <mergeCell ref="B466:E466"/>
    <mergeCell ref="B469:E469"/>
    <mergeCell ref="A470:A471"/>
    <mergeCell ref="A478:E478"/>
    <mergeCell ref="B493:E493"/>
    <mergeCell ref="A495:A496"/>
    <mergeCell ref="B442:E442"/>
    <mergeCell ref="B517:E517"/>
    <mergeCell ref="B418:E418"/>
    <mergeCell ref="A727:A728"/>
    <mergeCell ref="A735:E735"/>
    <mergeCell ref="A736:A737"/>
    <mergeCell ref="B749:E749"/>
    <mergeCell ref="B751:E751"/>
    <mergeCell ref="B752:E752"/>
    <mergeCell ref="A753:A754"/>
    <mergeCell ref="A761:E761"/>
    <mergeCell ref="A275:A276"/>
    <mergeCell ref="D288:E288"/>
    <mergeCell ref="B289:E289"/>
    <mergeCell ref="A504:A505"/>
    <mergeCell ref="A479:A480"/>
    <mergeCell ref="B494:E494"/>
    <mergeCell ref="B622:E622"/>
    <mergeCell ref="A624:A625"/>
    <mergeCell ref="B594:E594"/>
    <mergeCell ref="A547:A548"/>
    <mergeCell ref="A555:E555"/>
    <mergeCell ref="A556:A557"/>
    <mergeCell ref="B571:E571"/>
    <mergeCell ref="B597:E597"/>
    <mergeCell ref="B623:E623"/>
    <mergeCell ref="A607:A608"/>
    <mergeCell ref="B934:E934"/>
    <mergeCell ref="A883:A884"/>
    <mergeCell ref="A891:E891"/>
    <mergeCell ref="A892:A893"/>
    <mergeCell ref="B905:E905"/>
    <mergeCell ref="B907:E907"/>
    <mergeCell ref="B908:E908"/>
    <mergeCell ref="A909:A910"/>
    <mergeCell ref="B853:E853"/>
    <mergeCell ref="B855:E855"/>
    <mergeCell ref="B856:E856"/>
    <mergeCell ref="A857:A858"/>
    <mergeCell ref="A865:E865"/>
    <mergeCell ref="A866:A867"/>
    <mergeCell ref="B879:E879"/>
    <mergeCell ref="A839:E839"/>
    <mergeCell ref="A840:A841"/>
    <mergeCell ref="B827:E827"/>
    <mergeCell ref="B829:E829"/>
    <mergeCell ref="B830:E830"/>
    <mergeCell ref="A831:A832"/>
    <mergeCell ref="B723:E723"/>
    <mergeCell ref="B725:E725"/>
    <mergeCell ref="B726:E726"/>
    <mergeCell ref="A529:E529"/>
    <mergeCell ref="A530:A531"/>
    <mergeCell ref="B543:E543"/>
    <mergeCell ref="A632:E632"/>
    <mergeCell ref="A633:A634"/>
    <mergeCell ref="B647:E647"/>
    <mergeCell ref="B570:E570"/>
    <mergeCell ref="A572:A573"/>
    <mergeCell ref="A580:E580"/>
    <mergeCell ref="A581:A582"/>
    <mergeCell ref="B596:E596"/>
    <mergeCell ref="B545:E545"/>
    <mergeCell ref="A598:A599"/>
    <mergeCell ref="A606:E606"/>
    <mergeCell ref="B546:E546"/>
    <mergeCell ref="A762:A763"/>
    <mergeCell ref="A788:A789"/>
    <mergeCell ref="B801:E801"/>
    <mergeCell ref="B882:E882"/>
    <mergeCell ref="B699:E699"/>
    <mergeCell ref="B648:E648"/>
    <mergeCell ref="A935:A936"/>
    <mergeCell ref="A943:E943"/>
    <mergeCell ref="A649:A650"/>
    <mergeCell ref="A657:E657"/>
    <mergeCell ref="A658:A659"/>
    <mergeCell ref="B671:E671"/>
    <mergeCell ref="B673:E673"/>
    <mergeCell ref="A675:A676"/>
    <mergeCell ref="A683:E683"/>
    <mergeCell ref="A684:A685"/>
    <mergeCell ref="B697:E697"/>
    <mergeCell ref="B700:E700"/>
    <mergeCell ref="A787:E787"/>
    <mergeCell ref="A701:A702"/>
    <mergeCell ref="A709:E709"/>
    <mergeCell ref="A710:A711"/>
  </mergeCells>
  <pageMargins left="0.7" right="0.7" top="0.75" bottom="0.75" header="0.3" footer="0.3"/>
  <pageSetup scale="7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84"/>
  <sheetViews>
    <sheetView zoomScale="130" zoomScaleNormal="130" zoomScaleSheetLayoutView="110" workbookViewId="0">
      <selection sqref="A1:E1"/>
    </sheetView>
  </sheetViews>
  <sheetFormatPr defaultRowHeight="15" x14ac:dyDescent="0.25"/>
  <cols>
    <col min="1" max="1" width="25.140625" customWidth="1"/>
    <col min="2" max="2" width="16.140625" customWidth="1"/>
    <col min="3" max="3" width="14.42578125" customWidth="1"/>
    <col min="4" max="4" width="15.5703125" customWidth="1"/>
    <col min="5" max="5" width="15.28515625" customWidth="1"/>
  </cols>
  <sheetData>
    <row r="1" spans="1:5" x14ac:dyDescent="0.25">
      <c r="A1" s="181" t="s">
        <v>424</v>
      </c>
      <c r="B1" s="181"/>
      <c r="C1" s="181"/>
      <c r="D1" s="181"/>
      <c r="E1" s="181"/>
    </row>
    <row r="2" spans="1:5" ht="18" customHeight="1" x14ac:dyDescent="0.25">
      <c r="A2" s="307" t="s">
        <v>402</v>
      </c>
      <c r="B2" s="307"/>
      <c r="C2" s="307"/>
      <c r="D2" s="307"/>
      <c r="E2" s="307"/>
    </row>
    <row r="3" spans="1:5" ht="18" customHeight="1" x14ac:dyDescent="0.25">
      <c r="A3" s="182" t="s">
        <v>387</v>
      </c>
      <c r="B3" s="182"/>
      <c r="C3" s="182"/>
      <c r="D3" s="182"/>
      <c r="E3" s="182"/>
    </row>
    <row r="4" spans="1:5" ht="15.75" thickBot="1" x14ac:dyDescent="0.3"/>
    <row r="5" spans="1:5" ht="26.25" thickBot="1" x14ac:dyDescent="0.3">
      <c r="A5" s="18" t="s">
        <v>21</v>
      </c>
      <c r="B5" s="183" t="s">
        <v>188</v>
      </c>
      <c r="C5" s="183"/>
      <c r="D5" s="183"/>
      <c r="E5" s="183"/>
    </row>
    <row r="6" spans="1:5" ht="15.75" thickBot="1" x14ac:dyDescent="0.3">
      <c r="A6" s="18" t="s">
        <v>4</v>
      </c>
      <c r="B6" s="247" t="s">
        <v>75</v>
      </c>
      <c r="C6" s="185"/>
      <c r="D6" s="185"/>
      <c r="E6" s="186"/>
    </row>
    <row r="7" spans="1:5" ht="26.25" thickBot="1" x14ac:dyDescent="0.3">
      <c r="A7" s="18" t="s">
        <v>26</v>
      </c>
      <c r="B7" s="187" t="s">
        <v>383</v>
      </c>
      <c r="C7" s="188"/>
      <c r="D7" s="188"/>
      <c r="E7" s="189"/>
    </row>
    <row r="8" spans="1:5" ht="15.75" thickBot="1" x14ac:dyDescent="0.3">
      <c r="A8" s="190" t="s">
        <v>7</v>
      </c>
      <c r="B8" s="191"/>
      <c r="C8" s="191"/>
      <c r="D8" s="191"/>
      <c r="E8" s="192"/>
    </row>
    <row r="9" spans="1:5" ht="15.75" thickBot="1" x14ac:dyDescent="0.3">
      <c r="A9" s="193" t="s">
        <v>199</v>
      </c>
      <c r="B9" s="194"/>
      <c r="C9" s="194"/>
      <c r="D9" s="194"/>
      <c r="E9" s="195"/>
    </row>
    <row r="10" spans="1:5" ht="36.75" customHeight="1" thickBot="1" x14ac:dyDescent="0.3">
      <c r="A10" s="193"/>
      <c r="B10" s="194"/>
      <c r="C10" s="194"/>
      <c r="D10" s="194"/>
      <c r="E10" s="195"/>
    </row>
    <row r="11" spans="1:5" ht="10.5" customHeight="1" thickBot="1" x14ac:dyDescent="0.3">
      <c r="A11" s="193"/>
      <c r="B11" s="194"/>
      <c r="C11" s="194"/>
      <c r="D11" s="194"/>
      <c r="E11" s="195"/>
    </row>
    <row r="12" spans="1:5" ht="38.25" customHeight="1" thickBot="1" x14ac:dyDescent="0.3">
      <c r="A12" s="17" t="s">
        <v>10</v>
      </c>
      <c r="B12" s="196" t="s">
        <v>226</v>
      </c>
      <c r="C12" s="197"/>
      <c r="D12" s="197"/>
      <c r="E12" s="198"/>
    </row>
    <row r="13" spans="1:5" ht="23.25" customHeight="1" x14ac:dyDescent="0.25">
      <c r="A13" s="156" t="s">
        <v>11</v>
      </c>
      <c r="B13" s="2">
        <v>2020</v>
      </c>
      <c r="C13" s="2">
        <v>2021</v>
      </c>
      <c r="D13" s="2">
        <v>2022</v>
      </c>
      <c r="E13" s="2">
        <v>2023</v>
      </c>
    </row>
    <row r="14" spans="1:5" ht="15.75" thickBot="1" x14ac:dyDescent="0.3">
      <c r="A14" s="157"/>
      <c r="B14" s="3" t="s">
        <v>5</v>
      </c>
      <c r="C14" s="3" t="s">
        <v>6</v>
      </c>
      <c r="D14" s="3" t="s">
        <v>6</v>
      </c>
      <c r="E14" s="3" t="s">
        <v>6</v>
      </c>
    </row>
    <row r="15" spans="1:5" ht="34.5" thickBot="1" x14ac:dyDescent="0.3">
      <c r="A15" s="74" t="s">
        <v>242</v>
      </c>
      <c r="B15" s="31"/>
      <c r="C15" s="31"/>
      <c r="D15" s="31"/>
      <c r="E15" s="31"/>
    </row>
    <row r="16" spans="1:5" ht="34.5" thickBot="1" x14ac:dyDescent="0.3">
      <c r="A16" s="74" t="s">
        <v>243</v>
      </c>
      <c r="B16" s="31"/>
      <c r="C16" s="31"/>
      <c r="D16" s="31"/>
      <c r="E16" s="31"/>
    </row>
    <row r="17" spans="1:5" ht="34.5" thickBot="1" x14ac:dyDescent="0.3">
      <c r="A17" s="4" t="s">
        <v>244</v>
      </c>
      <c r="B17" s="31"/>
      <c r="C17" s="31"/>
      <c r="D17" s="31"/>
      <c r="E17" s="31"/>
    </row>
    <row r="18" spans="1:5" ht="15.75" thickBot="1" x14ac:dyDescent="0.3">
      <c r="A18" s="4" t="s">
        <v>245</v>
      </c>
      <c r="B18" s="31"/>
      <c r="C18" s="31"/>
      <c r="D18" s="31"/>
      <c r="E18" s="31"/>
    </row>
    <row r="19" spans="1:5" ht="24.75" customHeight="1" thickBot="1" x14ac:dyDescent="0.3">
      <c r="A19" s="14" t="s">
        <v>12</v>
      </c>
      <c r="B19" s="261" t="s">
        <v>227</v>
      </c>
      <c r="C19" s="262"/>
      <c r="D19" s="262"/>
      <c r="E19" s="263"/>
    </row>
    <row r="20" spans="1:5" ht="23.25" customHeight="1" thickBot="1" x14ac:dyDescent="0.3">
      <c r="A20" s="264" t="s">
        <v>13</v>
      </c>
      <c r="B20" s="165"/>
      <c r="C20" s="165"/>
      <c r="D20" s="165"/>
      <c r="E20" s="166"/>
    </row>
    <row r="21" spans="1:5" ht="15.75" thickBot="1" x14ac:dyDescent="0.3">
      <c r="A21" s="100"/>
      <c r="B21" s="131" t="s">
        <v>31</v>
      </c>
      <c r="C21" s="128" t="s">
        <v>94</v>
      </c>
      <c r="D21" s="128" t="s">
        <v>94</v>
      </c>
      <c r="E21" s="128" t="s">
        <v>94</v>
      </c>
    </row>
    <row r="22" spans="1:5" ht="34.5" thickBot="1" x14ac:dyDescent="0.3">
      <c r="A22" s="74" t="s">
        <v>200</v>
      </c>
      <c r="B22" s="128" t="s">
        <v>201</v>
      </c>
      <c r="C22" s="128" t="s">
        <v>202</v>
      </c>
      <c r="D22" s="128" t="s">
        <v>202</v>
      </c>
      <c r="E22" s="128" t="s">
        <v>203</v>
      </c>
    </row>
    <row r="23" spans="1:5" ht="15.75" thickBot="1" x14ac:dyDescent="0.3">
      <c r="A23" s="74" t="s">
        <v>246</v>
      </c>
      <c r="B23" s="128"/>
      <c r="C23" s="128"/>
      <c r="D23" s="128"/>
      <c r="E23" s="128"/>
    </row>
    <row r="24" spans="1:5" ht="34.5" thickBot="1" x14ac:dyDescent="0.3">
      <c r="A24" s="4" t="s">
        <v>247</v>
      </c>
      <c r="B24" s="128" t="s">
        <v>204</v>
      </c>
      <c r="C24" s="128" t="s">
        <v>205</v>
      </c>
      <c r="D24" s="128" t="s">
        <v>205</v>
      </c>
      <c r="E24" s="128" t="s">
        <v>205</v>
      </c>
    </row>
    <row r="25" spans="1:5" ht="23.25" thickBot="1" x14ac:dyDescent="0.3">
      <c r="A25" s="4" t="s">
        <v>248</v>
      </c>
      <c r="B25" s="128"/>
      <c r="C25" s="128"/>
      <c r="D25" s="128"/>
      <c r="E25" s="128"/>
    </row>
    <row r="26" spans="1:5" ht="23.25" thickBot="1" x14ac:dyDescent="0.3">
      <c r="A26" s="4" t="s">
        <v>249</v>
      </c>
      <c r="B26" s="128"/>
      <c r="C26" s="128"/>
      <c r="D26" s="128"/>
      <c r="E26" s="128"/>
    </row>
    <row r="27" spans="1:5" ht="23.25" thickBot="1" x14ac:dyDescent="0.3">
      <c r="A27" s="4" t="s">
        <v>206</v>
      </c>
      <c r="B27" s="128">
        <v>0.8</v>
      </c>
      <c r="C27" s="128">
        <v>0.82</v>
      </c>
      <c r="D27" s="128">
        <v>0.85</v>
      </c>
      <c r="E27" s="128">
        <v>0.9</v>
      </c>
    </row>
    <row r="28" spans="1:5" ht="23.25" thickBot="1" x14ac:dyDescent="0.3">
      <c r="A28" s="4" t="s">
        <v>230</v>
      </c>
      <c r="B28" s="132" t="s">
        <v>233</v>
      </c>
      <c r="C28" s="128" t="s">
        <v>94</v>
      </c>
      <c r="D28" s="128" t="s">
        <v>94</v>
      </c>
      <c r="E28" s="128" t="s">
        <v>94</v>
      </c>
    </row>
    <row r="29" spans="1:5" ht="15.75" thickBot="1" x14ac:dyDescent="0.3">
      <c r="A29" s="158" t="s">
        <v>33</v>
      </c>
      <c r="B29" s="281"/>
      <c r="C29" s="281"/>
      <c r="D29" s="281"/>
      <c r="E29" s="266"/>
    </row>
    <row r="30" spans="1:5" ht="15.75" thickBot="1" x14ac:dyDescent="0.3">
      <c r="A30" s="173" t="s">
        <v>47</v>
      </c>
      <c r="B30" s="174"/>
      <c r="C30" s="174"/>
      <c r="D30" s="174"/>
      <c r="E30" s="175"/>
    </row>
    <row r="31" spans="1:5" ht="18.75" customHeight="1" thickBot="1" x14ac:dyDescent="0.3">
      <c r="A31" s="21" t="s">
        <v>28</v>
      </c>
      <c r="B31" s="202" t="s">
        <v>367</v>
      </c>
      <c r="C31" s="162"/>
      <c r="D31" s="162"/>
      <c r="E31" s="163"/>
    </row>
    <row r="32" spans="1:5" ht="31.5" customHeight="1" thickBot="1" x14ac:dyDescent="0.3">
      <c r="A32" s="4" t="s">
        <v>9</v>
      </c>
      <c r="B32" s="203" t="s">
        <v>207</v>
      </c>
      <c r="C32" s="204"/>
      <c r="D32" s="204"/>
      <c r="E32" s="205"/>
    </row>
    <row r="33" spans="1:5" ht="15.75" thickBot="1" x14ac:dyDescent="0.3">
      <c r="A33" s="4" t="s">
        <v>14</v>
      </c>
      <c r="B33" s="167" t="s">
        <v>103</v>
      </c>
      <c r="C33" s="168"/>
      <c r="D33" s="168"/>
      <c r="E33" s="169"/>
    </row>
    <row r="34" spans="1:5" ht="12.75" customHeight="1" x14ac:dyDescent="0.25">
      <c r="A34" s="156"/>
      <c r="B34" s="2">
        <v>2020</v>
      </c>
      <c r="C34" s="2">
        <v>2021</v>
      </c>
      <c r="D34" s="2">
        <v>2022</v>
      </c>
      <c r="E34" s="2">
        <v>2023</v>
      </c>
    </row>
    <row r="35" spans="1:5" ht="9" customHeight="1" thickBot="1" x14ac:dyDescent="0.3">
      <c r="A35" s="157"/>
      <c r="B35" s="20" t="s">
        <v>5</v>
      </c>
      <c r="C35" s="20" t="s">
        <v>6</v>
      </c>
      <c r="D35" s="20" t="s">
        <v>6</v>
      </c>
      <c r="E35" s="20" t="s">
        <v>6</v>
      </c>
    </row>
    <row r="36" spans="1:5" ht="15.75" thickBot="1" x14ac:dyDescent="0.3">
      <c r="A36" s="4" t="s">
        <v>8</v>
      </c>
      <c r="B36" s="6">
        <v>12500</v>
      </c>
      <c r="C36" s="6">
        <v>12500</v>
      </c>
      <c r="D36" s="6">
        <v>12500</v>
      </c>
      <c r="E36" s="6">
        <v>12500</v>
      </c>
    </row>
    <row r="37" spans="1:5" ht="15.75" thickBot="1" x14ac:dyDescent="0.3">
      <c r="A37" s="4" t="s">
        <v>15</v>
      </c>
      <c r="B37" s="6">
        <f>B66</f>
        <v>355225</v>
      </c>
      <c r="C37" s="6">
        <f>C66</f>
        <v>222000</v>
      </c>
      <c r="D37" s="6">
        <f>D66</f>
        <v>222000</v>
      </c>
      <c r="E37" s="6">
        <f>E66</f>
        <v>222000</v>
      </c>
    </row>
    <row r="38" spans="1:5" ht="15.75" thickBot="1" x14ac:dyDescent="0.3">
      <c r="A38" s="4" t="s">
        <v>23</v>
      </c>
      <c r="B38" s="6">
        <f>B37/B36</f>
        <v>28.417999999999999</v>
      </c>
      <c r="C38" s="6">
        <f>C37/C36</f>
        <v>17.760000000000002</v>
      </c>
      <c r="D38" s="6">
        <f>D37/D36</f>
        <v>17.760000000000002</v>
      </c>
      <c r="E38" s="6">
        <f>E37/E36</f>
        <v>17.760000000000002</v>
      </c>
    </row>
    <row r="39" spans="1:5" ht="15.75" thickBot="1" x14ac:dyDescent="0.3">
      <c r="A39" s="4" t="s">
        <v>16</v>
      </c>
      <c r="B39" s="146" t="s">
        <v>22</v>
      </c>
      <c r="C39" s="8">
        <f t="shared" ref="C39:E41" si="0">C36/B36-1</f>
        <v>0</v>
      </c>
      <c r="D39" s="8">
        <f>D36/C36-1</f>
        <v>0</v>
      </c>
      <c r="E39" s="8">
        <f t="shared" si="0"/>
        <v>0</v>
      </c>
    </row>
    <row r="40" spans="1:5" ht="15.75" thickBot="1" x14ac:dyDescent="0.3">
      <c r="A40" s="4" t="s">
        <v>17</v>
      </c>
      <c r="B40" s="146" t="s">
        <v>22</v>
      </c>
      <c r="C40" s="8">
        <f t="shared" si="0"/>
        <v>-0.37504398620592583</v>
      </c>
      <c r="D40" s="8">
        <f>D37/C37-1</f>
        <v>0</v>
      </c>
      <c r="E40" s="8">
        <f t="shared" si="0"/>
        <v>0</v>
      </c>
    </row>
    <row r="41" spans="1:5" ht="15.75" thickBot="1" x14ac:dyDescent="0.3">
      <c r="A41" s="4" t="s">
        <v>18</v>
      </c>
      <c r="B41" s="146" t="s">
        <v>22</v>
      </c>
      <c r="C41" s="8">
        <f t="shared" si="0"/>
        <v>-0.37504398620592572</v>
      </c>
      <c r="D41" s="8">
        <f>D38/C38-1</f>
        <v>0</v>
      </c>
      <c r="E41" s="8">
        <f t="shared" si="0"/>
        <v>0</v>
      </c>
    </row>
    <row r="42" spans="1:5" ht="15.75" thickBot="1" x14ac:dyDescent="0.3">
      <c r="A42" s="170" t="s">
        <v>35</v>
      </c>
      <c r="B42" s="171"/>
      <c r="C42" s="171"/>
      <c r="D42" s="171"/>
      <c r="E42" s="172"/>
    </row>
    <row r="43" spans="1:5" ht="12.75" customHeight="1" x14ac:dyDescent="0.25">
      <c r="A43" s="156"/>
      <c r="B43" s="2">
        <v>2020</v>
      </c>
      <c r="C43" s="2">
        <v>2021</v>
      </c>
      <c r="D43" s="2">
        <v>2022</v>
      </c>
      <c r="E43" s="2">
        <v>2023</v>
      </c>
    </row>
    <row r="44" spans="1:5" ht="9" customHeight="1" thickBot="1" x14ac:dyDescent="0.3">
      <c r="A44" s="157"/>
      <c r="B44" s="20" t="s">
        <v>5</v>
      </c>
      <c r="C44" s="20" t="s">
        <v>6</v>
      </c>
      <c r="D44" s="20" t="s">
        <v>6</v>
      </c>
      <c r="E44" s="20" t="s">
        <v>6</v>
      </c>
    </row>
    <row r="45" spans="1:5" ht="15.75" thickBot="1" x14ac:dyDescent="0.3">
      <c r="A45" s="1" t="s">
        <v>0</v>
      </c>
      <c r="B45" s="7">
        <f>B46+B47</f>
        <v>304450</v>
      </c>
      <c r="C45" s="9">
        <f t="shared" ref="C45:E45" si="1">C46+C47</f>
        <v>185000</v>
      </c>
      <c r="D45" s="9">
        <f t="shared" si="1"/>
        <v>185000</v>
      </c>
      <c r="E45" s="9">
        <f t="shared" si="1"/>
        <v>185000</v>
      </c>
    </row>
    <row r="46" spans="1:5" ht="15.75" thickBot="1" x14ac:dyDescent="0.3">
      <c r="A46" s="11" t="s">
        <v>52</v>
      </c>
      <c r="B46" s="35">
        <v>304450</v>
      </c>
      <c r="C46" s="41">
        <v>185000</v>
      </c>
      <c r="D46" s="41">
        <v>185000</v>
      </c>
      <c r="E46" s="41">
        <v>185000</v>
      </c>
    </row>
    <row r="47" spans="1:5" ht="15.75" thickBot="1" x14ac:dyDescent="0.3">
      <c r="A47" s="11" t="s">
        <v>53</v>
      </c>
      <c r="B47" s="35"/>
      <c r="C47" s="117"/>
      <c r="D47" s="13"/>
      <c r="E47" s="13"/>
    </row>
    <row r="48" spans="1:5" ht="24.75" thickBot="1" x14ac:dyDescent="0.3">
      <c r="A48" s="1" t="s">
        <v>32</v>
      </c>
      <c r="B48" s="7">
        <f>B49+B50</f>
        <v>50775</v>
      </c>
      <c r="C48" s="42">
        <f>C49+C50</f>
        <v>37000</v>
      </c>
      <c r="D48" s="9">
        <f>D49+D50</f>
        <v>37000</v>
      </c>
      <c r="E48" s="9">
        <f t="shared" ref="E48" si="2">E49+E50</f>
        <v>37000</v>
      </c>
    </row>
    <row r="49" spans="1:6" ht="15.75" thickBot="1" x14ac:dyDescent="0.3">
      <c r="A49" s="11" t="s">
        <v>52</v>
      </c>
      <c r="B49" s="7">
        <v>50775</v>
      </c>
      <c r="C49" s="42">
        <v>37000</v>
      </c>
      <c r="D49" s="42">
        <v>37000</v>
      </c>
      <c r="E49" s="42">
        <v>37000</v>
      </c>
    </row>
    <row r="50" spans="1:6" ht="15.75" thickBot="1" x14ac:dyDescent="0.3">
      <c r="A50" s="11" t="s">
        <v>53</v>
      </c>
      <c r="B50" s="35"/>
      <c r="C50" s="42"/>
      <c r="D50" s="9"/>
      <c r="E50" s="9"/>
    </row>
    <row r="51" spans="1:6" ht="15.75" thickBot="1" x14ac:dyDescent="0.3">
      <c r="A51" s="1" t="s">
        <v>1</v>
      </c>
      <c r="B51" s="35"/>
      <c r="C51" s="41">
        <f>C52</f>
        <v>0</v>
      </c>
      <c r="D51" s="12">
        <f>D52+D53</f>
        <v>0</v>
      </c>
      <c r="E51" s="12">
        <f t="shared" ref="E51" si="3">E52+E53</f>
        <v>0</v>
      </c>
    </row>
    <row r="52" spans="1:6" ht="15.75" thickBot="1" x14ac:dyDescent="0.3">
      <c r="A52" s="11" t="s">
        <v>52</v>
      </c>
      <c r="B52" s="35"/>
      <c r="C52" s="42"/>
      <c r="D52" s="9"/>
      <c r="E52" s="9"/>
    </row>
    <row r="53" spans="1:6" ht="15.75" thickBot="1" x14ac:dyDescent="0.3">
      <c r="A53" s="11" t="s">
        <v>53</v>
      </c>
      <c r="B53" s="35"/>
      <c r="C53" s="9"/>
      <c r="D53" s="9"/>
      <c r="E53" s="9"/>
    </row>
    <row r="54" spans="1:6" ht="15.75" thickBot="1" x14ac:dyDescent="0.3">
      <c r="A54" s="1" t="s">
        <v>2</v>
      </c>
      <c r="B54" s="35"/>
      <c r="C54" s="9"/>
      <c r="D54" s="9"/>
      <c r="E54" s="9"/>
    </row>
    <row r="55" spans="1:6" ht="15.75" thickBot="1" x14ac:dyDescent="0.3">
      <c r="A55" s="11" t="s">
        <v>52</v>
      </c>
      <c r="B55" s="35"/>
      <c r="C55" s="9"/>
      <c r="D55" s="9"/>
      <c r="E55" s="9"/>
    </row>
    <row r="56" spans="1:6" ht="15.75" thickBot="1" x14ac:dyDescent="0.3">
      <c r="A56" s="11" t="s">
        <v>53</v>
      </c>
      <c r="B56" s="35"/>
      <c r="C56" s="9"/>
      <c r="D56" s="9"/>
      <c r="E56" s="9"/>
    </row>
    <row r="57" spans="1:6" ht="15.75" thickBot="1" x14ac:dyDescent="0.3">
      <c r="A57" s="1" t="s">
        <v>24</v>
      </c>
      <c r="B57" s="35"/>
      <c r="C57" s="9">
        <v>0</v>
      </c>
      <c r="D57" s="9">
        <f t="shared" ref="D57:E57" si="4">D58+D59</f>
        <v>0</v>
      </c>
      <c r="E57" s="9">
        <f t="shared" si="4"/>
        <v>0</v>
      </c>
    </row>
    <row r="58" spans="1:6" ht="15.75" thickBot="1" x14ac:dyDescent="0.3">
      <c r="A58" s="11" t="s">
        <v>52</v>
      </c>
      <c r="B58" s="35"/>
      <c r="C58" s="9">
        <v>0</v>
      </c>
      <c r="D58" s="9">
        <v>0</v>
      </c>
      <c r="E58" s="9">
        <v>0</v>
      </c>
    </row>
    <row r="59" spans="1:6" ht="15.75" thickBot="1" x14ac:dyDescent="0.3">
      <c r="A59" s="11" t="s">
        <v>53</v>
      </c>
      <c r="B59" s="35"/>
      <c r="C59" s="9"/>
      <c r="D59" s="9"/>
      <c r="E59" s="9"/>
    </row>
    <row r="60" spans="1:6" ht="15.75" thickBot="1" x14ac:dyDescent="0.3">
      <c r="A60" s="1" t="s">
        <v>25</v>
      </c>
      <c r="B60" s="35"/>
      <c r="C60" s="9"/>
      <c r="D60" s="9"/>
      <c r="E60" s="9"/>
    </row>
    <row r="61" spans="1:6" ht="15.75" thickBot="1" x14ac:dyDescent="0.3">
      <c r="A61" s="11" t="s">
        <v>52</v>
      </c>
      <c r="B61" s="35"/>
      <c r="C61" s="9"/>
      <c r="D61" s="9"/>
      <c r="E61" s="9"/>
    </row>
    <row r="62" spans="1:6" ht="15.75" thickBot="1" x14ac:dyDescent="0.3">
      <c r="A62" s="11" t="s">
        <v>53</v>
      </c>
      <c r="B62" s="35"/>
      <c r="C62" s="9"/>
      <c r="D62" s="9"/>
      <c r="E62" s="9"/>
    </row>
    <row r="63" spans="1:6" ht="24.75" thickBot="1" x14ac:dyDescent="0.3">
      <c r="A63" s="1" t="s">
        <v>3</v>
      </c>
      <c r="B63" s="35"/>
      <c r="C63" s="9">
        <v>0</v>
      </c>
      <c r="D63" s="9">
        <f>C63*1.03*0.99</f>
        <v>0</v>
      </c>
      <c r="E63" s="9">
        <f>D63*1.03*0.99</f>
        <v>0</v>
      </c>
    </row>
    <row r="64" spans="1:6" ht="15.75" thickBot="1" x14ac:dyDescent="0.3">
      <c r="A64" s="11" t="s">
        <v>52</v>
      </c>
      <c r="B64" s="35"/>
      <c r="C64" s="37"/>
      <c r="D64" s="37"/>
      <c r="E64" s="37"/>
      <c r="F64" s="38"/>
    </row>
    <row r="65" spans="1:9" ht="15.75" thickBot="1" x14ac:dyDescent="0.3">
      <c r="A65" s="11" t="s">
        <v>53</v>
      </c>
      <c r="B65" s="35"/>
      <c r="C65" s="39"/>
      <c r="D65" s="37"/>
      <c r="E65" s="37"/>
    </row>
    <row r="66" spans="1:9" ht="15.75" thickBot="1" x14ac:dyDescent="0.3">
      <c r="A66" s="22" t="s">
        <v>34</v>
      </c>
      <c r="B66" s="35">
        <f>B45+B48+B51</f>
        <v>355225</v>
      </c>
      <c r="C66" s="41">
        <f>C63+C60+C57+C54+C51+C48+C45</f>
        <v>222000</v>
      </c>
      <c r="D66" s="41">
        <f>D63+D60+D57+D54+D51+D48+D45</f>
        <v>222000</v>
      </c>
      <c r="E66" s="41">
        <f>E63+E60+E57+E54+E51+E48+E45</f>
        <v>222000</v>
      </c>
    </row>
    <row r="67" spans="1:9" ht="15.75" thickBot="1" x14ac:dyDescent="0.3">
      <c r="A67" s="25" t="s">
        <v>36</v>
      </c>
      <c r="B67" s="116">
        <f>IF(B66-B37=0,0,"Error")</f>
        <v>0</v>
      </c>
      <c r="C67" s="116">
        <f>IF(C66-C37=0,0,"Error")</f>
        <v>0</v>
      </c>
      <c r="D67" s="116">
        <f>IF(D66-D37=0,0,"Error")</f>
        <v>0</v>
      </c>
      <c r="E67" s="116">
        <f>IF(E66-E37=0,0,"Error")</f>
        <v>0</v>
      </c>
    </row>
    <row r="68" spans="1:9" ht="15.75" thickBot="1" x14ac:dyDescent="0.3">
      <c r="A68" s="16" t="s">
        <v>54</v>
      </c>
      <c r="B68" s="282" t="s">
        <v>208</v>
      </c>
      <c r="C68" s="268"/>
      <c r="D68" s="268"/>
      <c r="E68" s="269"/>
    </row>
    <row r="69" spans="1:9" ht="15.75" thickBot="1" x14ac:dyDescent="0.3">
      <c r="A69" s="4" t="s">
        <v>9</v>
      </c>
      <c r="B69" s="283" t="s">
        <v>368</v>
      </c>
      <c r="C69" s="284"/>
      <c r="D69" s="284"/>
      <c r="E69" s="285"/>
    </row>
    <row r="70" spans="1:9" ht="15.75" thickBot="1" x14ac:dyDescent="0.3">
      <c r="A70" s="4" t="s">
        <v>14</v>
      </c>
      <c r="B70" s="167" t="s">
        <v>353</v>
      </c>
      <c r="C70" s="168"/>
      <c r="D70" s="168"/>
      <c r="E70" s="169"/>
    </row>
    <row r="71" spans="1:9" x14ac:dyDescent="0.25">
      <c r="A71" s="156"/>
      <c r="B71" s="2">
        <v>2020</v>
      </c>
      <c r="C71" s="2">
        <v>2021</v>
      </c>
      <c r="D71" s="2">
        <v>2022</v>
      </c>
      <c r="E71" s="2">
        <v>2023</v>
      </c>
    </row>
    <row r="72" spans="1:9" ht="15.75" thickBot="1" x14ac:dyDescent="0.3">
      <c r="A72" s="157"/>
      <c r="B72" s="20" t="s">
        <v>5</v>
      </c>
      <c r="C72" s="20" t="s">
        <v>6</v>
      </c>
      <c r="D72" s="20" t="s">
        <v>6</v>
      </c>
      <c r="E72" s="20" t="s">
        <v>6</v>
      </c>
    </row>
    <row r="73" spans="1:9" ht="15.75" thickBot="1" x14ac:dyDescent="0.3">
      <c r="A73" s="4" t="s">
        <v>8</v>
      </c>
      <c r="B73" s="133">
        <v>4000</v>
      </c>
      <c r="C73" s="133"/>
      <c r="D73" s="115">
        <v>0</v>
      </c>
      <c r="E73" s="115">
        <v>0</v>
      </c>
      <c r="F73" s="109"/>
      <c r="G73" s="109"/>
      <c r="H73" s="109"/>
      <c r="I73" s="109"/>
    </row>
    <row r="74" spans="1:9" ht="15.75" thickBot="1" x14ac:dyDescent="0.3">
      <c r="A74" s="4" t="s">
        <v>15</v>
      </c>
      <c r="B74" s="6">
        <f>41775</f>
        <v>41775</v>
      </c>
      <c r="C74" s="6">
        <f>C103</f>
        <v>0</v>
      </c>
      <c r="D74" s="6">
        <f t="shared" ref="D74:E74" si="5">D103</f>
        <v>0</v>
      </c>
      <c r="E74" s="6">
        <f t="shared" si="5"/>
        <v>0</v>
      </c>
    </row>
    <row r="75" spans="1:9" ht="15.75" thickBot="1" x14ac:dyDescent="0.3">
      <c r="A75" s="4" t="s">
        <v>23</v>
      </c>
      <c r="B75" s="6">
        <f>B74/B73</f>
        <v>10.44375</v>
      </c>
      <c r="C75" s="6" t="e">
        <f>C74/C73</f>
        <v>#DIV/0!</v>
      </c>
      <c r="D75" s="6" t="e">
        <f>D74/D73</f>
        <v>#DIV/0!</v>
      </c>
      <c r="E75" s="6" t="e">
        <f>E74/E73</f>
        <v>#DIV/0!</v>
      </c>
    </row>
    <row r="76" spans="1:9" ht="15.75" thickBot="1" x14ac:dyDescent="0.3">
      <c r="A76" s="4" t="s">
        <v>16</v>
      </c>
      <c r="B76" s="115"/>
      <c r="C76" s="8">
        <f>C73/B73-1</f>
        <v>-1</v>
      </c>
      <c r="D76" s="8" t="e">
        <f>D73/C73-1</f>
        <v>#DIV/0!</v>
      </c>
      <c r="E76" s="8" t="e">
        <f>E73/D73-1</f>
        <v>#DIV/0!</v>
      </c>
    </row>
    <row r="77" spans="1:9" ht="15.75" thickBot="1" x14ac:dyDescent="0.3">
      <c r="A77" s="4" t="s">
        <v>17</v>
      </c>
      <c r="B77" s="115"/>
      <c r="C77" s="8">
        <f>C74/B74-1</f>
        <v>-1</v>
      </c>
      <c r="D77" s="8" t="e">
        <f t="shared" ref="D77:D78" si="6">D74/C74-1</f>
        <v>#DIV/0!</v>
      </c>
      <c r="E77" s="8" t="e">
        <f t="shared" ref="E77:E78" si="7">E74/D74-1</f>
        <v>#DIV/0!</v>
      </c>
    </row>
    <row r="78" spans="1:9" ht="15.75" thickBot="1" x14ac:dyDescent="0.3">
      <c r="A78" s="4" t="s">
        <v>18</v>
      </c>
      <c r="B78" s="115"/>
      <c r="C78" s="8" t="e">
        <f>C75/B75-1</f>
        <v>#DIV/0!</v>
      </c>
      <c r="D78" s="8" t="e">
        <f t="shared" si="6"/>
        <v>#DIV/0!</v>
      </c>
      <c r="E78" s="8" t="e">
        <f t="shared" si="7"/>
        <v>#DIV/0!</v>
      </c>
    </row>
    <row r="79" spans="1:9" ht="15.75" customHeight="1" thickBot="1" x14ac:dyDescent="0.3">
      <c r="A79" s="170" t="s">
        <v>38</v>
      </c>
      <c r="B79" s="171"/>
      <c r="C79" s="171"/>
      <c r="D79" s="171"/>
      <c r="E79" s="172"/>
    </row>
    <row r="80" spans="1:9" x14ac:dyDescent="0.25">
      <c r="A80" s="156"/>
      <c r="B80" s="2">
        <v>2020</v>
      </c>
      <c r="C80" s="2">
        <v>2021</v>
      </c>
      <c r="D80" s="2">
        <v>2022</v>
      </c>
      <c r="E80" s="2">
        <v>2023</v>
      </c>
    </row>
    <row r="81" spans="1:5" ht="15.75" thickBot="1" x14ac:dyDescent="0.3">
      <c r="A81" s="157"/>
      <c r="B81" s="20" t="s">
        <v>5</v>
      </c>
      <c r="C81" s="20" t="s">
        <v>6</v>
      </c>
      <c r="D81" s="20" t="s">
        <v>6</v>
      </c>
      <c r="E81" s="20" t="s">
        <v>6</v>
      </c>
    </row>
    <row r="82" spans="1:5" ht="15.75" thickBot="1" x14ac:dyDescent="0.3">
      <c r="A82" s="1" t="s">
        <v>0</v>
      </c>
      <c r="B82" s="7">
        <f>B83</f>
        <v>35550</v>
      </c>
      <c r="C82" s="9"/>
      <c r="D82" s="9"/>
      <c r="E82" s="9"/>
    </row>
    <row r="83" spans="1:5" ht="15.75" thickBot="1" x14ac:dyDescent="0.3">
      <c r="A83" s="11" t="s">
        <v>52</v>
      </c>
      <c r="B83" s="7">
        <v>35550</v>
      </c>
      <c r="C83" s="42"/>
      <c r="D83" s="9"/>
      <c r="E83" s="9"/>
    </row>
    <row r="84" spans="1:5" ht="15.75" thickBot="1" x14ac:dyDescent="0.3">
      <c r="A84" s="11" t="s">
        <v>53</v>
      </c>
      <c r="B84" s="150"/>
      <c r="C84" s="117"/>
      <c r="D84" s="13"/>
      <c r="E84" s="13"/>
    </row>
    <row r="85" spans="1:5" ht="24.75" thickBot="1" x14ac:dyDescent="0.3">
      <c r="A85" s="1" t="s">
        <v>32</v>
      </c>
      <c r="B85" s="7">
        <f>B86</f>
        <v>6225</v>
      </c>
      <c r="C85" s="42"/>
      <c r="D85" s="9"/>
      <c r="E85" s="9"/>
    </row>
    <row r="86" spans="1:5" ht="15.75" thickBot="1" x14ac:dyDescent="0.3">
      <c r="A86" s="11" t="s">
        <v>52</v>
      </c>
      <c r="B86" s="7">
        <v>6225</v>
      </c>
      <c r="C86" s="42"/>
      <c r="D86" s="9"/>
      <c r="E86" s="9"/>
    </row>
    <row r="87" spans="1:5" ht="15.75" thickBot="1" x14ac:dyDescent="0.3">
      <c r="A87" s="11" t="s">
        <v>53</v>
      </c>
      <c r="B87" s="35"/>
      <c r="C87" s="9"/>
      <c r="D87" s="9"/>
      <c r="E87" s="9"/>
    </row>
    <row r="88" spans="1:5" ht="15.75" thickBot="1" x14ac:dyDescent="0.3">
      <c r="A88" s="1" t="s">
        <v>1</v>
      </c>
      <c r="B88" s="35"/>
      <c r="C88" s="9"/>
      <c r="D88" s="9"/>
      <c r="E88" s="9"/>
    </row>
    <row r="89" spans="1:5" ht="15.75" thickBot="1" x14ac:dyDescent="0.3">
      <c r="A89" s="11" t="s">
        <v>52</v>
      </c>
      <c r="B89" s="35"/>
      <c r="C89" s="9"/>
      <c r="D89" s="9"/>
      <c r="E89" s="9"/>
    </row>
    <row r="90" spans="1:5" ht="15.75" thickBot="1" x14ac:dyDescent="0.3">
      <c r="A90" s="11" t="s">
        <v>53</v>
      </c>
      <c r="B90" s="35"/>
      <c r="C90" s="9"/>
      <c r="D90" s="9"/>
      <c r="E90" s="9"/>
    </row>
    <row r="91" spans="1:5" ht="15.75" thickBot="1" x14ac:dyDescent="0.3">
      <c r="A91" s="1" t="s">
        <v>2</v>
      </c>
      <c r="B91" s="35"/>
      <c r="C91" s="9"/>
      <c r="D91" s="9"/>
      <c r="E91" s="9"/>
    </row>
    <row r="92" spans="1:5" ht="15.75" thickBot="1" x14ac:dyDescent="0.3">
      <c r="A92" s="11" t="s">
        <v>52</v>
      </c>
      <c r="B92" s="35"/>
      <c r="C92" s="9"/>
      <c r="D92" s="9"/>
      <c r="E92" s="9"/>
    </row>
    <row r="93" spans="1:5" ht="15.75" thickBot="1" x14ac:dyDescent="0.3">
      <c r="A93" s="11" t="s">
        <v>53</v>
      </c>
      <c r="B93" s="35"/>
      <c r="C93" s="9"/>
      <c r="D93" s="9"/>
      <c r="E93" s="9"/>
    </row>
    <row r="94" spans="1:5" ht="15.75" thickBot="1" x14ac:dyDescent="0.3">
      <c r="A94" s="1" t="s">
        <v>24</v>
      </c>
      <c r="B94" s="35"/>
      <c r="C94" s="9"/>
      <c r="D94" s="9"/>
      <c r="E94" s="9"/>
    </row>
    <row r="95" spans="1:5" ht="15.75" thickBot="1" x14ac:dyDescent="0.3">
      <c r="A95" s="11" t="s">
        <v>52</v>
      </c>
      <c r="B95" s="35"/>
      <c r="C95" s="9"/>
      <c r="D95" s="9"/>
      <c r="E95" s="9"/>
    </row>
    <row r="96" spans="1:5" ht="15.75" thickBot="1" x14ac:dyDescent="0.3">
      <c r="A96" s="11" t="s">
        <v>53</v>
      </c>
      <c r="B96" s="35"/>
      <c r="C96" s="9"/>
      <c r="D96" s="9"/>
      <c r="E96" s="9"/>
    </row>
    <row r="97" spans="1:7" ht="15.75" thickBot="1" x14ac:dyDescent="0.3">
      <c r="A97" s="1" t="s">
        <v>25</v>
      </c>
      <c r="B97" s="35"/>
      <c r="C97" s="9"/>
      <c r="D97" s="9"/>
      <c r="E97" s="9"/>
    </row>
    <row r="98" spans="1:7" ht="15.75" thickBot="1" x14ac:dyDescent="0.3">
      <c r="A98" s="11" t="s">
        <v>52</v>
      </c>
      <c r="B98" s="35"/>
      <c r="C98" s="9"/>
      <c r="D98" s="9"/>
      <c r="E98" s="9"/>
    </row>
    <row r="99" spans="1:7" ht="15.75" thickBot="1" x14ac:dyDescent="0.3">
      <c r="A99" s="11" t="s">
        <v>53</v>
      </c>
      <c r="B99" s="35"/>
      <c r="C99" s="9"/>
      <c r="D99" s="9"/>
      <c r="E99" s="9"/>
    </row>
    <row r="100" spans="1:7" ht="24.75" thickBot="1" x14ac:dyDescent="0.3">
      <c r="A100" s="1" t="s">
        <v>3</v>
      </c>
      <c r="B100" s="35"/>
      <c r="C100" s="9"/>
      <c r="D100" s="9"/>
      <c r="E100" s="9"/>
    </row>
    <row r="101" spans="1:7" ht="15.75" thickBot="1" x14ac:dyDescent="0.3">
      <c r="A101" s="11" t="s">
        <v>52</v>
      </c>
      <c r="B101" s="35"/>
      <c r="C101" s="9"/>
      <c r="D101" s="9"/>
      <c r="E101" s="9"/>
    </row>
    <row r="102" spans="1:7" ht="15.75" thickBot="1" x14ac:dyDescent="0.3">
      <c r="A102" s="11" t="s">
        <v>53</v>
      </c>
      <c r="B102" s="35"/>
      <c r="C102" s="9"/>
      <c r="D102" s="9"/>
      <c r="E102" s="9"/>
    </row>
    <row r="103" spans="1:7" ht="15.75" thickBot="1" x14ac:dyDescent="0.3">
      <c r="A103" s="24" t="s">
        <v>37</v>
      </c>
      <c r="B103" s="35">
        <f>B100+B97+B94+B91+B88+B85+B82</f>
        <v>41775</v>
      </c>
      <c r="C103" s="12">
        <f>C100+C97+C94+C91+C88+C85+C82</f>
        <v>0</v>
      </c>
      <c r="D103" s="12">
        <f t="shared" ref="D103" si="8">D100+D97+D94+D91+D88+D85+D82</f>
        <v>0</v>
      </c>
      <c r="E103" s="12">
        <f>E100+E97+E94+E91+E88+E85+E82</f>
        <v>0</v>
      </c>
    </row>
    <row r="104" spans="1:7" ht="15.75" thickBot="1" x14ac:dyDescent="0.3">
      <c r="A104" s="16" t="s">
        <v>55</v>
      </c>
      <c r="B104" s="245" t="s">
        <v>369</v>
      </c>
      <c r="C104" s="197"/>
      <c r="D104" s="197"/>
      <c r="E104" s="198"/>
    </row>
    <row r="105" spans="1:7" ht="75.75" customHeight="1" thickBot="1" x14ac:dyDescent="0.3">
      <c r="A105" s="4" t="s">
        <v>9</v>
      </c>
      <c r="B105" s="203" t="s">
        <v>412</v>
      </c>
      <c r="C105" s="204"/>
      <c r="D105" s="204"/>
      <c r="E105" s="205"/>
    </row>
    <row r="106" spans="1:7" ht="15.75" thickBot="1" x14ac:dyDescent="0.3">
      <c r="A106" s="4" t="s">
        <v>14</v>
      </c>
      <c r="B106" s="167" t="s">
        <v>308</v>
      </c>
      <c r="C106" s="168"/>
      <c r="D106" s="168"/>
      <c r="E106" s="169"/>
    </row>
    <row r="107" spans="1:7" ht="12.75" customHeight="1" x14ac:dyDescent="0.25">
      <c r="A107" s="156"/>
      <c r="B107" s="2">
        <v>2020</v>
      </c>
      <c r="C107" s="2">
        <v>2021</v>
      </c>
      <c r="D107" s="2">
        <v>2022</v>
      </c>
      <c r="E107" s="2">
        <v>2023</v>
      </c>
    </row>
    <row r="108" spans="1:7" ht="9" customHeight="1" thickBot="1" x14ac:dyDescent="0.3">
      <c r="A108" s="157"/>
      <c r="B108" s="20" t="s">
        <v>5</v>
      </c>
      <c r="C108" s="20" t="s">
        <v>6</v>
      </c>
      <c r="D108" s="20" t="s">
        <v>6</v>
      </c>
      <c r="E108" s="20" t="s">
        <v>6</v>
      </c>
    </row>
    <row r="109" spans="1:7" ht="15.75" thickBot="1" x14ac:dyDescent="0.3">
      <c r="A109" s="4" t="s">
        <v>8</v>
      </c>
      <c r="B109" s="6">
        <f>64+82</f>
        <v>146</v>
      </c>
      <c r="C109" s="6">
        <v>149</v>
      </c>
      <c r="D109" s="6">
        <v>149</v>
      </c>
      <c r="E109" s="115">
        <v>151</v>
      </c>
    </row>
    <row r="110" spans="1:7" ht="15.75" thickBot="1" x14ac:dyDescent="0.3">
      <c r="A110" s="4" t="s">
        <v>15</v>
      </c>
      <c r="B110" s="6">
        <f>B139</f>
        <v>40000</v>
      </c>
      <c r="C110" s="6">
        <f>C139</f>
        <v>45000</v>
      </c>
      <c r="D110" s="6">
        <f t="shared" ref="D110:E110" si="9">D139</f>
        <v>47000</v>
      </c>
      <c r="E110" s="6">
        <f t="shared" si="9"/>
        <v>53000</v>
      </c>
    </row>
    <row r="111" spans="1:7" ht="15.75" thickBot="1" x14ac:dyDescent="0.3">
      <c r="A111" s="4" t="s">
        <v>23</v>
      </c>
      <c r="B111" s="6">
        <f>B110/B109</f>
        <v>273.97260273972603</v>
      </c>
      <c r="C111" s="6">
        <f>C110/C109</f>
        <v>302.01342281879192</v>
      </c>
      <c r="D111" s="6">
        <f>D110/D109</f>
        <v>315.43624161073825</v>
      </c>
      <c r="E111" s="6">
        <f>E110/E109</f>
        <v>350.99337748344368</v>
      </c>
      <c r="G111" s="10"/>
    </row>
    <row r="112" spans="1:7" ht="15.75" thickBot="1" x14ac:dyDescent="0.3">
      <c r="A112" s="4" t="s">
        <v>16</v>
      </c>
      <c r="B112" s="71"/>
      <c r="C112" s="8">
        <f>C109/B109-1</f>
        <v>2.0547945205479534E-2</v>
      </c>
      <c r="D112" s="8">
        <f>D109/C109-1</f>
        <v>0</v>
      </c>
      <c r="E112" s="8">
        <f>E109/D109-1</f>
        <v>1.3422818791946289E-2</v>
      </c>
    </row>
    <row r="113" spans="1:5" ht="15.75" thickBot="1" x14ac:dyDescent="0.3">
      <c r="A113" s="4" t="s">
        <v>17</v>
      </c>
      <c r="B113" s="71"/>
      <c r="C113" s="8">
        <f>C110/B110-1</f>
        <v>0.125</v>
      </c>
      <c r="D113" s="8">
        <f t="shared" ref="D113:E114" si="10">D110/C110-1</f>
        <v>4.4444444444444509E-2</v>
      </c>
      <c r="E113" s="8">
        <f t="shared" si="10"/>
        <v>0.12765957446808507</v>
      </c>
    </row>
    <row r="114" spans="1:5" ht="15.75" thickBot="1" x14ac:dyDescent="0.3">
      <c r="A114" s="4" t="s">
        <v>18</v>
      </c>
      <c r="B114" s="71"/>
      <c r="C114" s="8">
        <f>C111/B111-1</f>
        <v>0.1023489932885906</v>
      </c>
      <c r="D114" s="8">
        <f t="shared" si="10"/>
        <v>4.4444444444444509E-2</v>
      </c>
      <c r="E114" s="8">
        <f t="shared" si="10"/>
        <v>0.1127236860645342</v>
      </c>
    </row>
    <row r="115" spans="1:5" ht="24.75" customHeight="1" thickBot="1" x14ac:dyDescent="0.3">
      <c r="A115" s="170" t="s">
        <v>38</v>
      </c>
      <c r="B115" s="171"/>
      <c r="C115" s="171"/>
      <c r="D115" s="171"/>
      <c r="E115" s="172"/>
    </row>
    <row r="116" spans="1:5" ht="12.75" customHeight="1" x14ac:dyDescent="0.25">
      <c r="A116" s="156"/>
      <c r="B116" s="2">
        <v>2020</v>
      </c>
      <c r="C116" s="2">
        <v>2021</v>
      </c>
      <c r="D116" s="2">
        <v>2022</v>
      </c>
      <c r="E116" s="2">
        <v>2023</v>
      </c>
    </row>
    <row r="117" spans="1:5" ht="9" customHeight="1" thickBot="1" x14ac:dyDescent="0.3">
      <c r="A117" s="157"/>
      <c r="B117" s="20" t="s">
        <v>5</v>
      </c>
      <c r="C117" s="20" t="s">
        <v>6</v>
      </c>
      <c r="D117" s="20" t="s">
        <v>6</v>
      </c>
      <c r="E117" s="20" t="s">
        <v>6</v>
      </c>
    </row>
    <row r="118" spans="1:5" ht="24.75" customHeight="1" thickBot="1" x14ac:dyDescent="0.3">
      <c r="A118" s="1" t="s">
        <v>0</v>
      </c>
      <c r="B118" s="9"/>
      <c r="C118" s="9"/>
      <c r="D118" s="9"/>
      <c r="E118" s="9"/>
    </row>
    <row r="119" spans="1:5" ht="15.75" thickBot="1" x14ac:dyDescent="0.3">
      <c r="A119" s="11" t="s">
        <v>52</v>
      </c>
      <c r="B119" s="12"/>
      <c r="C119" s="42"/>
      <c r="D119" s="9"/>
      <c r="E119" s="9"/>
    </row>
    <row r="120" spans="1:5" ht="24.75" customHeight="1" thickBot="1" x14ac:dyDescent="0.3">
      <c r="A120" s="11" t="s">
        <v>53</v>
      </c>
      <c r="B120" s="12"/>
      <c r="C120" s="117"/>
      <c r="D120" s="13"/>
      <c r="E120" s="13"/>
    </row>
    <row r="121" spans="1:5" ht="24.75" customHeight="1" thickBot="1" x14ac:dyDescent="0.3">
      <c r="A121" s="1" t="s">
        <v>32</v>
      </c>
      <c r="B121" s="9"/>
      <c r="C121" s="42"/>
      <c r="D121" s="9"/>
      <c r="E121" s="9"/>
    </row>
    <row r="122" spans="1:5" ht="15.75" thickBot="1" x14ac:dyDescent="0.3">
      <c r="A122" s="11" t="s">
        <v>52</v>
      </c>
      <c r="B122" s="12"/>
      <c r="C122" s="42"/>
      <c r="D122" s="9"/>
      <c r="E122" s="9"/>
    </row>
    <row r="123" spans="1:5" ht="15.75" thickBot="1" x14ac:dyDescent="0.3">
      <c r="A123" s="11" t="s">
        <v>53</v>
      </c>
      <c r="B123" s="12"/>
      <c r="C123" s="9"/>
      <c r="D123" s="9"/>
      <c r="E123" s="9"/>
    </row>
    <row r="124" spans="1:5" ht="24.75" customHeight="1" thickBot="1" x14ac:dyDescent="0.3">
      <c r="A124" s="1" t="s">
        <v>1</v>
      </c>
      <c r="B124" s="12">
        <f>B125</f>
        <v>40000</v>
      </c>
      <c r="C124" s="9">
        <f>C125</f>
        <v>45000</v>
      </c>
      <c r="D124" s="9">
        <f>D125</f>
        <v>47000</v>
      </c>
      <c r="E124" s="9">
        <f>E125</f>
        <v>53000</v>
      </c>
    </row>
    <row r="125" spans="1:5" ht="15.75" thickBot="1" x14ac:dyDescent="0.3">
      <c r="A125" s="11" t="s">
        <v>52</v>
      </c>
      <c r="B125" s="12">
        <v>40000</v>
      </c>
      <c r="C125" s="9">
        <v>45000</v>
      </c>
      <c r="D125" s="9">
        <v>47000</v>
      </c>
      <c r="E125" s="9">
        <v>53000</v>
      </c>
    </row>
    <row r="126" spans="1:5" ht="15.75" thickBot="1" x14ac:dyDescent="0.3">
      <c r="A126" s="11" t="s">
        <v>53</v>
      </c>
      <c r="B126" s="12"/>
      <c r="C126" s="9"/>
      <c r="D126" s="9"/>
      <c r="E126" s="9"/>
    </row>
    <row r="127" spans="1:5" ht="15.75" thickBot="1" x14ac:dyDescent="0.3">
      <c r="A127" s="1" t="s">
        <v>2</v>
      </c>
      <c r="B127" s="12"/>
      <c r="C127" s="9"/>
      <c r="D127" s="9"/>
      <c r="E127" s="9"/>
    </row>
    <row r="128" spans="1:5" ht="15.75" thickBot="1" x14ac:dyDescent="0.3">
      <c r="A128" s="11" t="s">
        <v>52</v>
      </c>
      <c r="B128" s="12"/>
      <c r="C128" s="9"/>
      <c r="D128" s="9"/>
      <c r="E128" s="9"/>
    </row>
    <row r="129" spans="1:5" ht="15.75" thickBot="1" x14ac:dyDescent="0.3">
      <c r="A129" s="11" t="s">
        <v>53</v>
      </c>
      <c r="B129" s="12"/>
      <c r="C129" s="9"/>
      <c r="D129" s="9"/>
      <c r="E129" s="9"/>
    </row>
    <row r="130" spans="1:5" ht="15.75" thickBot="1" x14ac:dyDescent="0.3">
      <c r="A130" s="1" t="s">
        <v>24</v>
      </c>
      <c r="B130" s="12"/>
      <c r="C130" s="9"/>
      <c r="D130" s="9"/>
      <c r="E130" s="9"/>
    </row>
    <row r="131" spans="1:5" ht="15.75" thickBot="1" x14ac:dyDescent="0.3">
      <c r="A131" s="11" t="s">
        <v>52</v>
      </c>
      <c r="B131" s="12"/>
      <c r="C131" s="9"/>
      <c r="D131" s="9"/>
      <c r="E131" s="9"/>
    </row>
    <row r="132" spans="1:5" ht="15.75" thickBot="1" x14ac:dyDescent="0.3">
      <c r="A132" s="11" t="s">
        <v>53</v>
      </c>
      <c r="B132" s="12"/>
      <c r="C132" s="9"/>
      <c r="D132" s="9"/>
      <c r="E132" s="9"/>
    </row>
    <row r="133" spans="1:5" ht="15.75" thickBot="1" x14ac:dyDescent="0.3">
      <c r="A133" s="1" t="s">
        <v>25</v>
      </c>
      <c r="B133" s="12"/>
      <c r="C133" s="9"/>
      <c r="D133" s="9"/>
      <c r="E133" s="9"/>
    </row>
    <row r="134" spans="1:5" ht="15.75" thickBot="1" x14ac:dyDescent="0.3">
      <c r="A134" s="11" t="s">
        <v>52</v>
      </c>
      <c r="B134" s="12"/>
      <c r="C134" s="9"/>
      <c r="D134" s="9"/>
      <c r="E134" s="9"/>
    </row>
    <row r="135" spans="1:5" ht="15.75" thickBot="1" x14ac:dyDescent="0.3">
      <c r="A135" s="11" t="s">
        <v>53</v>
      </c>
      <c r="B135" s="12"/>
      <c r="C135" s="9"/>
      <c r="D135" s="9"/>
      <c r="E135" s="9"/>
    </row>
    <row r="136" spans="1:5" ht="24.75" thickBot="1" x14ac:dyDescent="0.3">
      <c r="A136" s="1" t="s">
        <v>3</v>
      </c>
      <c r="B136" s="12"/>
      <c r="C136" s="9"/>
      <c r="D136" s="9"/>
      <c r="E136" s="9"/>
    </row>
    <row r="137" spans="1:5" ht="15.75" thickBot="1" x14ac:dyDescent="0.3">
      <c r="A137" s="11" t="s">
        <v>52</v>
      </c>
      <c r="B137" s="12"/>
      <c r="C137" s="9"/>
      <c r="D137" s="9"/>
      <c r="E137" s="9"/>
    </row>
    <row r="138" spans="1:5" ht="15.75" thickBot="1" x14ac:dyDescent="0.3">
      <c r="A138" s="11" t="s">
        <v>53</v>
      </c>
      <c r="B138" s="12"/>
      <c r="C138" s="9"/>
      <c r="D138" s="9"/>
      <c r="E138" s="9"/>
    </row>
    <row r="139" spans="1:5" ht="15.75" thickBot="1" x14ac:dyDescent="0.3">
      <c r="A139" s="24" t="s">
        <v>37</v>
      </c>
      <c r="B139" s="12">
        <f>B136+B133+B130+B127+B124+B121+B118</f>
        <v>40000</v>
      </c>
      <c r="C139" s="12">
        <f>C136+C133+C130+C127+C124+C121+C118</f>
        <v>45000</v>
      </c>
      <c r="D139" s="12">
        <f t="shared" ref="D139" si="11">D136+D133+D130+D127+D124+D121+D118</f>
        <v>47000</v>
      </c>
      <c r="E139" s="12">
        <f>E136+E133+E130+E127+E124+E121+E118</f>
        <v>53000</v>
      </c>
    </row>
    <row r="140" spans="1:5" ht="15.75" thickBot="1" x14ac:dyDescent="0.3">
      <c r="A140" s="145" t="s">
        <v>390</v>
      </c>
      <c r="B140" s="245" t="s">
        <v>391</v>
      </c>
      <c r="C140" s="197"/>
      <c r="D140" s="197"/>
      <c r="E140" s="198"/>
    </row>
    <row r="141" spans="1:5" ht="21.75" customHeight="1" thickBot="1" x14ac:dyDescent="0.3">
      <c r="A141" s="4" t="s">
        <v>9</v>
      </c>
      <c r="B141" s="203" t="s">
        <v>407</v>
      </c>
      <c r="C141" s="204"/>
      <c r="D141" s="204"/>
      <c r="E141" s="205"/>
    </row>
    <row r="142" spans="1:5" ht="15.75" thickBot="1" x14ac:dyDescent="0.3">
      <c r="A142" s="4" t="s">
        <v>14</v>
      </c>
      <c r="B142" s="167" t="s">
        <v>308</v>
      </c>
      <c r="C142" s="168"/>
      <c r="D142" s="168"/>
      <c r="E142" s="169"/>
    </row>
    <row r="143" spans="1:5" x14ac:dyDescent="0.25">
      <c r="A143" s="156"/>
      <c r="B143" s="2">
        <v>2020</v>
      </c>
      <c r="C143" s="2">
        <v>2021</v>
      </c>
      <c r="D143" s="2">
        <v>2022</v>
      </c>
      <c r="E143" s="2">
        <v>2023</v>
      </c>
    </row>
    <row r="144" spans="1:5" ht="15.75" thickBot="1" x14ac:dyDescent="0.3">
      <c r="A144" s="157"/>
      <c r="B144" s="20" t="s">
        <v>5</v>
      </c>
      <c r="C144" s="20" t="s">
        <v>6</v>
      </c>
      <c r="D144" s="20" t="s">
        <v>6</v>
      </c>
      <c r="E144" s="20" t="s">
        <v>6</v>
      </c>
    </row>
    <row r="145" spans="1:5" ht="15.75" thickBot="1" x14ac:dyDescent="0.3">
      <c r="A145" s="4" t="s">
        <v>8</v>
      </c>
      <c r="B145" s="6"/>
      <c r="C145" s="6">
        <v>5</v>
      </c>
      <c r="D145" s="6">
        <v>5</v>
      </c>
      <c r="E145" s="143">
        <v>5</v>
      </c>
    </row>
    <row r="146" spans="1:5" ht="15.75" thickBot="1" x14ac:dyDescent="0.3">
      <c r="A146" s="4" t="s">
        <v>15</v>
      </c>
      <c r="B146" s="6">
        <f>B175</f>
        <v>0</v>
      </c>
      <c r="C146" s="6">
        <f>C175</f>
        <v>67300</v>
      </c>
      <c r="D146" s="6">
        <f t="shared" ref="D146:E146" si="12">D175</f>
        <v>67300</v>
      </c>
      <c r="E146" s="6">
        <f t="shared" si="12"/>
        <v>67300</v>
      </c>
    </row>
    <row r="147" spans="1:5" ht="15.75" thickBot="1" x14ac:dyDescent="0.3">
      <c r="A147" s="4" t="s">
        <v>23</v>
      </c>
      <c r="B147" s="6" t="e">
        <f>B146/B145</f>
        <v>#DIV/0!</v>
      </c>
      <c r="C147" s="6">
        <f>C146/C145</f>
        <v>13460</v>
      </c>
      <c r="D147" s="6">
        <f>D146/D145</f>
        <v>13460</v>
      </c>
      <c r="E147" s="6">
        <f>E146/E145</f>
        <v>13460</v>
      </c>
    </row>
    <row r="148" spans="1:5" ht="15.75" thickBot="1" x14ac:dyDescent="0.3">
      <c r="A148" s="4" t="s">
        <v>16</v>
      </c>
      <c r="B148" s="143"/>
      <c r="C148" s="8" t="e">
        <f>C145/B145-1</f>
        <v>#DIV/0!</v>
      </c>
      <c r="D148" s="8">
        <f>D145/C145-1</f>
        <v>0</v>
      </c>
      <c r="E148" s="8">
        <f>E145/D145-1</f>
        <v>0</v>
      </c>
    </row>
    <row r="149" spans="1:5" ht="15.75" thickBot="1" x14ac:dyDescent="0.3">
      <c r="A149" s="4" t="s">
        <v>17</v>
      </c>
      <c r="B149" s="143"/>
      <c r="C149" s="8" t="e">
        <f>C146/B146-1</f>
        <v>#DIV/0!</v>
      </c>
      <c r="D149" s="8">
        <f t="shared" ref="D149:D150" si="13">D146/C146-1</f>
        <v>0</v>
      </c>
      <c r="E149" s="8">
        <f t="shared" ref="E149:E150" si="14">E146/D146-1</f>
        <v>0</v>
      </c>
    </row>
    <row r="150" spans="1:5" ht="15.75" thickBot="1" x14ac:dyDescent="0.3">
      <c r="A150" s="4" t="s">
        <v>18</v>
      </c>
      <c r="B150" s="143"/>
      <c r="C150" s="8" t="e">
        <f>C147/B147-1</f>
        <v>#DIV/0!</v>
      </c>
      <c r="D150" s="8">
        <f t="shared" si="13"/>
        <v>0</v>
      </c>
      <c r="E150" s="8">
        <f t="shared" si="14"/>
        <v>0</v>
      </c>
    </row>
    <row r="151" spans="1:5" ht="15.75" customHeight="1" thickBot="1" x14ac:dyDescent="0.3">
      <c r="A151" s="170" t="s">
        <v>38</v>
      </c>
      <c r="B151" s="171"/>
      <c r="C151" s="171"/>
      <c r="D151" s="171"/>
      <c r="E151" s="172"/>
    </row>
    <row r="152" spans="1:5" x14ac:dyDescent="0.25">
      <c r="A152" s="156"/>
      <c r="B152" s="2">
        <v>2020</v>
      </c>
      <c r="C152" s="2">
        <v>2021</v>
      </c>
      <c r="D152" s="2">
        <v>2022</v>
      </c>
      <c r="E152" s="2">
        <v>2023</v>
      </c>
    </row>
    <row r="153" spans="1:5" ht="15.75" thickBot="1" x14ac:dyDescent="0.3">
      <c r="A153" s="157"/>
      <c r="B153" s="20" t="s">
        <v>5</v>
      </c>
      <c r="C153" s="20" t="s">
        <v>6</v>
      </c>
      <c r="D153" s="20" t="s">
        <v>6</v>
      </c>
      <c r="E153" s="20" t="s">
        <v>6</v>
      </c>
    </row>
    <row r="154" spans="1:5" ht="15.75" thickBot="1" x14ac:dyDescent="0.3">
      <c r="A154" s="1" t="s">
        <v>0</v>
      </c>
      <c r="B154" s="9"/>
      <c r="C154" s="9">
        <f>C155+C156</f>
        <v>3200</v>
      </c>
      <c r="D154" s="9">
        <f t="shared" ref="D154:E154" si="15">D155+D156</f>
        <v>3200</v>
      </c>
      <c r="E154" s="9">
        <f t="shared" si="15"/>
        <v>3200</v>
      </c>
    </row>
    <row r="155" spans="1:5" ht="15.75" thickBot="1" x14ac:dyDescent="0.3">
      <c r="A155" s="11" t="s">
        <v>52</v>
      </c>
      <c r="B155" s="12"/>
      <c r="C155" s="42">
        <v>3200</v>
      </c>
      <c r="D155" s="9">
        <v>3200</v>
      </c>
      <c r="E155" s="9">
        <v>3200</v>
      </c>
    </row>
    <row r="156" spans="1:5" ht="15.75" thickBot="1" x14ac:dyDescent="0.3">
      <c r="A156" s="11" t="s">
        <v>53</v>
      </c>
      <c r="B156" s="12"/>
      <c r="C156" s="117"/>
      <c r="D156" s="13"/>
      <c r="E156" s="13"/>
    </row>
    <row r="157" spans="1:5" ht="24.75" thickBot="1" x14ac:dyDescent="0.3">
      <c r="A157" s="1" t="s">
        <v>32</v>
      </c>
      <c r="B157" s="9"/>
      <c r="C157" s="42">
        <f>C158+C159</f>
        <v>550</v>
      </c>
      <c r="D157" s="42">
        <f t="shared" ref="D157:E157" si="16">D158+D159</f>
        <v>550</v>
      </c>
      <c r="E157" s="42">
        <f t="shared" si="16"/>
        <v>550</v>
      </c>
    </row>
    <row r="158" spans="1:5" ht="15.75" thickBot="1" x14ac:dyDescent="0.3">
      <c r="A158" s="11" t="s">
        <v>52</v>
      </c>
      <c r="B158" s="12"/>
      <c r="C158" s="42">
        <v>550</v>
      </c>
      <c r="D158" s="9">
        <v>550</v>
      </c>
      <c r="E158" s="9">
        <v>550</v>
      </c>
    </row>
    <row r="159" spans="1:5" ht="15.75" thickBot="1" x14ac:dyDescent="0.3">
      <c r="A159" s="11" t="s">
        <v>53</v>
      </c>
      <c r="B159" s="12"/>
      <c r="C159" s="9"/>
      <c r="D159" s="9"/>
      <c r="E159" s="9"/>
    </row>
    <row r="160" spans="1:5" ht="15.75" thickBot="1" x14ac:dyDescent="0.3">
      <c r="A160" s="1" t="s">
        <v>1</v>
      </c>
      <c r="B160" s="12"/>
      <c r="C160" s="9">
        <f>C161</f>
        <v>63550</v>
      </c>
      <c r="D160" s="9">
        <f>D161</f>
        <v>63550</v>
      </c>
      <c r="E160" s="9">
        <f>E161</f>
        <v>63550</v>
      </c>
    </row>
    <row r="161" spans="1:5" ht="15.75" thickBot="1" x14ac:dyDescent="0.3">
      <c r="A161" s="11" t="s">
        <v>52</v>
      </c>
      <c r="B161" s="12"/>
      <c r="C161" s="9">
        <v>63550</v>
      </c>
      <c r="D161" s="9">
        <v>63550</v>
      </c>
      <c r="E161" s="9">
        <v>63550</v>
      </c>
    </row>
    <row r="162" spans="1:5" ht="15.75" thickBot="1" x14ac:dyDescent="0.3">
      <c r="A162" s="11" t="s">
        <v>53</v>
      </c>
      <c r="B162" s="12"/>
      <c r="C162" s="9"/>
      <c r="D162" s="9"/>
      <c r="E162" s="9"/>
    </row>
    <row r="163" spans="1:5" ht="15.75" thickBot="1" x14ac:dyDescent="0.3">
      <c r="A163" s="1" t="s">
        <v>2</v>
      </c>
      <c r="B163" s="12"/>
      <c r="C163" s="9"/>
      <c r="D163" s="9"/>
      <c r="E163" s="9"/>
    </row>
    <row r="164" spans="1:5" ht="15.75" thickBot="1" x14ac:dyDescent="0.3">
      <c r="A164" s="11" t="s">
        <v>52</v>
      </c>
      <c r="B164" s="12"/>
      <c r="C164" s="9"/>
      <c r="D164" s="9"/>
      <c r="E164" s="9"/>
    </row>
    <row r="165" spans="1:5" ht="15.75" thickBot="1" x14ac:dyDescent="0.3">
      <c r="A165" s="11" t="s">
        <v>53</v>
      </c>
      <c r="B165" s="12"/>
      <c r="C165" s="9"/>
      <c r="D165" s="9"/>
      <c r="E165" s="9"/>
    </row>
    <row r="166" spans="1:5" ht="15.75" thickBot="1" x14ac:dyDescent="0.3">
      <c r="A166" s="1" t="s">
        <v>24</v>
      </c>
      <c r="B166" s="12"/>
      <c r="C166" s="9"/>
      <c r="D166" s="9"/>
      <c r="E166" s="9"/>
    </row>
    <row r="167" spans="1:5" ht="15.75" thickBot="1" x14ac:dyDescent="0.3">
      <c r="A167" s="11" t="s">
        <v>52</v>
      </c>
      <c r="B167" s="12"/>
      <c r="C167" s="9"/>
      <c r="D167" s="9"/>
      <c r="E167" s="9"/>
    </row>
    <row r="168" spans="1:5" ht="15.75" thickBot="1" x14ac:dyDescent="0.3">
      <c r="A168" s="11" t="s">
        <v>53</v>
      </c>
      <c r="B168" s="12"/>
      <c r="C168" s="9"/>
      <c r="D168" s="9"/>
      <c r="E168" s="9"/>
    </row>
    <row r="169" spans="1:5" ht="15.75" thickBot="1" x14ac:dyDescent="0.3">
      <c r="A169" s="1" t="s">
        <v>25</v>
      </c>
      <c r="B169" s="12"/>
      <c r="C169" s="9"/>
      <c r="D169" s="9"/>
      <c r="E169" s="9"/>
    </row>
    <row r="170" spans="1:5" ht="15.75" thickBot="1" x14ac:dyDescent="0.3">
      <c r="A170" s="11" t="s">
        <v>52</v>
      </c>
      <c r="B170" s="12"/>
      <c r="C170" s="9"/>
      <c r="D170" s="9"/>
      <c r="E170" s="9"/>
    </row>
    <row r="171" spans="1:5" ht="15.75" thickBot="1" x14ac:dyDescent="0.3">
      <c r="A171" s="11" t="s">
        <v>53</v>
      </c>
      <c r="B171" s="12"/>
      <c r="C171" s="9"/>
      <c r="D171" s="9"/>
      <c r="E171" s="9"/>
    </row>
    <row r="172" spans="1:5" ht="24.75" thickBot="1" x14ac:dyDescent="0.3">
      <c r="A172" s="1" t="s">
        <v>3</v>
      </c>
      <c r="B172" s="12"/>
      <c r="C172" s="9"/>
      <c r="D172" s="9"/>
      <c r="E172" s="9"/>
    </row>
    <row r="173" spans="1:5" ht="15.75" thickBot="1" x14ac:dyDescent="0.3">
      <c r="A173" s="11" t="s">
        <v>52</v>
      </c>
      <c r="B173" s="12"/>
      <c r="C173" s="9"/>
      <c r="D173" s="9"/>
      <c r="E173" s="9"/>
    </row>
    <row r="174" spans="1:5" ht="15.75" thickBot="1" x14ac:dyDescent="0.3">
      <c r="A174" s="11" t="s">
        <v>53</v>
      </c>
      <c r="B174" s="12"/>
      <c r="C174" s="9"/>
      <c r="D174" s="9"/>
      <c r="E174" s="9"/>
    </row>
    <row r="175" spans="1:5" ht="15.75" thickBot="1" x14ac:dyDescent="0.3">
      <c r="A175" s="24" t="s">
        <v>37</v>
      </c>
      <c r="B175" s="12">
        <f>B172+B169+B166+B163+B160+B157+B154</f>
        <v>0</v>
      </c>
      <c r="C175" s="12">
        <f>C172+C169+C166+C163+C160+C157+C154</f>
        <v>67300</v>
      </c>
      <c r="D175" s="12">
        <f t="shared" ref="D175" si="17">D172+D169+D166+D163+D160+D157+D154</f>
        <v>67300</v>
      </c>
      <c r="E175" s="12">
        <f>E172+E169+E166+E163+E160+E157+E154</f>
        <v>67300</v>
      </c>
    </row>
    <row r="176" spans="1:5" ht="15.75" thickBot="1" x14ac:dyDescent="0.3">
      <c r="A176" s="145" t="s">
        <v>392</v>
      </c>
      <c r="B176" s="245" t="s">
        <v>393</v>
      </c>
      <c r="C176" s="197"/>
      <c r="D176" s="197"/>
      <c r="E176" s="198"/>
    </row>
    <row r="177" spans="1:5" ht="15.75" thickBot="1" x14ac:dyDescent="0.3">
      <c r="A177" s="4" t="s">
        <v>9</v>
      </c>
      <c r="B177" s="161" t="s">
        <v>393</v>
      </c>
      <c r="C177" s="162"/>
      <c r="D177" s="162"/>
      <c r="E177" s="163"/>
    </row>
    <row r="178" spans="1:5" ht="15.75" thickBot="1" x14ac:dyDescent="0.3">
      <c r="A178" s="4" t="s">
        <v>14</v>
      </c>
      <c r="B178" s="167" t="s">
        <v>308</v>
      </c>
      <c r="C178" s="168"/>
      <c r="D178" s="168"/>
      <c r="E178" s="169"/>
    </row>
    <row r="179" spans="1:5" x14ac:dyDescent="0.25">
      <c r="A179" s="156"/>
      <c r="B179" s="2">
        <v>2020</v>
      </c>
      <c r="C179" s="2">
        <v>2021</v>
      </c>
      <c r="D179" s="2">
        <v>2022</v>
      </c>
      <c r="E179" s="2">
        <v>2023</v>
      </c>
    </row>
    <row r="180" spans="1:5" ht="15.75" thickBot="1" x14ac:dyDescent="0.3">
      <c r="A180" s="157"/>
      <c r="B180" s="20" t="s">
        <v>5</v>
      </c>
      <c r="C180" s="20" t="s">
        <v>6</v>
      </c>
      <c r="D180" s="20" t="s">
        <v>6</v>
      </c>
      <c r="E180" s="20" t="s">
        <v>6</v>
      </c>
    </row>
    <row r="181" spans="1:5" ht="15.75" thickBot="1" x14ac:dyDescent="0.3">
      <c r="A181" s="4" t="s">
        <v>8</v>
      </c>
      <c r="B181" s="6"/>
      <c r="C181" s="6">
        <v>1</v>
      </c>
      <c r="D181" s="6">
        <v>1</v>
      </c>
      <c r="E181" s="143">
        <v>1</v>
      </c>
    </row>
    <row r="182" spans="1:5" ht="15.75" thickBot="1" x14ac:dyDescent="0.3">
      <c r="A182" s="4" t="s">
        <v>15</v>
      </c>
      <c r="B182" s="6">
        <f>B211</f>
        <v>0</v>
      </c>
      <c r="C182" s="6">
        <f>C211</f>
        <v>27090</v>
      </c>
      <c r="D182" s="6">
        <f t="shared" ref="D182:E182" si="18">D211</f>
        <v>27090</v>
      </c>
      <c r="E182" s="6">
        <f t="shared" si="18"/>
        <v>27090</v>
      </c>
    </row>
    <row r="183" spans="1:5" ht="15.75" thickBot="1" x14ac:dyDescent="0.3">
      <c r="A183" s="4" t="s">
        <v>23</v>
      </c>
      <c r="B183" s="6" t="e">
        <f>B182/B181</f>
        <v>#DIV/0!</v>
      </c>
      <c r="C183" s="6">
        <f>C182/C181</f>
        <v>27090</v>
      </c>
      <c r="D183" s="6">
        <f>D182/D181</f>
        <v>27090</v>
      </c>
      <c r="E183" s="6">
        <f>E182/E181</f>
        <v>27090</v>
      </c>
    </row>
    <row r="184" spans="1:5" ht="15.75" thickBot="1" x14ac:dyDescent="0.3">
      <c r="A184" s="4" t="s">
        <v>16</v>
      </c>
      <c r="B184" s="143"/>
      <c r="C184" s="8" t="e">
        <f>C181/B181-1</f>
        <v>#DIV/0!</v>
      </c>
      <c r="D184" s="8">
        <f>D181/C181-1</f>
        <v>0</v>
      </c>
      <c r="E184" s="8">
        <f>E181/D181-1</f>
        <v>0</v>
      </c>
    </row>
    <row r="185" spans="1:5" ht="15.75" thickBot="1" x14ac:dyDescent="0.3">
      <c r="A185" s="4" t="s">
        <v>17</v>
      </c>
      <c r="B185" s="143"/>
      <c r="C185" s="8" t="e">
        <f>C182/B182-1</f>
        <v>#DIV/0!</v>
      </c>
      <c r="D185" s="8">
        <f t="shared" ref="D185:D186" si="19">D182/C182-1</f>
        <v>0</v>
      </c>
      <c r="E185" s="8">
        <f t="shared" ref="E185:E186" si="20">E182/D182-1</f>
        <v>0</v>
      </c>
    </row>
    <row r="186" spans="1:5" ht="15.75" thickBot="1" x14ac:dyDescent="0.3">
      <c r="A186" s="4" t="s">
        <v>18</v>
      </c>
      <c r="B186" s="143"/>
      <c r="C186" s="8" t="e">
        <f>C183/B183-1</f>
        <v>#DIV/0!</v>
      </c>
      <c r="D186" s="8">
        <f t="shared" si="19"/>
        <v>0</v>
      </c>
      <c r="E186" s="8">
        <f t="shared" si="20"/>
        <v>0</v>
      </c>
    </row>
    <row r="187" spans="1:5" ht="15.75" customHeight="1" thickBot="1" x14ac:dyDescent="0.3">
      <c r="A187" s="170" t="s">
        <v>38</v>
      </c>
      <c r="B187" s="171"/>
      <c r="C187" s="171"/>
      <c r="D187" s="171"/>
      <c r="E187" s="172"/>
    </row>
    <row r="188" spans="1:5" x14ac:dyDescent="0.25">
      <c r="A188" s="156"/>
      <c r="B188" s="2">
        <v>2020</v>
      </c>
      <c r="C188" s="2">
        <v>2021</v>
      </c>
      <c r="D188" s="2">
        <v>2022</v>
      </c>
      <c r="E188" s="2">
        <v>2023</v>
      </c>
    </row>
    <row r="189" spans="1:5" ht="15.75" thickBot="1" x14ac:dyDescent="0.3">
      <c r="A189" s="157"/>
      <c r="B189" s="20" t="s">
        <v>5</v>
      </c>
      <c r="C189" s="20" t="s">
        <v>6</v>
      </c>
      <c r="D189" s="20" t="s">
        <v>6</v>
      </c>
      <c r="E189" s="20" t="s">
        <v>6</v>
      </c>
    </row>
    <row r="190" spans="1:5" ht="15.75" thickBot="1" x14ac:dyDescent="0.3">
      <c r="A190" s="1" t="s">
        <v>0</v>
      </c>
      <c r="B190" s="9"/>
      <c r="C190" s="9">
        <f>C191+C192</f>
        <v>20300</v>
      </c>
      <c r="D190" s="9">
        <f t="shared" ref="D190" si="21">D191+D192</f>
        <v>20300</v>
      </c>
      <c r="E190" s="9">
        <f t="shared" ref="E190" si="22">E191+E192</f>
        <v>20300</v>
      </c>
    </row>
    <row r="191" spans="1:5" ht="15.75" thickBot="1" x14ac:dyDescent="0.3">
      <c r="A191" s="11" t="s">
        <v>52</v>
      </c>
      <c r="B191" s="12"/>
      <c r="C191" s="42">
        <v>20300</v>
      </c>
      <c r="D191" s="42">
        <v>20300</v>
      </c>
      <c r="E191" s="42">
        <v>20300</v>
      </c>
    </row>
    <row r="192" spans="1:5" ht="15.75" thickBot="1" x14ac:dyDescent="0.3">
      <c r="A192" s="11" t="s">
        <v>53</v>
      </c>
      <c r="B192" s="12"/>
      <c r="C192" s="117"/>
      <c r="D192" s="13"/>
      <c r="E192" s="13"/>
    </row>
    <row r="193" spans="1:5" ht="24.75" thickBot="1" x14ac:dyDescent="0.3">
      <c r="A193" s="1" t="s">
        <v>32</v>
      </c>
      <c r="B193" s="9"/>
      <c r="C193" s="42">
        <f>C194+C195</f>
        <v>3290</v>
      </c>
      <c r="D193" s="42">
        <f t="shared" ref="D193" si="23">D194+D195</f>
        <v>3290</v>
      </c>
      <c r="E193" s="42">
        <f t="shared" ref="E193" si="24">E194+E195</f>
        <v>3290</v>
      </c>
    </row>
    <row r="194" spans="1:5" ht="15.75" thickBot="1" x14ac:dyDescent="0.3">
      <c r="A194" s="11" t="s">
        <v>52</v>
      </c>
      <c r="B194" s="12"/>
      <c r="C194" s="42">
        <v>3290</v>
      </c>
      <c r="D194" s="42">
        <v>3290</v>
      </c>
      <c r="E194" s="42">
        <v>3290</v>
      </c>
    </row>
    <row r="195" spans="1:5" ht="15.75" thickBot="1" x14ac:dyDescent="0.3">
      <c r="A195" s="11" t="s">
        <v>53</v>
      </c>
      <c r="B195" s="12"/>
      <c r="C195" s="9"/>
      <c r="D195" s="9"/>
      <c r="E195" s="9"/>
    </row>
    <row r="196" spans="1:5" ht="15.75" thickBot="1" x14ac:dyDescent="0.3">
      <c r="A196" s="1" t="s">
        <v>1</v>
      </c>
      <c r="B196" s="12"/>
      <c r="C196" s="9">
        <f>C197</f>
        <v>3500</v>
      </c>
      <c r="D196" s="9">
        <f>D197</f>
        <v>3500</v>
      </c>
      <c r="E196" s="9">
        <f>E197</f>
        <v>3500</v>
      </c>
    </row>
    <row r="197" spans="1:5" ht="15.75" thickBot="1" x14ac:dyDescent="0.3">
      <c r="A197" s="11" t="s">
        <v>52</v>
      </c>
      <c r="B197" s="12"/>
      <c r="C197" s="9">
        <v>3500</v>
      </c>
      <c r="D197" s="9">
        <v>3500</v>
      </c>
      <c r="E197" s="9">
        <v>3500</v>
      </c>
    </row>
    <row r="198" spans="1:5" ht="15.75" thickBot="1" x14ac:dyDescent="0.3">
      <c r="A198" s="11" t="s">
        <v>53</v>
      </c>
      <c r="B198" s="12"/>
      <c r="C198" s="9"/>
      <c r="D198" s="9"/>
      <c r="E198" s="9"/>
    </row>
    <row r="199" spans="1:5" ht="15.75" thickBot="1" x14ac:dyDescent="0.3">
      <c r="A199" s="1" t="s">
        <v>2</v>
      </c>
      <c r="B199" s="12"/>
      <c r="C199" s="9"/>
      <c r="D199" s="9"/>
      <c r="E199" s="9"/>
    </row>
    <row r="200" spans="1:5" ht="15.75" thickBot="1" x14ac:dyDescent="0.3">
      <c r="A200" s="11" t="s">
        <v>52</v>
      </c>
      <c r="B200" s="12"/>
      <c r="C200" s="9"/>
      <c r="D200" s="9"/>
      <c r="E200" s="9"/>
    </row>
    <row r="201" spans="1:5" ht="15.75" thickBot="1" x14ac:dyDescent="0.3">
      <c r="A201" s="11" t="s">
        <v>53</v>
      </c>
      <c r="B201" s="12"/>
      <c r="C201" s="9"/>
      <c r="D201" s="9"/>
      <c r="E201" s="9"/>
    </row>
    <row r="202" spans="1:5" ht="14.25" customHeight="1" thickBot="1" x14ac:dyDescent="0.3">
      <c r="A202" s="1" t="s">
        <v>24</v>
      </c>
      <c r="B202" s="12"/>
      <c r="C202" s="9"/>
      <c r="D202" s="9"/>
      <c r="E202" s="9"/>
    </row>
    <row r="203" spans="1:5" ht="15.75" thickBot="1" x14ac:dyDescent="0.3">
      <c r="A203" s="11" t="s">
        <v>52</v>
      </c>
      <c r="B203" s="12"/>
      <c r="C203" s="9"/>
      <c r="D203" s="9"/>
      <c r="E203" s="9"/>
    </row>
    <row r="204" spans="1:5" ht="15.75" thickBot="1" x14ac:dyDescent="0.3">
      <c r="A204" s="11" t="s">
        <v>53</v>
      </c>
      <c r="B204" s="12"/>
      <c r="C204" s="9"/>
      <c r="D204" s="9"/>
      <c r="E204" s="9"/>
    </row>
    <row r="205" spans="1:5" ht="15.75" customHeight="1" thickBot="1" x14ac:dyDescent="0.3">
      <c r="A205" s="1" t="s">
        <v>25</v>
      </c>
      <c r="B205" s="12"/>
      <c r="C205" s="9"/>
      <c r="D205" s="9"/>
      <c r="E205" s="9"/>
    </row>
    <row r="206" spans="1:5" ht="15.75" thickBot="1" x14ac:dyDescent="0.3">
      <c r="A206" s="11" t="s">
        <v>52</v>
      </c>
      <c r="B206" s="12"/>
      <c r="C206" s="9"/>
      <c r="D206" s="9"/>
      <c r="E206" s="9"/>
    </row>
    <row r="207" spans="1:5" ht="15.75" thickBot="1" x14ac:dyDescent="0.3">
      <c r="A207" s="11" t="s">
        <v>53</v>
      </c>
      <c r="B207" s="12"/>
      <c r="C207" s="9"/>
      <c r="D207" s="9"/>
      <c r="E207" s="9"/>
    </row>
    <row r="208" spans="1:5" ht="24.75" thickBot="1" x14ac:dyDescent="0.3">
      <c r="A208" s="1" t="s">
        <v>3</v>
      </c>
      <c r="B208" s="12"/>
      <c r="C208" s="9"/>
      <c r="D208" s="9"/>
      <c r="E208" s="9"/>
    </row>
    <row r="209" spans="1:5" ht="15.75" thickBot="1" x14ac:dyDescent="0.3">
      <c r="A209" s="11" t="s">
        <v>52</v>
      </c>
      <c r="B209" s="12"/>
      <c r="C209" s="9"/>
      <c r="D209" s="9"/>
      <c r="E209" s="9"/>
    </row>
    <row r="210" spans="1:5" ht="15.75" thickBot="1" x14ac:dyDescent="0.3">
      <c r="A210" s="11" t="s">
        <v>53</v>
      </c>
      <c r="B210" s="12"/>
      <c r="C210" s="9"/>
      <c r="D210" s="9"/>
      <c r="E210" s="9"/>
    </row>
    <row r="211" spans="1:5" ht="15.75" thickBot="1" x14ac:dyDescent="0.3">
      <c r="A211" s="24" t="s">
        <v>37</v>
      </c>
      <c r="B211" s="12">
        <f>B208+B205+B202+B199+B196+B193+B190</f>
        <v>0</v>
      </c>
      <c r="C211" s="12">
        <f>C208+C205+C202+C199+C196+C193+C190</f>
        <v>27090</v>
      </c>
      <c r="D211" s="12">
        <f t="shared" ref="D211" si="25">D208+D205+D202+D199+D196+D193+D190</f>
        <v>27090</v>
      </c>
      <c r="E211" s="12">
        <f>E208+E205+E202+E199+E196+E193+E190</f>
        <v>27090</v>
      </c>
    </row>
    <row r="212" spans="1:5" ht="15.75" thickBot="1" x14ac:dyDescent="0.3">
      <c r="A212" s="145" t="s">
        <v>394</v>
      </c>
      <c r="B212" s="245" t="s">
        <v>213</v>
      </c>
      <c r="C212" s="197"/>
      <c r="D212" s="197"/>
      <c r="E212" s="198"/>
    </row>
    <row r="213" spans="1:5" ht="15.75" thickBot="1" x14ac:dyDescent="0.3">
      <c r="A213" s="4" t="s">
        <v>9</v>
      </c>
      <c r="B213" s="203"/>
      <c r="C213" s="204"/>
      <c r="D213" s="204"/>
      <c r="E213" s="205"/>
    </row>
    <row r="214" spans="1:5" ht="15.75" thickBot="1" x14ac:dyDescent="0.3">
      <c r="A214" s="4" t="s">
        <v>14</v>
      </c>
      <c r="B214" s="167" t="s">
        <v>308</v>
      </c>
      <c r="C214" s="168"/>
      <c r="D214" s="168"/>
      <c r="E214" s="169"/>
    </row>
    <row r="215" spans="1:5" x14ac:dyDescent="0.25">
      <c r="A215" s="156"/>
      <c r="B215" s="2">
        <v>2020</v>
      </c>
      <c r="C215" s="2">
        <v>2021</v>
      </c>
      <c r="D215" s="2">
        <v>2022</v>
      </c>
      <c r="E215" s="2">
        <v>2023</v>
      </c>
    </row>
    <row r="216" spans="1:5" ht="15.75" thickBot="1" x14ac:dyDescent="0.3">
      <c r="A216" s="157"/>
      <c r="B216" s="20" t="s">
        <v>5</v>
      </c>
      <c r="C216" s="20" t="s">
        <v>6</v>
      </c>
      <c r="D216" s="20" t="s">
        <v>6</v>
      </c>
      <c r="E216" s="20" t="s">
        <v>6</v>
      </c>
    </row>
    <row r="217" spans="1:5" ht="15.75" thickBot="1" x14ac:dyDescent="0.3">
      <c r="A217" s="4" t="s">
        <v>8</v>
      </c>
      <c r="B217" s="6"/>
      <c r="C217" s="6">
        <v>1</v>
      </c>
      <c r="D217" s="6">
        <v>1</v>
      </c>
      <c r="E217" s="143">
        <v>1</v>
      </c>
    </row>
    <row r="218" spans="1:5" ht="15.75" thickBot="1" x14ac:dyDescent="0.3">
      <c r="A218" s="4" t="s">
        <v>15</v>
      </c>
      <c r="B218" s="6">
        <f>B247</f>
        <v>0</v>
      </c>
      <c r="C218" s="6">
        <f>C247</f>
        <v>11610</v>
      </c>
      <c r="D218" s="6">
        <f t="shared" ref="D218:E218" si="26">D247</f>
        <v>11610</v>
      </c>
      <c r="E218" s="6">
        <f t="shared" si="26"/>
        <v>11610</v>
      </c>
    </row>
    <row r="219" spans="1:5" ht="15.75" thickBot="1" x14ac:dyDescent="0.3">
      <c r="A219" s="4" t="s">
        <v>23</v>
      </c>
      <c r="B219" s="6" t="e">
        <f>B218/B217</f>
        <v>#DIV/0!</v>
      </c>
      <c r="C219" s="6">
        <f>C218/C217</f>
        <v>11610</v>
      </c>
      <c r="D219" s="6">
        <f>D218/D217</f>
        <v>11610</v>
      </c>
      <c r="E219" s="6">
        <f>E218/E217</f>
        <v>11610</v>
      </c>
    </row>
    <row r="220" spans="1:5" ht="15.75" thickBot="1" x14ac:dyDescent="0.3">
      <c r="A220" s="4" t="s">
        <v>16</v>
      </c>
      <c r="B220" s="143"/>
      <c r="C220" s="8" t="e">
        <f>C217/B217-1</f>
        <v>#DIV/0!</v>
      </c>
      <c r="D220" s="8">
        <f>D217/C217-1</f>
        <v>0</v>
      </c>
      <c r="E220" s="8">
        <f>E217/D217-1</f>
        <v>0</v>
      </c>
    </row>
    <row r="221" spans="1:5" ht="15.75" thickBot="1" x14ac:dyDescent="0.3">
      <c r="A221" s="4" t="s">
        <v>17</v>
      </c>
      <c r="B221" s="143"/>
      <c r="C221" s="8" t="e">
        <f>C218/B218-1</f>
        <v>#DIV/0!</v>
      </c>
      <c r="D221" s="8">
        <f t="shared" ref="D221:D222" si="27">D218/C218-1</f>
        <v>0</v>
      </c>
      <c r="E221" s="8">
        <f t="shared" ref="E221:E222" si="28">E218/D218-1</f>
        <v>0</v>
      </c>
    </row>
    <row r="222" spans="1:5" ht="15.75" thickBot="1" x14ac:dyDescent="0.3">
      <c r="A222" s="4" t="s">
        <v>18</v>
      </c>
      <c r="B222" s="143"/>
      <c r="C222" s="8" t="e">
        <f>C219/B219-1</f>
        <v>#DIV/0!</v>
      </c>
      <c r="D222" s="8">
        <f t="shared" si="27"/>
        <v>0</v>
      </c>
      <c r="E222" s="8">
        <f t="shared" si="28"/>
        <v>0</v>
      </c>
    </row>
    <row r="223" spans="1:5" ht="15.75" customHeight="1" thickBot="1" x14ac:dyDescent="0.3">
      <c r="A223" s="170" t="s">
        <v>38</v>
      </c>
      <c r="B223" s="171"/>
      <c r="C223" s="171"/>
      <c r="D223" s="171"/>
      <c r="E223" s="172"/>
    </row>
    <row r="224" spans="1:5" ht="14.25" customHeight="1" x14ac:dyDescent="0.25">
      <c r="A224" s="156"/>
      <c r="B224" s="2">
        <v>2020</v>
      </c>
      <c r="C224" s="2">
        <v>2021</v>
      </c>
      <c r="D224" s="2">
        <v>2022</v>
      </c>
      <c r="E224" s="2">
        <v>2023</v>
      </c>
    </row>
    <row r="225" spans="1:5" ht="15.75" thickBot="1" x14ac:dyDescent="0.3">
      <c r="A225" s="157"/>
      <c r="B225" s="20" t="s">
        <v>5</v>
      </c>
      <c r="C225" s="20" t="s">
        <v>6</v>
      </c>
      <c r="D225" s="20" t="s">
        <v>6</v>
      </c>
      <c r="E225" s="20" t="s">
        <v>6</v>
      </c>
    </row>
    <row r="226" spans="1:5" ht="15.75" thickBot="1" x14ac:dyDescent="0.3">
      <c r="A226" s="1" t="s">
        <v>0</v>
      </c>
      <c r="B226" s="9"/>
      <c r="C226" s="9">
        <f>C227+C228</f>
        <v>8700</v>
      </c>
      <c r="D226" s="9">
        <f t="shared" ref="D226" si="29">D227+D228</f>
        <v>8700</v>
      </c>
      <c r="E226" s="9">
        <f t="shared" ref="E226" si="30">E227+E228</f>
        <v>8700</v>
      </c>
    </row>
    <row r="227" spans="1:5" ht="15.75" customHeight="1" thickBot="1" x14ac:dyDescent="0.3">
      <c r="A227" s="11" t="s">
        <v>52</v>
      </c>
      <c r="B227" s="12"/>
      <c r="C227" s="42">
        <v>8700</v>
      </c>
      <c r="D227" s="42">
        <v>8700</v>
      </c>
      <c r="E227" s="42">
        <v>8700</v>
      </c>
    </row>
    <row r="228" spans="1:5" ht="15.75" thickBot="1" x14ac:dyDescent="0.3">
      <c r="A228" s="11" t="s">
        <v>53</v>
      </c>
      <c r="B228" s="12"/>
      <c r="C228" s="117"/>
      <c r="D228" s="13"/>
      <c r="E228" s="13"/>
    </row>
    <row r="229" spans="1:5" ht="24.75" thickBot="1" x14ac:dyDescent="0.3">
      <c r="A229" s="1" t="s">
        <v>32</v>
      </c>
      <c r="B229" s="9"/>
      <c r="C229" s="42">
        <f>C230+C231</f>
        <v>1410</v>
      </c>
      <c r="D229" s="42">
        <f t="shared" ref="D229" si="31">D230+D231</f>
        <v>1410</v>
      </c>
      <c r="E229" s="42">
        <f t="shared" ref="E229" si="32">E230+E231</f>
        <v>1410</v>
      </c>
    </row>
    <row r="230" spans="1:5" ht="15.75" thickBot="1" x14ac:dyDescent="0.3">
      <c r="A230" s="11" t="s">
        <v>52</v>
      </c>
      <c r="B230" s="12"/>
      <c r="C230" s="42">
        <v>1410</v>
      </c>
      <c r="D230" s="42">
        <v>1410</v>
      </c>
      <c r="E230" s="42">
        <v>1410</v>
      </c>
    </row>
    <row r="231" spans="1:5" ht="15.75" thickBot="1" x14ac:dyDescent="0.3">
      <c r="A231" s="11" t="s">
        <v>53</v>
      </c>
      <c r="B231" s="12"/>
      <c r="C231" s="9"/>
      <c r="D231" s="9"/>
      <c r="E231" s="9"/>
    </row>
    <row r="232" spans="1:5" ht="15.75" thickBot="1" x14ac:dyDescent="0.3">
      <c r="A232" s="1" t="s">
        <v>1</v>
      </c>
      <c r="B232" s="12"/>
      <c r="C232" s="9">
        <f>C233</f>
        <v>1500</v>
      </c>
      <c r="D232" s="9">
        <f>D233</f>
        <v>1500</v>
      </c>
      <c r="E232" s="9">
        <f>E233</f>
        <v>1500</v>
      </c>
    </row>
    <row r="233" spans="1:5" ht="15.75" thickBot="1" x14ac:dyDescent="0.3">
      <c r="A233" s="11" t="s">
        <v>52</v>
      </c>
      <c r="B233" s="12"/>
      <c r="C233" s="9">
        <v>1500</v>
      </c>
      <c r="D233" s="9">
        <v>1500</v>
      </c>
      <c r="E233" s="9">
        <v>1500</v>
      </c>
    </row>
    <row r="234" spans="1:5" ht="15.75" thickBot="1" x14ac:dyDescent="0.3">
      <c r="A234" s="11" t="s">
        <v>53</v>
      </c>
      <c r="B234" s="12"/>
      <c r="C234" s="9"/>
      <c r="D234" s="9"/>
      <c r="E234" s="9"/>
    </row>
    <row r="235" spans="1:5" ht="15.75" thickBot="1" x14ac:dyDescent="0.3">
      <c r="A235" s="1" t="s">
        <v>2</v>
      </c>
      <c r="B235" s="12"/>
      <c r="C235" s="9"/>
      <c r="D235" s="9"/>
      <c r="E235" s="9"/>
    </row>
    <row r="236" spans="1:5" ht="15.75" thickBot="1" x14ac:dyDescent="0.3">
      <c r="A236" s="11" t="s">
        <v>52</v>
      </c>
      <c r="B236" s="12"/>
      <c r="C236" s="9"/>
      <c r="D236" s="9"/>
      <c r="E236" s="9"/>
    </row>
    <row r="237" spans="1:5" ht="15.75" thickBot="1" x14ac:dyDescent="0.3">
      <c r="A237" s="11" t="s">
        <v>53</v>
      </c>
      <c r="B237" s="12"/>
      <c r="C237" s="9"/>
      <c r="D237" s="9"/>
      <c r="E237" s="9"/>
    </row>
    <row r="238" spans="1:5" ht="15.75" thickBot="1" x14ac:dyDescent="0.3">
      <c r="A238" s="1" t="s">
        <v>24</v>
      </c>
      <c r="B238" s="12"/>
      <c r="C238" s="9"/>
      <c r="D238" s="9"/>
      <c r="E238" s="9"/>
    </row>
    <row r="239" spans="1:5" ht="15.75" thickBot="1" x14ac:dyDescent="0.3">
      <c r="A239" s="11" t="s">
        <v>52</v>
      </c>
      <c r="B239" s="12"/>
      <c r="C239" s="9"/>
      <c r="D239" s="9"/>
      <c r="E239" s="9"/>
    </row>
    <row r="240" spans="1:5" ht="15.75" thickBot="1" x14ac:dyDescent="0.3">
      <c r="A240" s="11" t="s">
        <v>53</v>
      </c>
      <c r="B240" s="12"/>
      <c r="C240" s="9"/>
      <c r="D240" s="9"/>
      <c r="E240" s="9"/>
    </row>
    <row r="241" spans="1:5" ht="15.75" thickBot="1" x14ac:dyDescent="0.3">
      <c r="A241" s="1" t="s">
        <v>25</v>
      </c>
      <c r="B241" s="12"/>
      <c r="C241" s="9"/>
      <c r="D241" s="9"/>
      <c r="E241" s="9"/>
    </row>
    <row r="242" spans="1:5" ht="15.75" thickBot="1" x14ac:dyDescent="0.3">
      <c r="A242" s="11" t="s">
        <v>52</v>
      </c>
      <c r="B242" s="12"/>
      <c r="C242" s="9"/>
      <c r="D242" s="9"/>
      <c r="E242" s="9"/>
    </row>
    <row r="243" spans="1:5" ht="15.75" thickBot="1" x14ac:dyDescent="0.3">
      <c r="A243" s="11" t="s">
        <v>53</v>
      </c>
      <c r="B243" s="12"/>
      <c r="C243" s="9"/>
      <c r="D243" s="9"/>
      <c r="E243" s="9"/>
    </row>
    <row r="244" spans="1:5" ht="24.75" thickBot="1" x14ac:dyDescent="0.3">
      <c r="A244" s="1" t="s">
        <v>3</v>
      </c>
      <c r="B244" s="12"/>
      <c r="C244" s="9"/>
      <c r="D244" s="9"/>
      <c r="E244" s="9"/>
    </row>
    <row r="245" spans="1:5" ht="15.75" thickBot="1" x14ac:dyDescent="0.3">
      <c r="A245" s="11" t="s">
        <v>52</v>
      </c>
      <c r="B245" s="12"/>
      <c r="C245" s="9"/>
      <c r="D245" s="9"/>
      <c r="E245" s="9"/>
    </row>
    <row r="246" spans="1:5" ht="15.75" thickBot="1" x14ac:dyDescent="0.3">
      <c r="A246" s="11" t="s">
        <v>53</v>
      </c>
      <c r="B246" s="12"/>
      <c r="C246" s="9"/>
      <c r="D246" s="9"/>
      <c r="E246" s="9"/>
    </row>
    <row r="247" spans="1:5" ht="15.75" thickBot="1" x14ac:dyDescent="0.3">
      <c r="A247" s="24" t="s">
        <v>37</v>
      </c>
      <c r="B247" s="12">
        <f>B244+B241+B238+B235+B232+B229+B226</f>
        <v>0</v>
      </c>
      <c r="C247" s="12">
        <f>C244+C241+C238+C235+C232+C229+C226</f>
        <v>11610</v>
      </c>
      <c r="D247" s="12">
        <f t="shared" ref="D247" si="33">D244+D241+D238+D235+D232+D229+D226</f>
        <v>11610</v>
      </c>
      <c r="E247" s="12">
        <f>E244+E241+E238+E235+E232+E229+E226</f>
        <v>11610</v>
      </c>
    </row>
    <row r="248" spans="1:5" ht="15.75" thickBot="1" x14ac:dyDescent="0.3">
      <c r="A248" s="278" t="s">
        <v>41</v>
      </c>
      <c r="B248" s="279"/>
      <c r="C248" s="279"/>
      <c r="D248" s="279"/>
      <c r="E248" s="280"/>
    </row>
    <row r="249" spans="1:5" ht="15.75" thickBot="1" x14ac:dyDescent="0.3">
      <c r="A249" s="173" t="s">
        <v>46</v>
      </c>
      <c r="B249" s="174"/>
      <c r="C249" s="174"/>
      <c r="D249" s="174"/>
      <c r="E249" s="175"/>
    </row>
    <row r="250" spans="1:5" ht="25.5" customHeight="1" thickBot="1" x14ac:dyDescent="0.3">
      <c r="A250" s="50" t="s">
        <v>29</v>
      </c>
      <c r="B250" s="286" t="s">
        <v>403</v>
      </c>
      <c r="C250" s="287"/>
      <c r="D250" s="287"/>
      <c r="E250" s="288"/>
    </row>
    <row r="251" spans="1:5" ht="34.5" thickBot="1" x14ac:dyDescent="0.3">
      <c r="A251" s="21" t="s">
        <v>28</v>
      </c>
      <c r="B251" s="70" t="s">
        <v>423</v>
      </c>
      <c r="C251" s="47" t="s">
        <v>57</v>
      </c>
      <c r="D251" s="48" t="s">
        <v>366</v>
      </c>
      <c r="E251" s="49"/>
    </row>
    <row r="252" spans="1:5" ht="27.75" customHeight="1" thickBot="1" x14ac:dyDescent="0.3">
      <c r="A252" s="4" t="s">
        <v>9</v>
      </c>
      <c r="B252" s="164" t="s">
        <v>422</v>
      </c>
      <c r="C252" s="165"/>
      <c r="D252" s="165"/>
      <c r="E252" s="166"/>
    </row>
    <row r="253" spans="1:5" ht="21.75" customHeight="1" thickBot="1" x14ac:dyDescent="0.3">
      <c r="A253" s="4" t="s">
        <v>14</v>
      </c>
      <c r="B253" s="167" t="s">
        <v>137</v>
      </c>
      <c r="C253" s="168"/>
      <c r="D253" s="168"/>
      <c r="E253" s="169"/>
    </row>
    <row r="254" spans="1:5" ht="12.75" customHeight="1" x14ac:dyDescent="0.25">
      <c r="A254" s="156"/>
      <c r="B254" s="2">
        <v>2020</v>
      </c>
      <c r="C254" s="2">
        <v>2021</v>
      </c>
      <c r="D254" s="2">
        <v>2022</v>
      </c>
      <c r="E254" s="2">
        <v>2023</v>
      </c>
    </row>
    <row r="255" spans="1:5" ht="9" customHeight="1" thickBot="1" x14ac:dyDescent="0.3">
      <c r="A255" s="157"/>
      <c r="B255" s="20" t="s">
        <v>5</v>
      </c>
      <c r="C255" s="20" t="s">
        <v>6</v>
      </c>
      <c r="D255" s="20" t="s">
        <v>6</v>
      </c>
      <c r="E255" s="20" t="s">
        <v>6</v>
      </c>
    </row>
    <row r="256" spans="1:5" ht="15.75" thickBot="1" x14ac:dyDescent="0.3">
      <c r="A256" s="4" t="s">
        <v>8</v>
      </c>
      <c r="B256" s="146">
        <v>0</v>
      </c>
      <c r="C256" s="71">
        <v>3</v>
      </c>
      <c r="D256" s="71">
        <v>3</v>
      </c>
      <c r="E256" s="71">
        <v>3</v>
      </c>
    </row>
    <row r="257" spans="1:5" ht="15.75" thickBot="1" x14ac:dyDescent="0.3">
      <c r="A257" s="4" t="s">
        <v>15</v>
      </c>
      <c r="B257" s="6">
        <f>B275</f>
        <v>0</v>
      </c>
      <c r="C257" s="40">
        <f>C275</f>
        <v>39900</v>
      </c>
      <c r="D257" s="40">
        <f>D270</f>
        <v>138500</v>
      </c>
      <c r="E257" s="40">
        <f>E270</f>
        <v>158600</v>
      </c>
    </row>
    <row r="258" spans="1:5" ht="15.75" thickBot="1" x14ac:dyDescent="0.3">
      <c r="A258" s="4" t="s">
        <v>23</v>
      </c>
      <c r="B258" s="6" t="e">
        <f>B257/B256</f>
        <v>#DIV/0!</v>
      </c>
      <c r="C258" s="6">
        <f>C257/C256</f>
        <v>13300</v>
      </c>
      <c r="D258" s="6">
        <f>D257/D256</f>
        <v>46166.666666666664</v>
      </c>
      <c r="E258" s="6">
        <f>E257/E256</f>
        <v>52866.666666666664</v>
      </c>
    </row>
    <row r="259" spans="1:5" ht="15.75" thickBot="1" x14ac:dyDescent="0.3">
      <c r="A259" s="4" t="s">
        <v>16</v>
      </c>
      <c r="B259" s="146" t="s">
        <v>22</v>
      </c>
      <c r="C259" s="8" t="e">
        <f t="shared" ref="C259:E261" si="34">C256/B256-1</f>
        <v>#DIV/0!</v>
      </c>
      <c r="D259" s="8">
        <f>D256/C256-1</f>
        <v>0</v>
      </c>
      <c r="E259" s="8">
        <f t="shared" si="34"/>
        <v>0</v>
      </c>
    </row>
    <row r="260" spans="1:5" ht="15.75" thickBot="1" x14ac:dyDescent="0.3">
      <c r="A260" s="4" t="s">
        <v>17</v>
      </c>
      <c r="B260" s="146" t="s">
        <v>22</v>
      </c>
      <c r="C260" s="8" t="e">
        <f t="shared" si="34"/>
        <v>#DIV/0!</v>
      </c>
      <c r="D260" s="8">
        <f>D257/C257-1</f>
        <v>2.4711779448621556</v>
      </c>
      <c r="E260" s="8">
        <f t="shared" si="34"/>
        <v>0.14512635379061378</v>
      </c>
    </row>
    <row r="261" spans="1:5" ht="15.75" thickBot="1" x14ac:dyDescent="0.3">
      <c r="A261" s="4" t="s">
        <v>18</v>
      </c>
      <c r="B261" s="146" t="s">
        <v>22</v>
      </c>
      <c r="C261" s="8" t="e">
        <f t="shared" si="34"/>
        <v>#DIV/0!</v>
      </c>
      <c r="D261" s="8">
        <f>D258/C258-1</f>
        <v>2.4711779448621551</v>
      </c>
      <c r="E261" s="8">
        <f t="shared" si="34"/>
        <v>0.14512635379061378</v>
      </c>
    </row>
    <row r="262" spans="1:5" ht="15.75" thickBot="1" x14ac:dyDescent="0.3">
      <c r="A262" s="170" t="s">
        <v>40</v>
      </c>
      <c r="B262" s="171"/>
      <c r="C262" s="171"/>
      <c r="D262" s="171"/>
      <c r="E262" s="172"/>
    </row>
    <row r="263" spans="1:5" ht="12.75" customHeight="1" x14ac:dyDescent="0.25">
      <c r="A263" s="156"/>
      <c r="B263" s="2">
        <v>2020</v>
      </c>
      <c r="C263" s="2">
        <v>2021</v>
      </c>
      <c r="D263" s="2">
        <v>2022</v>
      </c>
      <c r="E263" s="2">
        <v>2023</v>
      </c>
    </row>
    <row r="264" spans="1:5" ht="9" customHeight="1" thickBot="1" x14ac:dyDescent="0.3">
      <c r="A264" s="157"/>
      <c r="B264" s="20" t="s">
        <v>5</v>
      </c>
      <c r="C264" s="20" t="s">
        <v>6</v>
      </c>
      <c r="D264" s="20" t="s">
        <v>6</v>
      </c>
      <c r="E264" s="20" t="s">
        <v>6</v>
      </c>
    </row>
    <row r="265" spans="1:5" ht="15.75" thickBot="1" x14ac:dyDescent="0.3">
      <c r="A265" s="1" t="s">
        <v>44</v>
      </c>
      <c r="B265" s="7">
        <f>B266+B267+B268+B269</f>
        <v>0</v>
      </c>
      <c r="C265" s="9">
        <f>C266+C267+C268+C269</f>
        <v>0</v>
      </c>
      <c r="D265" s="9">
        <f>D266+D267+D268+D269</f>
        <v>0</v>
      </c>
      <c r="E265" s="9">
        <f>E266+E267+E268+E269</f>
        <v>0</v>
      </c>
    </row>
    <row r="266" spans="1:5" ht="15.75" thickBot="1" x14ac:dyDescent="0.3">
      <c r="A266" s="11" t="s">
        <v>52</v>
      </c>
      <c r="B266" s="7"/>
      <c r="C266" s="9"/>
      <c r="D266" s="9"/>
      <c r="E266" s="9"/>
    </row>
    <row r="267" spans="1:5" ht="15.75" thickBot="1" x14ac:dyDescent="0.3">
      <c r="A267" s="11" t="s">
        <v>58</v>
      </c>
      <c r="B267" s="7"/>
      <c r="C267" s="9"/>
      <c r="D267" s="9"/>
      <c r="E267" s="9"/>
    </row>
    <row r="268" spans="1:5" ht="15.75" thickBot="1" x14ac:dyDescent="0.3">
      <c r="A268" s="11" t="s">
        <v>59</v>
      </c>
      <c r="B268" s="7"/>
      <c r="C268" s="9"/>
      <c r="D268" s="9"/>
      <c r="E268" s="9"/>
    </row>
    <row r="269" spans="1:5" ht="15.75" thickBot="1" x14ac:dyDescent="0.3">
      <c r="A269" s="11" t="s">
        <v>60</v>
      </c>
      <c r="B269" s="7"/>
      <c r="C269" s="9"/>
      <c r="D269" s="9"/>
      <c r="E269" s="9"/>
    </row>
    <row r="270" spans="1:5" ht="15.75" thickBot="1" x14ac:dyDescent="0.3">
      <c r="A270" s="1" t="s">
        <v>45</v>
      </c>
      <c r="B270" s="35">
        <f>B271+B272+B273+B274</f>
        <v>0</v>
      </c>
      <c r="C270" s="12">
        <f>C271</f>
        <v>39900</v>
      </c>
      <c r="D270" s="12">
        <f>D271</f>
        <v>138500</v>
      </c>
      <c r="E270" s="12">
        <f>E271+E272+E273+E274</f>
        <v>158600</v>
      </c>
    </row>
    <row r="271" spans="1:5" ht="15.75" thickBot="1" x14ac:dyDescent="0.3">
      <c r="A271" s="11" t="s">
        <v>52</v>
      </c>
      <c r="B271" s="35"/>
      <c r="C271" s="12">
        <v>39900</v>
      </c>
      <c r="D271" s="12">
        <v>138500</v>
      </c>
      <c r="E271" s="12">
        <v>158600</v>
      </c>
    </row>
    <row r="272" spans="1:5" ht="15.75" thickBot="1" x14ac:dyDescent="0.3">
      <c r="A272" s="11" t="s">
        <v>58</v>
      </c>
      <c r="B272" s="35"/>
      <c r="C272" s="12"/>
      <c r="D272" s="12"/>
      <c r="E272" s="12"/>
    </row>
    <row r="273" spans="1:5" ht="15.75" thickBot="1" x14ac:dyDescent="0.3">
      <c r="A273" s="11" t="s">
        <v>59</v>
      </c>
      <c r="B273" s="35"/>
      <c r="C273" s="12"/>
      <c r="D273" s="12"/>
      <c r="E273" s="12"/>
    </row>
    <row r="274" spans="1:5" ht="15.75" thickBot="1" x14ac:dyDescent="0.3">
      <c r="A274" s="11" t="s">
        <v>60</v>
      </c>
      <c r="B274" s="35"/>
      <c r="C274" s="12"/>
      <c r="D274" s="12"/>
      <c r="E274" s="12"/>
    </row>
    <row r="275" spans="1:5" ht="15.75" thickBot="1" x14ac:dyDescent="0.3">
      <c r="A275" s="119" t="s">
        <v>37</v>
      </c>
      <c r="B275" s="35">
        <f>B265+B270</f>
        <v>0</v>
      </c>
      <c r="C275" s="41">
        <f>C265+C270</f>
        <v>39900</v>
      </c>
      <c r="D275" s="41">
        <f>D271</f>
        <v>138500</v>
      </c>
      <c r="E275" s="12">
        <v>158600</v>
      </c>
    </row>
    <row r="276" spans="1:5" ht="15.75" thickBot="1" x14ac:dyDescent="0.3">
      <c r="A276" s="21" t="s">
        <v>49</v>
      </c>
      <c r="B276" s="206" t="s">
        <v>214</v>
      </c>
      <c r="C276" s="277"/>
      <c r="D276" s="207"/>
      <c r="E276" s="208"/>
    </row>
    <row r="277" spans="1:5" ht="34.5" thickBot="1" x14ac:dyDescent="0.3">
      <c r="A277" s="21" t="s">
        <v>61</v>
      </c>
      <c r="B277" s="21" t="s">
        <v>216</v>
      </c>
      <c r="C277" s="43" t="s">
        <v>57</v>
      </c>
      <c r="D277" s="207" t="s">
        <v>217</v>
      </c>
      <c r="E277" s="208"/>
    </row>
    <row r="278" spans="1:5" ht="33" customHeight="1" thickBot="1" x14ac:dyDescent="0.3">
      <c r="A278" s="4" t="s">
        <v>9</v>
      </c>
      <c r="B278" s="164" t="s">
        <v>218</v>
      </c>
      <c r="C278" s="165"/>
      <c r="D278" s="165"/>
      <c r="E278" s="166"/>
    </row>
    <row r="279" spans="1:5" ht="15.75" thickBot="1" x14ac:dyDescent="0.3">
      <c r="A279" s="4" t="s">
        <v>14</v>
      </c>
      <c r="B279" s="167" t="s">
        <v>219</v>
      </c>
      <c r="C279" s="168"/>
      <c r="D279" s="168"/>
      <c r="E279" s="169"/>
    </row>
    <row r="280" spans="1:5" ht="12.75" customHeight="1" x14ac:dyDescent="0.25">
      <c r="A280" s="156"/>
      <c r="B280" s="2">
        <v>2020</v>
      </c>
      <c r="C280" s="2">
        <v>2021</v>
      </c>
      <c r="D280" s="2">
        <v>2022</v>
      </c>
      <c r="E280" s="2">
        <v>2023</v>
      </c>
    </row>
    <row r="281" spans="1:5" ht="31.5" customHeight="1" thickBot="1" x14ac:dyDescent="0.3">
      <c r="A281" s="157"/>
      <c r="B281" s="20" t="s">
        <v>5</v>
      </c>
      <c r="C281" s="20" t="s">
        <v>215</v>
      </c>
      <c r="D281" s="20" t="s">
        <v>6</v>
      </c>
      <c r="E281" s="20" t="s">
        <v>6</v>
      </c>
    </row>
    <row r="282" spans="1:5" ht="15.75" thickBot="1" x14ac:dyDescent="0.3">
      <c r="A282" s="4" t="s">
        <v>8</v>
      </c>
      <c r="B282" s="71">
        <v>0</v>
      </c>
      <c r="C282" s="71">
        <v>0</v>
      </c>
      <c r="D282" s="71">
        <v>0</v>
      </c>
      <c r="E282" s="71">
        <v>0</v>
      </c>
    </row>
    <row r="283" spans="1:5" ht="15.75" thickBot="1" x14ac:dyDescent="0.3">
      <c r="A283" s="4" t="s">
        <v>15</v>
      </c>
      <c r="B283" s="6">
        <v>0</v>
      </c>
      <c r="C283" s="6">
        <f>C301</f>
        <v>100000</v>
      </c>
      <c r="D283" s="6">
        <f>D301</f>
        <v>100000</v>
      </c>
      <c r="E283" s="6">
        <v>0</v>
      </c>
    </row>
    <row r="284" spans="1:5" ht="15.75" thickBot="1" x14ac:dyDescent="0.3">
      <c r="A284" s="4" t="s">
        <v>23</v>
      </c>
      <c r="B284" s="6" t="e">
        <f>B283/B282</f>
        <v>#DIV/0!</v>
      </c>
      <c r="C284" s="6" t="e">
        <f>C283/C282</f>
        <v>#DIV/0!</v>
      </c>
      <c r="D284" s="6" t="e">
        <f>D283/D282</f>
        <v>#DIV/0!</v>
      </c>
      <c r="E284" s="6" t="e">
        <f>E283/E282</f>
        <v>#DIV/0!</v>
      </c>
    </row>
    <row r="285" spans="1:5" ht="15.75" thickBot="1" x14ac:dyDescent="0.3">
      <c r="A285" s="4" t="s">
        <v>16</v>
      </c>
      <c r="B285" s="71" t="s">
        <v>22</v>
      </c>
      <c r="C285" s="8" t="e">
        <f t="shared" ref="C285:E287" si="35">C282/B282-1</f>
        <v>#DIV/0!</v>
      </c>
      <c r="D285" s="8" t="e">
        <f>D282/C282-1</f>
        <v>#DIV/0!</v>
      </c>
      <c r="E285" s="8" t="e">
        <f t="shared" si="35"/>
        <v>#DIV/0!</v>
      </c>
    </row>
    <row r="286" spans="1:5" ht="15.75" thickBot="1" x14ac:dyDescent="0.3">
      <c r="A286" s="4" t="s">
        <v>17</v>
      </c>
      <c r="B286" s="71" t="s">
        <v>22</v>
      </c>
      <c r="C286" s="8" t="e">
        <f t="shared" si="35"/>
        <v>#DIV/0!</v>
      </c>
      <c r="D286" s="8">
        <f>D283/C283-1</f>
        <v>0</v>
      </c>
      <c r="E286" s="8">
        <f t="shared" si="35"/>
        <v>-1</v>
      </c>
    </row>
    <row r="287" spans="1:5" ht="15.75" thickBot="1" x14ac:dyDescent="0.3">
      <c r="A287" s="4" t="s">
        <v>18</v>
      </c>
      <c r="B287" s="71" t="s">
        <v>22</v>
      </c>
      <c r="C287" s="8" t="e">
        <f t="shared" si="35"/>
        <v>#DIV/0!</v>
      </c>
      <c r="D287" s="8" t="e">
        <f>D284/C284-1</f>
        <v>#DIV/0!</v>
      </c>
      <c r="E287" s="8" t="e">
        <f t="shared" si="35"/>
        <v>#DIV/0!</v>
      </c>
    </row>
    <row r="288" spans="1:5" ht="15.75" thickBot="1" x14ac:dyDescent="0.3">
      <c r="A288" s="170" t="s">
        <v>63</v>
      </c>
      <c r="B288" s="171"/>
      <c r="C288" s="171"/>
      <c r="D288" s="171"/>
      <c r="E288" s="172"/>
    </row>
    <row r="289" spans="1:5" ht="26.25" customHeight="1" x14ac:dyDescent="0.25">
      <c r="A289" s="156"/>
      <c r="B289" s="2">
        <v>2020</v>
      </c>
      <c r="C289" s="2">
        <v>2021</v>
      </c>
      <c r="D289" s="2">
        <v>2022</v>
      </c>
      <c r="E289" s="2">
        <v>2023</v>
      </c>
    </row>
    <row r="290" spans="1:5" ht="19.5" customHeight="1" thickBot="1" x14ac:dyDescent="0.3">
      <c r="A290" s="157"/>
      <c r="B290" s="20" t="s">
        <v>5</v>
      </c>
      <c r="C290" s="20" t="s">
        <v>6</v>
      </c>
      <c r="D290" s="20" t="s">
        <v>6</v>
      </c>
      <c r="E290" s="20" t="s">
        <v>6</v>
      </c>
    </row>
    <row r="291" spans="1:5" ht="15.75" thickBot="1" x14ac:dyDescent="0.3">
      <c r="A291" s="1" t="s">
        <v>44</v>
      </c>
      <c r="B291" s="9">
        <f>B292+B293+B294+B295</f>
        <v>0</v>
      </c>
      <c r="C291" s="9">
        <f>C292+C293+C294+C295</f>
        <v>0</v>
      </c>
      <c r="D291" s="9">
        <f>D292+D293+D294+D295</f>
        <v>0</v>
      </c>
      <c r="E291" s="9">
        <f>E292+E293+E294+E295</f>
        <v>0</v>
      </c>
    </row>
    <row r="292" spans="1:5" ht="15.75" thickBot="1" x14ac:dyDescent="0.3">
      <c r="A292" s="11" t="s">
        <v>52</v>
      </c>
      <c r="B292" s="9"/>
      <c r="C292" s="9"/>
      <c r="D292" s="9"/>
      <c r="E292" s="9"/>
    </row>
    <row r="293" spans="1:5" ht="15.75" thickBot="1" x14ac:dyDescent="0.3">
      <c r="A293" s="11" t="s">
        <v>58</v>
      </c>
      <c r="B293" s="9"/>
      <c r="C293" s="9"/>
      <c r="D293" s="9"/>
      <c r="E293" s="9"/>
    </row>
    <row r="294" spans="1:5" ht="15.75" thickBot="1" x14ac:dyDescent="0.3">
      <c r="A294" s="11" t="s">
        <v>59</v>
      </c>
      <c r="B294" s="9"/>
      <c r="C294" s="9"/>
      <c r="D294" s="9"/>
      <c r="E294" s="9"/>
    </row>
    <row r="295" spans="1:5" ht="15.75" thickBot="1" x14ac:dyDescent="0.3">
      <c r="A295" s="11" t="s">
        <v>60</v>
      </c>
      <c r="B295" s="9"/>
      <c r="C295" s="9">
        <v>0</v>
      </c>
      <c r="D295" s="9">
        <v>0</v>
      </c>
      <c r="E295" s="9"/>
    </row>
    <row r="296" spans="1:5" ht="15.75" thickBot="1" x14ac:dyDescent="0.3">
      <c r="A296" s="1" t="s">
        <v>45</v>
      </c>
      <c r="B296" s="12"/>
      <c r="C296" s="12">
        <f>C297+C298+C299+C300</f>
        <v>100000</v>
      </c>
      <c r="D296" s="12">
        <f>D297+D298+D299+D300</f>
        <v>100000</v>
      </c>
      <c r="E296" s="12">
        <f>E297+E298+E299+E300</f>
        <v>0</v>
      </c>
    </row>
    <row r="297" spans="1:5" ht="15.75" thickBot="1" x14ac:dyDescent="0.3">
      <c r="A297" s="11" t="s">
        <v>52</v>
      </c>
      <c r="B297" s="12"/>
      <c r="C297" s="9"/>
      <c r="D297" s="9"/>
      <c r="E297" s="9"/>
    </row>
    <row r="298" spans="1:5" ht="15.75" thickBot="1" x14ac:dyDescent="0.3">
      <c r="A298" s="11" t="s">
        <v>58</v>
      </c>
      <c r="B298" s="12"/>
      <c r="C298" s="7">
        <v>100000</v>
      </c>
      <c r="D298" s="7">
        <v>100000</v>
      </c>
      <c r="E298" s="9"/>
    </row>
    <row r="299" spans="1:5" ht="15.75" thickBot="1" x14ac:dyDescent="0.3">
      <c r="A299" s="11" t="s">
        <v>59</v>
      </c>
      <c r="B299" s="12"/>
      <c r="C299" s="9"/>
      <c r="D299" s="9"/>
      <c r="E299" s="9"/>
    </row>
    <row r="300" spans="1:5" ht="15.75" thickBot="1" x14ac:dyDescent="0.3">
      <c r="A300" s="11" t="s">
        <v>60</v>
      </c>
      <c r="B300" s="12"/>
      <c r="C300" s="9"/>
      <c r="D300" s="9"/>
      <c r="E300" s="9"/>
    </row>
    <row r="301" spans="1:5" ht="15.75" thickBot="1" x14ac:dyDescent="0.3">
      <c r="A301" s="45" t="s">
        <v>64</v>
      </c>
      <c r="B301" s="12"/>
      <c r="C301" s="12">
        <f t="shared" ref="C301:E301" si="36">C291+C296</f>
        <v>100000</v>
      </c>
      <c r="D301" s="12">
        <f t="shared" si="36"/>
        <v>100000</v>
      </c>
      <c r="E301" s="12">
        <f t="shared" si="36"/>
        <v>0</v>
      </c>
    </row>
    <row r="302" spans="1:5" ht="34.5" thickBot="1" x14ac:dyDescent="0.3">
      <c r="A302" s="76" t="s">
        <v>131</v>
      </c>
      <c r="B302" s="77" t="s">
        <v>214</v>
      </c>
      <c r="C302" s="47" t="s">
        <v>57</v>
      </c>
      <c r="D302" s="48" t="s">
        <v>333</v>
      </c>
      <c r="E302" s="49"/>
    </row>
    <row r="303" spans="1:5" ht="15.75" thickBot="1" x14ac:dyDescent="0.3">
      <c r="A303" s="4" t="s">
        <v>9</v>
      </c>
      <c r="B303" s="164" t="s">
        <v>220</v>
      </c>
      <c r="C303" s="165"/>
      <c r="D303" s="165"/>
      <c r="E303" s="166"/>
    </row>
    <row r="304" spans="1:5" ht="15.75" thickBot="1" x14ac:dyDescent="0.3">
      <c r="A304" s="4" t="s">
        <v>14</v>
      </c>
      <c r="B304" s="167"/>
      <c r="C304" s="168"/>
      <c r="D304" s="168"/>
      <c r="E304" s="169"/>
    </row>
    <row r="305" spans="1:5" x14ac:dyDescent="0.25">
      <c r="A305" s="156"/>
      <c r="B305" s="2">
        <v>2020</v>
      </c>
      <c r="C305" s="2">
        <v>2021</v>
      </c>
      <c r="D305" s="2">
        <v>2022</v>
      </c>
      <c r="E305" s="2">
        <v>2023</v>
      </c>
    </row>
    <row r="306" spans="1:5" ht="25.5" customHeight="1" thickBot="1" x14ac:dyDescent="0.3">
      <c r="A306" s="157"/>
      <c r="B306" s="20" t="s">
        <v>5</v>
      </c>
      <c r="C306" s="20" t="s">
        <v>6</v>
      </c>
      <c r="D306" s="20" t="s">
        <v>6</v>
      </c>
      <c r="E306" s="20" t="s">
        <v>6</v>
      </c>
    </row>
    <row r="307" spans="1:5" ht="15.75" thickBot="1" x14ac:dyDescent="0.3">
      <c r="A307" s="4" t="s">
        <v>8</v>
      </c>
      <c r="B307" s="71">
        <v>42</v>
      </c>
      <c r="C307" s="71">
        <v>19</v>
      </c>
      <c r="D307" s="71"/>
      <c r="E307" s="71"/>
    </row>
    <row r="308" spans="1:5" ht="15.75" thickBot="1" x14ac:dyDescent="0.3">
      <c r="A308" s="4" t="s">
        <v>15</v>
      </c>
      <c r="B308" s="6">
        <f>B326</f>
        <v>89812</v>
      </c>
      <c r="C308" s="6">
        <f>C326</f>
        <v>40000</v>
      </c>
      <c r="D308" s="6">
        <f>D326</f>
        <v>0</v>
      </c>
      <c r="E308" s="6">
        <f>E326</f>
        <v>0</v>
      </c>
    </row>
    <row r="309" spans="1:5" ht="15.75" thickBot="1" x14ac:dyDescent="0.3">
      <c r="A309" s="4" t="s">
        <v>23</v>
      </c>
      <c r="B309" s="6">
        <f>B308/B307</f>
        <v>2138.3809523809523</v>
      </c>
      <c r="C309" s="6">
        <f>C308/C307</f>
        <v>2105.2631578947367</v>
      </c>
      <c r="D309" s="6" t="e">
        <f>D308/D307</f>
        <v>#DIV/0!</v>
      </c>
      <c r="E309" s="6" t="e">
        <f>E308/E307</f>
        <v>#DIV/0!</v>
      </c>
    </row>
    <row r="310" spans="1:5" ht="15.75" thickBot="1" x14ac:dyDescent="0.3">
      <c r="A310" s="4" t="s">
        <v>16</v>
      </c>
      <c r="B310" s="71" t="s">
        <v>22</v>
      </c>
      <c r="C310" s="8">
        <f t="shared" ref="C310:C312" si="37">C307/B307-1</f>
        <v>-0.54761904761904767</v>
      </c>
      <c r="D310" s="8">
        <f>D307/C307-1</f>
        <v>-1</v>
      </c>
      <c r="E310" s="8" t="e">
        <f t="shared" ref="E310:E312" si="38">E307/D307-1</f>
        <v>#DIV/0!</v>
      </c>
    </row>
    <row r="311" spans="1:5" ht="15.75" thickBot="1" x14ac:dyDescent="0.3">
      <c r="A311" s="4" t="s">
        <v>17</v>
      </c>
      <c r="B311" s="71" t="s">
        <v>22</v>
      </c>
      <c r="C311" s="8">
        <f t="shared" si="37"/>
        <v>-0.55462521712020663</v>
      </c>
      <c r="D311" s="8">
        <f>D308/C308-1</f>
        <v>-1</v>
      </c>
      <c r="E311" s="8" t="e">
        <f t="shared" si="38"/>
        <v>#DIV/0!</v>
      </c>
    </row>
    <row r="312" spans="1:5" ht="15.75" thickBot="1" x14ac:dyDescent="0.3">
      <c r="A312" s="4" t="s">
        <v>18</v>
      </c>
      <c r="B312" s="71" t="s">
        <v>22</v>
      </c>
      <c r="C312" s="8">
        <f t="shared" si="37"/>
        <v>-1.5487322055193653E-2</v>
      </c>
      <c r="D312" s="8" t="e">
        <f>D309/C309-1</f>
        <v>#DIV/0!</v>
      </c>
      <c r="E312" s="8" t="e">
        <f t="shared" si="38"/>
        <v>#DIV/0!</v>
      </c>
    </row>
    <row r="313" spans="1:5" ht="15.75" thickBot="1" x14ac:dyDescent="0.3">
      <c r="A313" s="170" t="s">
        <v>221</v>
      </c>
      <c r="B313" s="171"/>
      <c r="C313" s="171"/>
      <c r="D313" s="171"/>
      <c r="E313" s="172"/>
    </row>
    <row r="314" spans="1:5" x14ac:dyDescent="0.25">
      <c r="A314" s="156"/>
      <c r="B314" s="2">
        <v>2020</v>
      </c>
      <c r="C314" s="2">
        <v>2021</v>
      </c>
      <c r="D314" s="2">
        <v>2022</v>
      </c>
      <c r="E314" s="2">
        <v>2023</v>
      </c>
    </row>
    <row r="315" spans="1:5" ht="18.75" customHeight="1" thickBot="1" x14ac:dyDescent="0.3">
      <c r="A315" s="157"/>
      <c r="B315" s="20" t="s">
        <v>5</v>
      </c>
      <c r="C315" s="20" t="s">
        <v>6</v>
      </c>
      <c r="D315" s="20" t="s">
        <v>6</v>
      </c>
      <c r="E315" s="20" t="s">
        <v>6</v>
      </c>
    </row>
    <row r="316" spans="1:5" ht="15.75" thickBot="1" x14ac:dyDescent="0.3">
      <c r="A316" s="1" t="s">
        <v>44</v>
      </c>
      <c r="B316" s="7">
        <f>B317+B318+B319+B320</f>
        <v>0</v>
      </c>
      <c r="C316" s="9">
        <f>C317+C318+C319+C320</f>
        <v>0</v>
      </c>
      <c r="D316" s="9">
        <f>D317+D318+D319+D320</f>
        <v>0</v>
      </c>
      <c r="E316" s="9">
        <f>E317+E318+E319+E320</f>
        <v>0</v>
      </c>
    </row>
    <row r="317" spans="1:5" ht="15.75" thickBot="1" x14ac:dyDescent="0.3">
      <c r="A317" s="11" t="s">
        <v>52</v>
      </c>
      <c r="B317" s="7"/>
      <c r="C317" s="9"/>
      <c r="D317" s="9"/>
      <c r="E317" s="9"/>
    </row>
    <row r="318" spans="1:5" ht="15.75" thickBot="1" x14ac:dyDescent="0.3">
      <c r="A318" s="11" t="s">
        <v>58</v>
      </c>
      <c r="B318" s="7"/>
      <c r="C318" s="9">
        <v>0</v>
      </c>
      <c r="D318" s="9">
        <v>0</v>
      </c>
      <c r="E318" s="9"/>
    </row>
    <row r="319" spans="1:5" ht="15.75" thickBot="1" x14ac:dyDescent="0.3">
      <c r="A319" s="11" t="s">
        <v>59</v>
      </c>
      <c r="B319" s="7"/>
      <c r="C319" s="9"/>
      <c r="D319" s="9"/>
      <c r="E319" s="9"/>
    </row>
    <row r="320" spans="1:5" ht="15.75" thickBot="1" x14ac:dyDescent="0.3">
      <c r="A320" s="11" t="s">
        <v>60</v>
      </c>
      <c r="B320" s="7"/>
      <c r="C320" s="9"/>
      <c r="D320" s="9"/>
      <c r="E320" s="9"/>
    </row>
    <row r="321" spans="1:5" ht="15.75" thickBot="1" x14ac:dyDescent="0.3">
      <c r="A321" s="1" t="s">
        <v>45</v>
      </c>
      <c r="B321" s="35">
        <f>B325</f>
        <v>89812</v>
      </c>
      <c r="C321" s="12">
        <f>C322+C323+C324+C325</f>
        <v>40000</v>
      </c>
      <c r="D321" s="12">
        <f>D322+D323+D324+D325</f>
        <v>0</v>
      </c>
      <c r="E321" s="12">
        <f>E322+E323+E324+E325</f>
        <v>0</v>
      </c>
    </row>
    <row r="322" spans="1:5" ht="15.75" thickBot="1" x14ac:dyDescent="0.3">
      <c r="A322" s="11" t="s">
        <v>52</v>
      </c>
      <c r="B322" s="35"/>
      <c r="C322" s="12"/>
      <c r="D322" s="12"/>
      <c r="E322" s="12"/>
    </row>
    <row r="323" spans="1:5" ht="15.75" thickBot="1" x14ac:dyDescent="0.3">
      <c r="A323" s="11" t="s">
        <v>58</v>
      </c>
      <c r="B323" s="35"/>
      <c r="C323" s="12"/>
      <c r="D323" s="12"/>
      <c r="E323" s="12"/>
    </row>
    <row r="324" spans="1:5" ht="15.75" thickBot="1" x14ac:dyDescent="0.3">
      <c r="A324" s="11" t="s">
        <v>59</v>
      </c>
      <c r="B324" s="35"/>
      <c r="C324" s="12"/>
      <c r="D324" s="12"/>
      <c r="E324" s="12"/>
    </row>
    <row r="325" spans="1:5" ht="15.75" thickBot="1" x14ac:dyDescent="0.3">
      <c r="A325" s="78" t="s">
        <v>60</v>
      </c>
      <c r="B325" s="35">
        <v>89812</v>
      </c>
      <c r="C325" s="41">
        <v>40000</v>
      </c>
      <c r="D325" s="12"/>
      <c r="E325" s="12"/>
    </row>
    <row r="326" spans="1:5" ht="15.75" thickBot="1" x14ac:dyDescent="0.3">
      <c r="A326" s="79" t="s">
        <v>395</v>
      </c>
      <c r="B326" s="35">
        <f>B321+B316</f>
        <v>89812</v>
      </c>
      <c r="C326" s="12">
        <f t="shared" ref="C326:E326" si="39">C316+C321</f>
        <v>40000</v>
      </c>
      <c r="D326" s="12">
        <f t="shared" si="39"/>
        <v>0</v>
      </c>
      <c r="E326" s="12">
        <f t="shared" si="39"/>
        <v>0</v>
      </c>
    </row>
    <row r="327" spans="1:5" ht="45.75" thickBot="1" x14ac:dyDescent="0.3">
      <c r="A327" s="76" t="s">
        <v>390</v>
      </c>
      <c r="B327" s="77" t="s">
        <v>397</v>
      </c>
      <c r="C327" s="47" t="s">
        <v>57</v>
      </c>
      <c r="D327" s="48" t="s">
        <v>398</v>
      </c>
      <c r="E327" s="49"/>
    </row>
    <row r="328" spans="1:5" ht="23.25" customHeight="1" thickBot="1" x14ac:dyDescent="0.3">
      <c r="A328" s="4" t="s">
        <v>9</v>
      </c>
      <c r="B328" s="164" t="s">
        <v>399</v>
      </c>
      <c r="C328" s="165"/>
      <c r="D328" s="165"/>
      <c r="E328" s="166"/>
    </row>
    <row r="329" spans="1:5" ht="15.75" thickBot="1" x14ac:dyDescent="0.3">
      <c r="A329" s="4" t="s">
        <v>14</v>
      </c>
      <c r="B329" s="167" t="s">
        <v>400</v>
      </c>
      <c r="C329" s="168"/>
      <c r="D329" s="168"/>
      <c r="E329" s="169"/>
    </row>
    <row r="330" spans="1:5" x14ac:dyDescent="0.25">
      <c r="A330" s="156"/>
      <c r="B330" s="2">
        <v>2020</v>
      </c>
      <c r="C330" s="2">
        <v>2021</v>
      </c>
      <c r="D330" s="2">
        <v>2022</v>
      </c>
      <c r="E330" s="2">
        <v>2023</v>
      </c>
    </row>
    <row r="331" spans="1:5" ht="15.75" thickBot="1" x14ac:dyDescent="0.3">
      <c r="A331" s="157"/>
      <c r="B331" s="20" t="s">
        <v>5</v>
      </c>
      <c r="C331" s="20" t="s">
        <v>6</v>
      </c>
      <c r="D331" s="20" t="s">
        <v>6</v>
      </c>
      <c r="E331" s="20" t="s">
        <v>6</v>
      </c>
    </row>
    <row r="332" spans="1:5" ht="15.75" thickBot="1" x14ac:dyDescent="0.3">
      <c r="A332" s="4" t="s">
        <v>8</v>
      </c>
      <c r="B332" s="143"/>
      <c r="C332" s="143">
        <v>0</v>
      </c>
      <c r="D332" s="143">
        <v>0</v>
      </c>
      <c r="E332" s="143"/>
    </row>
    <row r="333" spans="1:5" ht="15.75" thickBot="1" x14ac:dyDescent="0.3">
      <c r="A333" s="4" t="s">
        <v>15</v>
      </c>
      <c r="B333" s="6">
        <f>B351</f>
        <v>50000</v>
      </c>
      <c r="C333" s="6"/>
      <c r="D333" s="6">
        <v>0</v>
      </c>
      <c r="E333" s="6"/>
    </row>
    <row r="334" spans="1:5" ht="15.75" thickBot="1" x14ac:dyDescent="0.3">
      <c r="A334" s="4" t="s">
        <v>23</v>
      </c>
      <c r="B334" s="6" t="e">
        <f>B333/B332</f>
        <v>#DIV/0!</v>
      </c>
      <c r="C334" s="6" t="e">
        <f>C333/C332</f>
        <v>#DIV/0!</v>
      </c>
      <c r="D334" s="6" t="e">
        <f>D333/D332</f>
        <v>#DIV/0!</v>
      </c>
      <c r="E334" s="6" t="e">
        <f>E333/E332</f>
        <v>#DIV/0!</v>
      </c>
    </row>
    <row r="335" spans="1:5" ht="15.75" thickBot="1" x14ac:dyDescent="0.3">
      <c r="A335" s="4" t="s">
        <v>16</v>
      </c>
      <c r="B335" s="143" t="s">
        <v>22</v>
      </c>
      <c r="C335" s="8" t="e">
        <f t="shared" ref="C335:E337" si="40">C332/B332-1</f>
        <v>#DIV/0!</v>
      </c>
      <c r="D335" s="8" t="e">
        <f>D332/C332-1</f>
        <v>#DIV/0!</v>
      </c>
      <c r="E335" s="8" t="e">
        <f t="shared" si="40"/>
        <v>#DIV/0!</v>
      </c>
    </row>
    <row r="336" spans="1:5" ht="15.75" thickBot="1" x14ac:dyDescent="0.3">
      <c r="A336" s="4" t="s">
        <v>17</v>
      </c>
      <c r="B336" s="143" t="s">
        <v>22</v>
      </c>
      <c r="C336" s="8">
        <f t="shared" si="40"/>
        <v>-1</v>
      </c>
      <c r="D336" s="8" t="e">
        <f>D333/C333-1</f>
        <v>#DIV/0!</v>
      </c>
      <c r="E336" s="8" t="e">
        <f t="shared" si="40"/>
        <v>#DIV/0!</v>
      </c>
    </row>
    <row r="337" spans="1:7" ht="15.75" thickBot="1" x14ac:dyDescent="0.3">
      <c r="A337" s="4" t="s">
        <v>18</v>
      </c>
      <c r="B337" s="143" t="s">
        <v>22</v>
      </c>
      <c r="C337" s="8" t="e">
        <f t="shared" si="40"/>
        <v>#DIV/0!</v>
      </c>
      <c r="D337" s="8" t="e">
        <f>D334/C334-1</f>
        <v>#DIV/0!</v>
      </c>
      <c r="E337" s="8" t="e">
        <f t="shared" si="40"/>
        <v>#DIV/0!</v>
      </c>
    </row>
    <row r="338" spans="1:7" ht="15.75" customHeight="1" thickBot="1" x14ac:dyDescent="0.3">
      <c r="A338" s="170" t="s">
        <v>401</v>
      </c>
      <c r="B338" s="171"/>
      <c r="C338" s="171"/>
      <c r="D338" s="171"/>
      <c r="E338" s="172"/>
    </row>
    <row r="339" spans="1:7" x14ac:dyDescent="0.25">
      <c r="A339" s="156"/>
      <c r="B339" s="19">
        <v>2019</v>
      </c>
      <c r="C339" s="19">
        <v>2020</v>
      </c>
      <c r="D339" s="19">
        <v>2021</v>
      </c>
      <c r="E339" s="19">
        <v>2022</v>
      </c>
    </row>
    <row r="340" spans="1:7" ht="15.75" thickBot="1" x14ac:dyDescent="0.3">
      <c r="A340" s="157"/>
      <c r="B340" s="20" t="s">
        <v>5</v>
      </c>
      <c r="C340" s="20" t="s">
        <v>6</v>
      </c>
      <c r="D340" s="20" t="s">
        <v>6</v>
      </c>
      <c r="E340" s="20" t="s">
        <v>6</v>
      </c>
    </row>
    <row r="341" spans="1:7" ht="15.75" thickBot="1" x14ac:dyDescent="0.3">
      <c r="A341" s="1" t="s">
        <v>44</v>
      </c>
      <c r="B341" s="9">
        <f>B342+B343+B344+B345</f>
        <v>0</v>
      </c>
      <c r="C341" s="9">
        <f>C342+C343+C344+C345</f>
        <v>0</v>
      </c>
      <c r="D341" s="9">
        <f>D342+D343+D344+D345</f>
        <v>0</v>
      </c>
      <c r="E341" s="9">
        <f>E342+E343+E344+E345</f>
        <v>0</v>
      </c>
    </row>
    <row r="342" spans="1:7" ht="15.75" thickBot="1" x14ac:dyDescent="0.3">
      <c r="A342" s="11" t="s">
        <v>52</v>
      </c>
      <c r="B342" s="9"/>
      <c r="C342" s="9"/>
      <c r="D342" s="9"/>
      <c r="E342" s="9"/>
    </row>
    <row r="343" spans="1:7" ht="15.75" thickBot="1" x14ac:dyDescent="0.3">
      <c r="A343" s="11" t="s">
        <v>58</v>
      </c>
      <c r="B343" s="9"/>
      <c r="C343" s="9"/>
      <c r="D343" s="9"/>
      <c r="E343" s="9"/>
    </row>
    <row r="344" spans="1:7" ht="15.75" thickBot="1" x14ac:dyDescent="0.3">
      <c r="A344" s="11" t="s">
        <v>59</v>
      </c>
      <c r="B344" s="9"/>
      <c r="C344" s="9"/>
      <c r="D344" s="9"/>
      <c r="E344" s="9"/>
    </row>
    <row r="345" spans="1:7" ht="15.75" thickBot="1" x14ac:dyDescent="0.3">
      <c r="A345" s="11" t="s">
        <v>60</v>
      </c>
      <c r="B345" s="9"/>
      <c r="C345" s="9">
        <v>0</v>
      </c>
      <c r="D345" s="9">
        <v>0</v>
      </c>
      <c r="E345" s="9"/>
    </row>
    <row r="346" spans="1:7" ht="15.75" thickBot="1" x14ac:dyDescent="0.3">
      <c r="A346" s="1" t="s">
        <v>45</v>
      </c>
      <c r="B346" s="12">
        <f>B347+B348+B349+B350</f>
        <v>50000</v>
      </c>
      <c r="C346" s="12">
        <f>C347+C348+C349+C350</f>
        <v>0</v>
      </c>
      <c r="D346" s="12">
        <f>D347+D348+D349+D350</f>
        <v>0</v>
      </c>
      <c r="E346" s="12">
        <f>E347+E348+E349+E350</f>
        <v>0</v>
      </c>
    </row>
    <row r="347" spans="1:7" ht="15.75" thickBot="1" x14ac:dyDescent="0.3">
      <c r="A347" s="11" t="s">
        <v>52</v>
      </c>
      <c r="B347" s="12"/>
      <c r="C347" s="12"/>
      <c r="D347" s="12"/>
      <c r="E347" s="12"/>
    </row>
    <row r="348" spans="1:7" ht="15.75" thickBot="1" x14ac:dyDescent="0.3">
      <c r="A348" s="11" t="s">
        <v>58</v>
      </c>
      <c r="B348" s="41">
        <v>50000</v>
      </c>
      <c r="C348" s="41"/>
      <c r="D348" s="12">
        <v>0</v>
      </c>
      <c r="E348" s="12"/>
    </row>
    <row r="349" spans="1:7" ht="15.75" thickBot="1" x14ac:dyDescent="0.3">
      <c r="A349" s="11" t="s">
        <v>59</v>
      </c>
      <c r="B349" s="12"/>
      <c r="C349" s="12"/>
      <c r="D349" s="12"/>
      <c r="E349" s="12"/>
    </row>
    <row r="350" spans="1:7" ht="15.75" thickBot="1" x14ac:dyDescent="0.3">
      <c r="A350" s="78" t="s">
        <v>60</v>
      </c>
      <c r="B350" s="12"/>
      <c r="C350" s="12"/>
      <c r="D350" s="12"/>
      <c r="E350" s="12"/>
    </row>
    <row r="351" spans="1:7" ht="15.75" thickBot="1" x14ac:dyDescent="0.3">
      <c r="A351" s="79" t="s">
        <v>396</v>
      </c>
      <c r="B351" s="12">
        <f t="shared" ref="B351:E351" si="41">B341+B346</f>
        <v>50000</v>
      </c>
      <c r="C351" s="12">
        <f t="shared" si="41"/>
        <v>0</v>
      </c>
      <c r="D351" s="12">
        <f t="shared" si="41"/>
        <v>0</v>
      </c>
      <c r="E351" s="12">
        <f t="shared" si="41"/>
        <v>0</v>
      </c>
    </row>
    <row r="352" spans="1:7" ht="36.75" thickBot="1" x14ac:dyDescent="0.3">
      <c r="A352" s="14" t="s">
        <v>50</v>
      </c>
      <c r="B352" s="15">
        <f>B37+B74+B110+B283+B308+B257+B218+B182+B146+B333</f>
        <v>576812</v>
      </c>
      <c r="C352" s="15">
        <f>C37+C74+C110+C283+C308+C257+C218+C182+C146</f>
        <v>552900</v>
      </c>
      <c r="D352" s="15">
        <f>D37+D74+D110+D283+D308+D257+D218+D182+D146</f>
        <v>613500</v>
      </c>
      <c r="E352" s="15">
        <f>E37+E74+E110+E283+E308+E257+E218+E182+E146</f>
        <v>539600</v>
      </c>
      <c r="G352" s="10"/>
    </row>
    <row r="353" spans="1:8" ht="24.75" thickBot="1" x14ac:dyDescent="0.3">
      <c r="A353" s="14" t="s">
        <v>51</v>
      </c>
      <c r="B353" s="15">
        <f>B66+B139+B103+B175+B211+B247+B275+B301+B326+B351</f>
        <v>576812</v>
      </c>
      <c r="C353" s="15">
        <f>C66+C139+C103+C175+C211+C247+C275+C301+C326</f>
        <v>552900</v>
      </c>
      <c r="D353" s="15">
        <f>D66+D139+D103+D175+D211+D247+D275+D301+D326</f>
        <v>613500</v>
      </c>
      <c r="E353" s="15">
        <f>E66+E139+E103+E175+E211+E247+E275+E301+E326</f>
        <v>539600</v>
      </c>
    </row>
    <row r="354" spans="1:8" ht="15.75" customHeight="1" thickBot="1" x14ac:dyDescent="0.3">
      <c r="A354" s="1" t="s">
        <v>0</v>
      </c>
      <c r="B354" s="23">
        <f>B355+B356</f>
        <v>340000</v>
      </c>
      <c r="C354" s="23">
        <f>C355+C356</f>
        <v>217200</v>
      </c>
      <c r="D354" s="23">
        <f t="shared" ref="D354:E354" si="42">D355+D356</f>
        <v>217200</v>
      </c>
      <c r="E354" s="23">
        <f t="shared" si="42"/>
        <v>217200</v>
      </c>
      <c r="G354" s="10"/>
    </row>
    <row r="355" spans="1:8" ht="15.75" thickBot="1" x14ac:dyDescent="0.3">
      <c r="A355" s="11" t="s">
        <v>52</v>
      </c>
      <c r="B355" s="12">
        <f>B46+B119+B83</f>
        <v>340000</v>
      </c>
      <c r="C355" s="12">
        <f>C46+C119+C83+C155+C191+C227</f>
        <v>217200</v>
      </c>
      <c r="D355" s="12">
        <f>D46+D119+D83+D155+D191+D227</f>
        <v>217200</v>
      </c>
      <c r="E355" s="12">
        <f>E46+E119+E83+E155+E191+E227</f>
        <v>217200</v>
      </c>
    </row>
    <row r="356" spans="1:8" ht="15.75" thickBot="1" x14ac:dyDescent="0.3">
      <c r="A356" s="11" t="s">
        <v>70</v>
      </c>
      <c r="B356" s="12">
        <f>B47</f>
        <v>0</v>
      </c>
      <c r="C356" s="12">
        <f>C47</f>
        <v>0</v>
      </c>
      <c r="D356" s="12">
        <f>D47</f>
        <v>0</v>
      </c>
      <c r="E356" s="12">
        <f>E47</f>
        <v>0</v>
      </c>
      <c r="G356" s="10"/>
      <c r="H356" s="10"/>
    </row>
    <row r="357" spans="1:8" ht="24.75" thickBot="1" x14ac:dyDescent="0.3">
      <c r="A357" s="1" t="s">
        <v>32</v>
      </c>
      <c r="B357" s="23">
        <f>B358+B359</f>
        <v>57000</v>
      </c>
      <c r="C357" s="23">
        <f>C358+C359</f>
        <v>42250</v>
      </c>
      <c r="D357" s="23">
        <f t="shared" ref="D357:E357" si="43">D358+D359</f>
        <v>42250</v>
      </c>
      <c r="E357" s="23">
        <f t="shared" si="43"/>
        <v>42250</v>
      </c>
      <c r="G357" s="10"/>
    </row>
    <row r="358" spans="1:8" ht="15.75" thickBot="1" x14ac:dyDescent="0.3">
      <c r="A358" s="11" t="s">
        <v>52</v>
      </c>
      <c r="B358" s="9">
        <f>B49+B86</f>
        <v>57000</v>
      </c>
      <c r="C358" s="9">
        <f>C49+C86+C158+C194+C230</f>
        <v>42250</v>
      </c>
      <c r="D358" s="9">
        <f>D49+D86+D158+D194+D230</f>
        <v>42250</v>
      </c>
      <c r="E358" s="9">
        <f>E49+E86+E158+E194+E230</f>
        <v>42250</v>
      </c>
      <c r="G358" s="10"/>
    </row>
    <row r="359" spans="1:8" ht="15.75" thickBot="1" x14ac:dyDescent="0.3">
      <c r="A359" s="11" t="s">
        <v>70</v>
      </c>
      <c r="B359" s="12">
        <v>0</v>
      </c>
      <c r="C359" s="12">
        <v>0</v>
      </c>
      <c r="D359" s="12">
        <v>0</v>
      </c>
      <c r="E359" s="12">
        <v>0</v>
      </c>
    </row>
    <row r="360" spans="1:8" ht="15.75" thickBot="1" x14ac:dyDescent="0.3">
      <c r="A360" s="1" t="s">
        <v>1</v>
      </c>
      <c r="B360" s="23">
        <f>B361+B362</f>
        <v>40000</v>
      </c>
      <c r="C360" s="23">
        <f>C361+C362</f>
        <v>113550</v>
      </c>
      <c r="D360" s="23">
        <f>D361+D362</f>
        <v>115550</v>
      </c>
      <c r="E360" s="23">
        <f>E361+E362</f>
        <v>121550</v>
      </c>
    </row>
    <row r="361" spans="1:8" ht="15.75" thickBot="1" x14ac:dyDescent="0.3">
      <c r="A361" s="11" t="s">
        <v>52</v>
      </c>
      <c r="B361" s="12">
        <f>B125</f>
        <v>40000</v>
      </c>
      <c r="C361" s="12">
        <f>C233+C197+C161+C125</f>
        <v>113550</v>
      </c>
      <c r="D361" s="12">
        <f>D233+D197+D161+D125</f>
        <v>115550</v>
      </c>
      <c r="E361" s="12">
        <f>E233+E197+E161+E125</f>
        <v>121550</v>
      </c>
    </row>
    <row r="362" spans="1:8" ht="15.75" customHeight="1" thickBot="1" x14ac:dyDescent="0.3">
      <c r="A362" s="11" t="s">
        <v>70</v>
      </c>
      <c r="B362" s="12">
        <v>0</v>
      </c>
      <c r="C362" s="12">
        <v>0</v>
      </c>
      <c r="D362" s="12">
        <v>0</v>
      </c>
      <c r="E362" s="12">
        <v>0</v>
      </c>
    </row>
    <row r="363" spans="1:8" ht="15.75" thickBot="1" x14ac:dyDescent="0.3">
      <c r="A363" s="1" t="s">
        <v>2</v>
      </c>
      <c r="B363" s="23">
        <f>B364+B365</f>
        <v>0</v>
      </c>
      <c r="C363" s="23">
        <f>C364+C365</f>
        <v>0</v>
      </c>
      <c r="D363" s="23">
        <f>D364+D365</f>
        <v>0</v>
      </c>
      <c r="E363" s="23">
        <f>E364+E365</f>
        <v>0</v>
      </c>
    </row>
    <row r="364" spans="1:8" ht="15.75" customHeight="1" thickBot="1" x14ac:dyDescent="0.3">
      <c r="A364" s="11" t="s">
        <v>52</v>
      </c>
      <c r="B364" s="9">
        <v>0</v>
      </c>
      <c r="C364" s="9">
        <v>0</v>
      </c>
      <c r="D364" s="9">
        <v>0</v>
      </c>
      <c r="E364" s="9">
        <v>0</v>
      </c>
    </row>
    <row r="365" spans="1:8" ht="15.75" thickBot="1" x14ac:dyDescent="0.3">
      <c r="A365" s="11" t="s">
        <v>70</v>
      </c>
      <c r="B365" s="12">
        <v>0</v>
      </c>
      <c r="C365" s="12">
        <v>0</v>
      </c>
      <c r="D365" s="12">
        <v>0</v>
      </c>
      <c r="E365" s="12">
        <v>0</v>
      </c>
    </row>
    <row r="366" spans="1:8" ht="15.75" thickBot="1" x14ac:dyDescent="0.3">
      <c r="A366" s="1" t="s">
        <v>24</v>
      </c>
      <c r="B366" s="23">
        <f>B367+B368</f>
        <v>0</v>
      </c>
      <c r="C366" s="23">
        <f>C367+C368</f>
        <v>0</v>
      </c>
      <c r="D366" s="23">
        <f t="shared" ref="D366:E366" si="44">D367+D368</f>
        <v>0</v>
      </c>
      <c r="E366" s="23">
        <f t="shared" si="44"/>
        <v>0</v>
      </c>
    </row>
    <row r="367" spans="1:8" ht="15.75" thickBot="1" x14ac:dyDescent="0.3">
      <c r="A367" s="11" t="s">
        <v>52</v>
      </c>
      <c r="B367" s="9">
        <f>B58</f>
        <v>0</v>
      </c>
      <c r="C367" s="9">
        <f>C58</f>
        <v>0</v>
      </c>
      <c r="D367" s="9">
        <f>D58</f>
        <v>0</v>
      </c>
      <c r="E367" s="9">
        <f>E58</f>
        <v>0</v>
      </c>
    </row>
    <row r="368" spans="1:8" ht="15.75" thickBot="1" x14ac:dyDescent="0.3">
      <c r="A368" s="11" t="s">
        <v>70</v>
      </c>
      <c r="B368" s="12">
        <v>0</v>
      </c>
      <c r="C368" s="12">
        <v>0</v>
      </c>
      <c r="D368" s="12">
        <v>0</v>
      </c>
      <c r="E368" s="12">
        <v>0</v>
      </c>
    </row>
    <row r="369" spans="1:9" ht="15.75" thickBot="1" x14ac:dyDescent="0.3">
      <c r="A369" s="1" t="s">
        <v>25</v>
      </c>
      <c r="B369" s="23">
        <f>B370+B371</f>
        <v>0</v>
      </c>
      <c r="C369" s="23">
        <f>C370+C371</f>
        <v>0</v>
      </c>
      <c r="D369" s="23">
        <f>D370+D371</f>
        <v>0</v>
      </c>
      <c r="E369" s="23">
        <f>E370+E371</f>
        <v>0</v>
      </c>
    </row>
    <row r="370" spans="1:9" ht="15.75" thickBot="1" x14ac:dyDescent="0.3">
      <c r="A370" s="11" t="s">
        <v>52</v>
      </c>
      <c r="B370" s="9">
        <v>0</v>
      </c>
      <c r="C370" s="9">
        <v>0</v>
      </c>
      <c r="D370" s="9">
        <v>0</v>
      </c>
      <c r="E370" s="9">
        <v>0</v>
      </c>
    </row>
    <row r="371" spans="1:9" ht="15.75" thickBot="1" x14ac:dyDescent="0.3">
      <c r="A371" s="11" t="s">
        <v>70</v>
      </c>
      <c r="B371" s="12">
        <v>0</v>
      </c>
      <c r="C371" s="12">
        <v>0</v>
      </c>
      <c r="D371" s="12">
        <v>0</v>
      </c>
      <c r="E371" s="12">
        <v>0</v>
      </c>
    </row>
    <row r="372" spans="1:9" ht="24.75" thickBot="1" x14ac:dyDescent="0.3">
      <c r="A372" s="1" t="s">
        <v>3</v>
      </c>
      <c r="B372" s="23">
        <f>+B63</f>
        <v>0</v>
      </c>
      <c r="C372" s="23">
        <f>+C63</f>
        <v>0</v>
      </c>
      <c r="D372" s="23">
        <f>+D63</f>
        <v>0</v>
      </c>
      <c r="E372" s="23">
        <f>+E63</f>
        <v>0</v>
      </c>
    </row>
    <row r="373" spans="1:9" ht="15.75" thickBot="1" x14ac:dyDescent="0.3">
      <c r="A373" s="11" t="s">
        <v>52</v>
      </c>
      <c r="B373" s="9">
        <v>0</v>
      </c>
      <c r="C373" s="9">
        <v>0</v>
      </c>
      <c r="D373" s="9">
        <v>0</v>
      </c>
      <c r="E373" s="9">
        <v>0</v>
      </c>
    </row>
    <row r="374" spans="1:9" ht="15.75" thickBot="1" x14ac:dyDescent="0.3">
      <c r="A374" s="11" t="s">
        <v>70</v>
      </c>
      <c r="B374" s="12">
        <v>0</v>
      </c>
      <c r="C374" s="12">
        <v>0</v>
      </c>
      <c r="D374" s="12">
        <v>0</v>
      </c>
      <c r="E374" s="12">
        <v>0</v>
      </c>
    </row>
    <row r="375" spans="1:9" ht="15.75" thickBot="1" x14ac:dyDescent="0.3">
      <c r="A375" s="1" t="s">
        <v>19</v>
      </c>
      <c r="B375" s="23">
        <f>B376+B377+B378+B379</f>
        <v>0</v>
      </c>
      <c r="C375" s="23">
        <f>C376+C377+C378+C379</f>
        <v>0</v>
      </c>
      <c r="D375" s="23">
        <f>D376+D377+D378+D379</f>
        <v>0</v>
      </c>
      <c r="E375" s="23">
        <f>E376+E377+E378+E379</f>
        <v>0</v>
      </c>
    </row>
    <row r="376" spans="1:9" ht="15.75" thickBot="1" x14ac:dyDescent="0.3">
      <c r="A376" s="11" t="s">
        <v>52</v>
      </c>
      <c r="B376" s="9">
        <f>B266+B292</f>
        <v>0</v>
      </c>
      <c r="C376" s="9">
        <f t="shared" ref="C376:D376" si="45">C266+C292</f>
        <v>0</v>
      </c>
      <c r="D376" s="9">
        <f t="shared" si="45"/>
        <v>0</v>
      </c>
      <c r="E376" s="9">
        <f>E266+E292</f>
        <v>0</v>
      </c>
    </row>
    <row r="377" spans="1:9" ht="15.75" thickBot="1" x14ac:dyDescent="0.3">
      <c r="A377" s="11" t="s">
        <v>71</v>
      </c>
      <c r="B377" s="9">
        <f>B267+B293</f>
        <v>0</v>
      </c>
      <c r="C377" s="9">
        <f t="shared" ref="C377:E377" si="46">C267+C293</f>
        <v>0</v>
      </c>
      <c r="D377" s="9">
        <f t="shared" si="46"/>
        <v>0</v>
      </c>
      <c r="E377" s="9">
        <f t="shared" si="46"/>
        <v>0</v>
      </c>
    </row>
    <row r="378" spans="1:9" ht="15.75" thickBot="1" x14ac:dyDescent="0.3">
      <c r="A378" s="11" t="s">
        <v>59</v>
      </c>
      <c r="B378" s="9">
        <f>B268+B294</f>
        <v>0</v>
      </c>
      <c r="C378" s="9">
        <f t="shared" ref="C378:E378" si="47">C268+C294</f>
        <v>0</v>
      </c>
      <c r="D378" s="9">
        <f t="shared" si="47"/>
        <v>0</v>
      </c>
      <c r="E378" s="9">
        <f t="shared" si="47"/>
        <v>0</v>
      </c>
    </row>
    <row r="379" spans="1:9" ht="15.75" thickBot="1" x14ac:dyDescent="0.3">
      <c r="A379" s="11" t="s">
        <v>60</v>
      </c>
      <c r="B379" s="9">
        <f>B269+B295</f>
        <v>0</v>
      </c>
      <c r="C379" s="9">
        <f t="shared" ref="C379:E379" si="48">C269+C295</f>
        <v>0</v>
      </c>
      <c r="D379" s="9">
        <f t="shared" si="48"/>
        <v>0</v>
      </c>
      <c r="E379" s="9">
        <f t="shared" si="48"/>
        <v>0</v>
      </c>
    </row>
    <row r="380" spans="1:9" ht="15.75" thickBot="1" x14ac:dyDescent="0.3">
      <c r="A380" s="1" t="s">
        <v>20</v>
      </c>
      <c r="B380" s="23">
        <f>B381+B382+B383+B384</f>
        <v>89812</v>
      </c>
      <c r="C380" s="23">
        <f>C381+C382+C383+C384</f>
        <v>179900</v>
      </c>
      <c r="D380" s="140">
        <f>D381+D382+D383+D384</f>
        <v>238500</v>
      </c>
      <c r="E380" s="140">
        <f>E381+E382+E383+E384</f>
        <v>158600</v>
      </c>
    </row>
    <row r="381" spans="1:9" ht="15.75" thickBot="1" x14ac:dyDescent="0.3">
      <c r="A381" s="11" t="s">
        <v>52</v>
      </c>
      <c r="B381" s="9">
        <f>B271+B297</f>
        <v>0</v>
      </c>
      <c r="C381" s="9">
        <f>C271+C297</f>
        <v>39900</v>
      </c>
      <c r="D381" s="9">
        <f>D271+D297</f>
        <v>138500</v>
      </c>
      <c r="E381" s="9">
        <f>E271+E297</f>
        <v>158600</v>
      </c>
      <c r="G381" s="10"/>
      <c r="H381" s="10"/>
      <c r="I381" s="10"/>
    </row>
    <row r="382" spans="1:9" ht="15.75" thickBot="1" x14ac:dyDescent="0.3">
      <c r="A382" s="11" t="s">
        <v>71</v>
      </c>
      <c r="B382" s="9">
        <f>B272+B298</f>
        <v>0</v>
      </c>
      <c r="C382" s="9">
        <f t="shared" ref="C382:E382" si="49">C272+C298</f>
        <v>100000</v>
      </c>
      <c r="D382" s="9">
        <f t="shared" si="49"/>
        <v>100000</v>
      </c>
      <c r="E382" s="9">
        <f t="shared" si="49"/>
        <v>0</v>
      </c>
    </row>
    <row r="383" spans="1:9" ht="15.75" thickBot="1" x14ac:dyDescent="0.3">
      <c r="A383" s="11" t="s">
        <v>59</v>
      </c>
      <c r="B383" s="9">
        <f>B273+B299</f>
        <v>0</v>
      </c>
      <c r="C383" s="9">
        <f t="shared" ref="C383:E383" si="50">C273+C299</f>
        <v>0</v>
      </c>
      <c r="D383" s="9">
        <f t="shared" si="50"/>
        <v>0</v>
      </c>
      <c r="E383" s="9">
        <f t="shared" si="50"/>
        <v>0</v>
      </c>
    </row>
    <row r="384" spans="1:9" ht="15.75" thickBot="1" x14ac:dyDescent="0.3">
      <c r="A384" s="11" t="s">
        <v>60</v>
      </c>
      <c r="B384" s="9">
        <f>B274+B300+B325</f>
        <v>89812</v>
      </c>
      <c r="C384" s="9">
        <f>C274+C300+C325</f>
        <v>40000</v>
      </c>
      <c r="D384" s="9">
        <f>D274+D300+D325</f>
        <v>0</v>
      </c>
      <c r="E384" s="9">
        <f>E274+E300+E325</f>
        <v>0</v>
      </c>
    </row>
  </sheetData>
  <mergeCells count="75">
    <mergeCell ref="A1:E1"/>
    <mergeCell ref="A338:E338"/>
    <mergeCell ref="A339:A340"/>
    <mergeCell ref="B303:E303"/>
    <mergeCell ref="B304:E304"/>
    <mergeCell ref="A305:A306"/>
    <mergeCell ref="A313:E313"/>
    <mergeCell ref="A314:A315"/>
    <mergeCell ref="B329:E329"/>
    <mergeCell ref="A330:A331"/>
    <mergeCell ref="A289:A290"/>
    <mergeCell ref="A30:E30"/>
    <mergeCell ref="B31:E31"/>
    <mergeCell ref="B68:E68"/>
    <mergeCell ref="B69:E69"/>
    <mergeCell ref="B70:E70"/>
    <mergeCell ref="A71:A72"/>
    <mergeCell ref="A79:E79"/>
    <mergeCell ref="A80:A81"/>
    <mergeCell ref="A43:A44"/>
    <mergeCell ref="B104:E104"/>
    <mergeCell ref="B105:E105"/>
    <mergeCell ref="B106:E106"/>
    <mergeCell ref="A107:A108"/>
    <mergeCell ref="B250:E250"/>
    <mergeCell ref="B252:E252"/>
    <mergeCell ref="A8:E8"/>
    <mergeCell ref="A9:E11"/>
    <mergeCell ref="B12:E12"/>
    <mergeCell ref="A13:A14"/>
    <mergeCell ref="A115:E115"/>
    <mergeCell ref="B32:E32"/>
    <mergeCell ref="B33:E33"/>
    <mergeCell ref="A34:A35"/>
    <mergeCell ref="A42:E42"/>
    <mergeCell ref="B19:E19"/>
    <mergeCell ref="A20:E20"/>
    <mergeCell ref="A29:E29"/>
    <mergeCell ref="A3:E3"/>
    <mergeCell ref="B5:E5"/>
    <mergeCell ref="B6:E6"/>
    <mergeCell ref="B7:E7"/>
    <mergeCell ref="A2:E2"/>
    <mergeCell ref="A116:A117"/>
    <mergeCell ref="B253:E253"/>
    <mergeCell ref="B140:E140"/>
    <mergeCell ref="B141:E141"/>
    <mergeCell ref="B142:E142"/>
    <mergeCell ref="A143:A144"/>
    <mergeCell ref="A151:E151"/>
    <mergeCell ref="A152:A153"/>
    <mergeCell ref="B176:E176"/>
    <mergeCell ref="B177:E177"/>
    <mergeCell ref="B178:E178"/>
    <mergeCell ref="A179:A180"/>
    <mergeCell ref="A187:E187"/>
    <mergeCell ref="A188:A189"/>
    <mergeCell ref="B212:E212"/>
    <mergeCell ref="B213:E213"/>
    <mergeCell ref="B214:E214"/>
    <mergeCell ref="A215:A216"/>
    <mergeCell ref="A223:E223"/>
    <mergeCell ref="A224:A225"/>
    <mergeCell ref="B328:E328"/>
    <mergeCell ref="A280:A281"/>
    <mergeCell ref="A288:E288"/>
    <mergeCell ref="B276:E276"/>
    <mergeCell ref="D277:E277"/>
    <mergeCell ref="B278:E278"/>
    <mergeCell ref="B279:E279"/>
    <mergeCell ref="A263:A264"/>
    <mergeCell ref="A248:E248"/>
    <mergeCell ref="A249:E249"/>
    <mergeCell ref="A254:A255"/>
    <mergeCell ref="A262:E262"/>
  </mergeCells>
  <pageMargins left="0.7" right="0.7" top="0.75" bottom="0.75" header="0.3" footer="0.3"/>
  <pageSetup scale="6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9"/>
  <sheetViews>
    <sheetView zoomScale="130" zoomScaleNormal="130" zoomScaleSheetLayoutView="110" workbookViewId="0">
      <selection activeCell="I16" sqref="I16"/>
    </sheetView>
  </sheetViews>
  <sheetFormatPr defaultRowHeight="15" x14ac:dyDescent="0.25"/>
  <cols>
    <col min="1" max="1" width="33.7109375" customWidth="1"/>
    <col min="2" max="4" width="11.7109375" customWidth="1"/>
    <col min="5" max="5" width="17.7109375" customWidth="1"/>
    <col min="7" max="7" width="11" bestFit="1" customWidth="1"/>
    <col min="8" max="9" width="12.140625" bestFit="1" customWidth="1"/>
  </cols>
  <sheetData>
    <row r="1" spans="1:6" x14ac:dyDescent="0.25">
      <c r="A1" s="181" t="s">
        <v>424</v>
      </c>
      <c r="B1" s="181"/>
      <c r="C1" s="181"/>
      <c r="D1" s="181"/>
      <c r="E1" s="181"/>
    </row>
    <row r="2" spans="1:6" ht="18" customHeight="1" x14ac:dyDescent="0.25">
      <c r="A2" s="307" t="s">
        <v>388</v>
      </c>
      <c r="B2" s="307"/>
      <c r="C2" s="307"/>
      <c r="D2" s="307"/>
      <c r="E2" s="307"/>
      <c r="F2" s="306"/>
    </row>
    <row r="3" spans="1:6" ht="18" customHeight="1" x14ac:dyDescent="0.25">
      <c r="A3" s="182" t="s">
        <v>387</v>
      </c>
      <c r="B3" s="182"/>
      <c r="C3" s="182"/>
      <c r="D3" s="182"/>
      <c r="E3" s="182"/>
      <c r="F3" s="104"/>
    </row>
    <row r="4" spans="1:6" ht="15.75" thickBot="1" x14ac:dyDescent="0.3"/>
    <row r="5" spans="1:6" ht="15.75" thickBot="1" x14ac:dyDescent="0.3">
      <c r="A5" s="18" t="s">
        <v>21</v>
      </c>
      <c r="B5" s="247" t="s">
        <v>273</v>
      </c>
      <c r="C5" s="185"/>
      <c r="D5" s="185"/>
      <c r="E5" s="186"/>
    </row>
    <row r="6" spans="1:6" ht="15.75" thickBot="1" x14ac:dyDescent="0.3">
      <c r="A6" s="18" t="s">
        <v>4</v>
      </c>
      <c r="B6" s="247" t="s">
        <v>274</v>
      </c>
      <c r="C6" s="185"/>
      <c r="D6" s="185"/>
      <c r="E6" s="186"/>
    </row>
    <row r="7" spans="1:6" ht="15.75" thickBot="1" x14ac:dyDescent="0.3">
      <c r="A7" s="18" t="s">
        <v>26</v>
      </c>
      <c r="B7" s="247" t="s">
        <v>383</v>
      </c>
      <c r="C7" s="185"/>
      <c r="D7" s="185"/>
      <c r="E7" s="186"/>
    </row>
    <row r="8" spans="1:6" ht="15.75" thickBot="1" x14ac:dyDescent="0.3">
      <c r="A8" s="190" t="s">
        <v>7</v>
      </c>
      <c r="B8" s="191"/>
      <c r="C8" s="191"/>
      <c r="D8" s="191"/>
      <c r="E8" s="192"/>
    </row>
    <row r="9" spans="1:6" ht="15.75" customHeight="1" x14ac:dyDescent="0.25">
      <c r="A9" s="248" t="s">
        <v>275</v>
      </c>
      <c r="B9" s="249"/>
      <c r="C9" s="249"/>
      <c r="D9" s="249"/>
      <c r="E9" s="250"/>
    </row>
    <row r="10" spans="1:6" ht="25.5" customHeight="1" x14ac:dyDescent="0.25">
      <c r="A10" s="251"/>
      <c r="B10" s="252"/>
      <c r="C10" s="252"/>
      <c r="D10" s="252"/>
      <c r="E10" s="253"/>
    </row>
    <row r="11" spans="1:6" ht="50.25" customHeight="1" thickBot="1" x14ac:dyDescent="0.3">
      <c r="A11" s="254"/>
      <c r="B11" s="255"/>
      <c r="C11" s="255"/>
      <c r="D11" s="255"/>
      <c r="E11" s="256"/>
    </row>
    <row r="12" spans="1:6" ht="29.25" customHeight="1" thickBot="1" x14ac:dyDescent="0.3">
      <c r="A12" s="17" t="s">
        <v>10</v>
      </c>
      <c r="B12" s="257" t="s">
        <v>276</v>
      </c>
      <c r="C12" s="258"/>
      <c r="D12" s="258"/>
      <c r="E12" s="259"/>
    </row>
    <row r="13" spans="1:6" ht="23.25" customHeight="1" x14ac:dyDescent="0.25">
      <c r="A13" s="156" t="s">
        <v>11</v>
      </c>
      <c r="B13" s="2">
        <v>2020</v>
      </c>
      <c r="C13" s="2">
        <v>2021</v>
      </c>
      <c r="D13" s="2">
        <v>2022</v>
      </c>
      <c r="E13" s="2">
        <v>2023</v>
      </c>
    </row>
    <row r="14" spans="1:6" ht="15.75" thickBot="1" x14ac:dyDescent="0.3">
      <c r="A14" s="260"/>
      <c r="B14" s="3" t="s">
        <v>5</v>
      </c>
      <c r="C14" s="3" t="s">
        <v>6</v>
      </c>
      <c r="D14" s="3" t="s">
        <v>6</v>
      </c>
      <c r="E14" s="3" t="s">
        <v>6</v>
      </c>
    </row>
    <row r="15" spans="1:6" ht="15.75" thickBot="1" x14ac:dyDescent="0.3">
      <c r="A15" s="51" t="s">
        <v>277</v>
      </c>
      <c r="B15" s="128" t="s">
        <v>31</v>
      </c>
      <c r="C15" s="128" t="s">
        <v>27</v>
      </c>
      <c r="D15" s="128" t="s">
        <v>27</v>
      </c>
      <c r="E15" s="128" t="s">
        <v>27</v>
      </c>
    </row>
    <row r="16" spans="1:6" ht="15.75" thickBot="1" x14ac:dyDescent="0.3">
      <c r="A16" s="51" t="s">
        <v>278</v>
      </c>
      <c r="B16" s="128" t="s">
        <v>31</v>
      </c>
      <c r="C16" s="128" t="s">
        <v>27</v>
      </c>
      <c r="D16" s="128" t="s">
        <v>27</v>
      </c>
      <c r="E16" s="128" t="s">
        <v>27</v>
      </c>
    </row>
    <row r="17" spans="1:8" ht="15.75" thickBot="1" x14ac:dyDescent="0.3">
      <c r="A17" s="51" t="s">
        <v>279</v>
      </c>
      <c r="B17" s="128" t="s">
        <v>31</v>
      </c>
      <c r="C17" s="128" t="s">
        <v>27</v>
      </c>
      <c r="D17" s="128" t="s">
        <v>27</v>
      </c>
      <c r="E17" s="128" t="s">
        <v>27</v>
      </c>
    </row>
    <row r="18" spans="1:8" ht="15.75" thickBot="1" x14ac:dyDescent="0.3">
      <c r="A18" s="51" t="s">
        <v>279</v>
      </c>
      <c r="B18" s="128"/>
      <c r="C18" s="128"/>
      <c r="D18" s="128"/>
      <c r="E18" s="128"/>
    </row>
    <row r="19" spans="1:8" ht="15.75" thickBot="1" x14ac:dyDescent="0.3">
      <c r="A19" s="51" t="s">
        <v>280</v>
      </c>
      <c r="B19" s="128"/>
      <c r="C19" s="128"/>
      <c r="D19" s="128"/>
      <c r="E19" s="128"/>
    </row>
    <row r="20" spans="1:8" ht="15.75" thickBot="1" x14ac:dyDescent="0.3">
      <c r="A20" s="14" t="s">
        <v>12</v>
      </c>
      <c r="B20" s="303" t="s">
        <v>281</v>
      </c>
      <c r="C20" s="304"/>
      <c r="D20" s="304"/>
      <c r="E20" s="305"/>
    </row>
    <row r="21" spans="1:8" ht="23.25" customHeight="1" thickBot="1" x14ac:dyDescent="0.3">
      <c r="A21" s="264" t="s">
        <v>13</v>
      </c>
      <c r="B21" s="165"/>
      <c r="C21" s="165"/>
      <c r="D21" s="165"/>
      <c r="E21" s="166"/>
      <c r="H21" s="5"/>
    </row>
    <row r="22" spans="1:8" ht="15.75" thickBot="1" x14ac:dyDescent="0.3">
      <c r="A22" s="106" t="s">
        <v>282</v>
      </c>
      <c r="B22" s="131" t="s">
        <v>31</v>
      </c>
      <c r="C22" s="128" t="s">
        <v>94</v>
      </c>
      <c r="D22" s="128" t="s">
        <v>94</v>
      </c>
      <c r="E22" s="128" t="s">
        <v>94</v>
      </c>
    </row>
    <row r="23" spans="1:8" ht="15.75" thickBot="1" x14ac:dyDescent="0.3">
      <c r="A23" s="106" t="s">
        <v>283</v>
      </c>
      <c r="B23" s="126" t="s">
        <v>31</v>
      </c>
      <c r="C23" s="127" t="s">
        <v>27</v>
      </c>
      <c r="D23" s="127" t="s">
        <v>27</v>
      </c>
      <c r="E23" s="127" t="s">
        <v>27</v>
      </c>
    </row>
    <row r="24" spans="1:8" ht="15.75" thickBot="1" x14ac:dyDescent="0.3">
      <c r="A24" s="106" t="s">
        <v>284</v>
      </c>
      <c r="B24" s="128"/>
      <c r="C24" s="128"/>
      <c r="D24" s="128"/>
      <c r="E24" s="128"/>
    </row>
    <row r="25" spans="1:8" ht="15.75" thickBot="1" x14ac:dyDescent="0.3">
      <c r="A25" s="106" t="s">
        <v>285</v>
      </c>
      <c r="B25" s="127"/>
      <c r="C25" s="127"/>
      <c r="D25" s="127"/>
      <c r="E25" s="127"/>
    </row>
    <row r="26" spans="1:8" ht="15.75" thickBot="1" x14ac:dyDescent="0.3">
      <c r="A26" s="265" t="s">
        <v>33</v>
      </c>
      <c r="B26" s="281"/>
      <c r="C26" s="281"/>
      <c r="D26" s="281"/>
      <c r="E26" s="266"/>
    </row>
    <row r="27" spans="1:8" ht="15.75" thickBot="1" x14ac:dyDescent="0.3">
      <c r="A27" s="173" t="s">
        <v>47</v>
      </c>
      <c r="B27" s="174"/>
      <c r="C27" s="174"/>
      <c r="D27" s="174"/>
      <c r="E27" s="175"/>
    </row>
    <row r="28" spans="1:8" ht="15.75" thickBot="1" x14ac:dyDescent="0.3">
      <c r="A28" s="21" t="s">
        <v>28</v>
      </c>
      <c r="B28" s="245" t="s">
        <v>370</v>
      </c>
      <c r="C28" s="197"/>
      <c r="D28" s="197"/>
      <c r="E28" s="198"/>
    </row>
    <row r="29" spans="1:8" ht="31.5" customHeight="1" thickBot="1" x14ac:dyDescent="0.3">
      <c r="A29" s="4" t="s">
        <v>9</v>
      </c>
      <c r="B29" s="203" t="s">
        <v>286</v>
      </c>
      <c r="C29" s="204"/>
      <c r="D29" s="204"/>
      <c r="E29" s="205"/>
    </row>
    <row r="30" spans="1:8" ht="15.75" thickBot="1" x14ac:dyDescent="0.3">
      <c r="A30" s="4" t="s">
        <v>14</v>
      </c>
      <c r="B30" s="167" t="s">
        <v>98</v>
      </c>
      <c r="C30" s="168"/>
      <c r="D30" s="168"/>
      <c r="E30" s="169"/>
    </row>
    <row r="31" spans="1:8" ht="12.75" customHeight="1" x14ac:dyDescent="0.25">
      <c r="A31" s="156"/>
      <c r="B31" s="2">
        <v>2020</v>
      </c>
      <c r="C31" s="2">
        <v>2021</v>
      </c>
      <c r="D31" s="2">
        <v>2022</v>
      </c>
      <c r="E31" s="2">
        <v>2023</v>
      </c>
    </row>
    <row r="32" spans="1:8" ht="9" customHeight="1" thickBot="1" x14ac:dyDescent="0.3">
      <c r="A32" s="157"/>
      <c r="B32" s="20" t="s">
        <v>5</v>
      </c>
      <c r="C32" s="20" t="s">
        <v>6</v>
      </c>
      <c r="D32" s="20" t="s">
        <v>6</v>
      </c>
      <c r="E32" s="20" t="s">
        <v>6</v>
      </c>
    </row>
    <row r="33" spans="1:9" ht="15.75" thickBot="1" x14ac:dyDescent="0.3">
      <c r="A33" s="4" t="s">
        <v>8</v>
      </c>
      <c r="B33" s="6">
        <v>5</v>
      </c>
      <c r="C33" s="6">
        <v>5</v>
      </c>
      <c r="D33" s="6">
        <v>5</v>
      </c>
      <c r="E33" s="6">
        <v>5</v>
      </c>
    </row>
    <row r="34" spans="1:9" ht="15.75" thickBot="1" x14ac:dyDescent="0.3">
      <c r="A34" s="4" t="s">
        <v>15</v>
      </c>
      <c r="B34" s="6">
        <f>B63</f>
        <v>39600</v>
      </c>
      <c r="C34" s="6">
        <f>C63</f>
        <v>37200</v>
      </c>
      <c r="D34" s="6">
        <f>D63</f>
        <v>37200</v>
      </c>
      <c r="E34" s="6">
        <f>E63</f>
        <v>37200</v>
      </c>
    </row>
    <row r="35" spans="1:9" ht="15.75" thickBot="1" x14ac:dyDescent="0.3">
      <c r="A35" s="4" t="s">
        <v>23</v>
      </c>
      <c r="B35" s="6">
        <f>B34/B33</f>
        <v>7920</v>
      </c>
      <c r="C35" s="6">
        <f>C34/C33</f>
        <v>7440</v>
      </c>
      <c r="D35" s="6">
        <f>D34/D33</f>
        <v>7440</v>
      </c>
      <c r="E35" s="6">
        <f>E34/E33</f>
        <v>7440</v>
      </c>
    </row>
    <row r="36" spans="1:9" ht="15.75" thickBot="1" x14ac:dyDescent="0.3">
      <c r="A36" s="4" t="s">
        <v>16</v>
      </c>
      <c r="B36" s="146" t="s">
        <v>22</v>
      </c>
      <c r="C36" s="8">
        <f t="shared" ref="C36:E38" si="0">C33/B33-1</f>
        <v>0</v>
      </c>
      <c r="D36" s="8">
        <f t="shared" si="0"/>
        <v>0</v>
      </c>
      <c r="E36" s="8">
        <f t="shared" si="0"/>
        <v>0</v>
      </c>
      <c r="G36" s="10"/>
      <c r="H36" s="10"/>
      <c r="I36" s="10"/>
    </row>
    <row r="37" spans="1:9" ht="15.75" thickBot="1" x14ac:dyDescent="0.3">
      <c r="A37" s="4" t="s">
        <v>17</v>
      </c>
      <c r="B37" s="146" t="s">
        <v>22</v>
      </c>
      <c r="C37" s="8">
        <f t="shared" si="0"/>
        <v>-6.0606060606060552E-2</v>
      </c>
      <c r="D37" s="8">
        <f t="shared" si="0"/>
        <v>0</v>
      </c>
      <c r="E37" s="8">
        <f t="shared" si="0"/>
        <v>0</v>
      </c>
      <c r="G37" s="10"/>
    </row>
    <row r="38" spans="1:9" ht="15.75" thickBot="1" x14ac:dyDescent="0.3">
      <c r="A38" s="4" t="s">
        <v>18</v>
      </c>
      <c r="B38" s="146" t="s">
        <v>22</v>
      </c>
      <c r="C38" s="8">
        <f t="shared" si="0"/>
        <v>-6.0606060606060552E-2</v>
      </c>
      <c r="D38" s="8">
        <f t="shared" si="0"/>
        <v>0</v>
      </c>
      <c r="E38" s="8">
        <f t="shared" si="0"/>
        <v>0</v>
      </c>
    </row>
    <row r="39" spans="1:9" ht="15.75" thickBot="1" x14ac:dyDescent="0.3">
      <c r="A39" s="170" t="s">
        <v>35</v>
      </c>
      <c r="B39" s="171"/>
      <c r="C39" s="171"/>
      <c r="D39" s="171"/>
      <c r="E39" s="172"/>
    </row>
    <row r="40" spans="1:9" ht="12.75" customHeight="1" x14ac:dyDescent="0.25">
      <c r="A40" s="156"/>
      <c r="B40" s="2">
        <v>2020</v>
      </c>
      <c r="C40" s="2">
        <v>2021</v>
      </c>
      <c r="D40" s="2">
        <v>2022</v>
      </c>
      <c r="E40" s="2">
        <v>2023</v>
      </c>
    </row>
    <row r="41" spans="1:9" ht="9" customHeight="1" thickBot="1" x14ac:dyDescent="0.3">
      <c r="A41" s="157"/>
      <c r="B41" s="20" t="s">
        <v>5</v>
      </c>
      <c r="C41" s="20" t="s">
        <v>6</v>
      </c>
      <c r="D41" s="20" t="s">
        <v>6</v>
      </c>
      <c r="E41" s="20" t="s">
        <v>6</v>
      </c>
    </row>
    <row r="42" spans="1:9" ht="15.75" thickBot="1" x14ac:dyDescent="0.3">
      <c r="A42" s="1" t="s">
        <v>0</v>
      </c>
      <c r="B42" s="7">
        <f>B43</f>
        <v>34000</v>
      </c>
      <c r="C42" s="9">
        <f>C43</f>
        <v>32000</v>
      </c>
      <c r="D42" s="9">
        <f>D43</f>
        <v>32000</v>
      </c>
      <c r="E42" s="9">
        <f>E43</f>
        <v>32000</v>
      </c>
    </row>
    <row r="43" spans="1:9" ht="15.75" thickBot="1" x14ac:dyDescent="0.3">
      <c r="A43" s="11" t="s">
        <v>52</v>
      </c>
      <c r="B43" s="35">
        <v>34000</v>
      </c>
      <c r="C43" s="123">
        <v>32000</v>
      </c>
      <c r="D43" s="107">
        <v>32000</v>
      </c>
      <c r="E43" s="107">
        <v>32000</v>
      </c>
    </row>
    <row r="44" spans="1:9" ht="15.75" thickBot="1" x14ac:dyDescent="0.3">
      <c r="A44" s="11" t="s">
        <v>53</v>
      </c>
      <c r="B44" s="35"/>
      <c r="C44" s="41"/>
      <c r="D44" s="12"/>
      <c r="E44" s="12"/>
    </row>
    <row r="45" spans="1:9" ht="15.75" thickBot="1" x14ac:dyDescent="0.3">
      <c r="A45" s="1" t="s">
        <v>32</v>
      </c>
      <c r="B45" s="7">
        <f>B46</f>
        <v>5600</v>
      </c>
      <c r="C45" s="42">
        <f>C46</f>
        <v>5200</v>
      </c>
      <c r="D45" s="9">
        <f>D46</f>
        <v>5200</v>
      </c>
      <c r="E45" s="9">
        <f>E46</f>
        <v>5200</v>
      </c>
    </row>
    <row r="46" spans="1:9" ht="15.75" thickBot="1" x14ac:dyDescent="0.3">
      <c r="A46" s="11" t="s">
        <v>52</v>
      </c>
      <c r="B46" s="35">
        <v>5600</v>
      </c>
      <c r="C46" s="42">
        <v>5200</v>
      </c>
      <c r="D46" s="42">
        <v>5200</v>
      </c>
      <c r="E46" s="42">
        <v>5200</v>
      </c>
    </row>
    <row r="47" spans="1:9" ht="15.75" thickBot="1" x14ac:dyDescent="0.3">
      <c r="A47" s="11" t="s">
        <v>53</v>
      </c>
      <c r="B47" s="35"/>
      <c r="C47" s="42"/>
      <c r="D47" s="9"/>
      <c r="E47" s="9"/>
    </row>
    <row r="48" spans="1:9" ht="15.75" thickBot="1" x14ac:dyDescent="0.3">
      <c r="A48" s="1" t="s">
        <v>1</v>
      </c>
      <c r="B48" s="35">
        <v>0</v>
      </c>
      <c r="C48" s="9"/>
      <c r="D48" s="9"/>
      <c r="E48" s="9">
        <f>E49</f>
        <v>0</v>
      </c>
    </row>
    <row r="49" spans="1:10" ht="15.75" thickBot="1" x14ac:dyDescent="0.3">
      <c r="A49" s="11" t="s">
        <v>52</v>
      </c>
      <c r="B49" s="35"/>
      <c r="C49" s="9"/>
      <c r="D49" s="9"/>
      <c r="E49" s="9"/>
    </row>
    <row r="50" spans="1:10" ht="15.75" thickBot="1" x14ac:dyDescent="0.3">
      <c r="A50" s="11" t="s">
        <v>53</v>
      </c>
      <c r="B50" s="35"/>
      <c r="C50" s="9"/>
      <c r="D50" s="9"/>
      <c r="E50" s="9"/>
    </row>
    <row r="51" spans="1:10" ht="15.75" thickBot="1" x14ac:dyDescent="0.3">
      <c r="A51" s="1" t="s">
        <v>2</v>
      </c>
      <c r="B51" s="35"/>
      <c r="C51" s="9"/>
      <c r="D51" s="9"/>
      <c r="E51" s="9"/>
    </row>
    <row r="52" spans="1:10" ht="15.75" thickBot="1" x14ac:dyDescent="0.3">
      <c r="A52" s="11" t="s">
        <v>52</v>
      </c>
      <c r="B52" s="35"/>
      <c r="C52" s="9"/>
      <c r="D52" s="9"/>
      <c r="E52" s="9"/>
    </row>
    <row r="53" spans="1:10" ht="15.75" thickBot="1" x14ac:dyDescent="0.3">
      <c r="A53" s="11" t="s">
        <v>53</v>
      </c>
      <c r="B53" s="35"/>
      <c r="C53" s="9"/>
      <c r="D53" s="9"/>
      <c r="E53" s="9"/>
    </row>
    <row r="54" spans="1:10" ht="15.75" thickBot="1" x14ac:dyDescent="0.3">
      <c r="A54" s="1" t="s">
        <v>24</v>
      </c>
      <c r="B54" s="35"/>
      <c r="C54" s="9"/>
      <c r="D54" s="9"/>
      <c r="E54" s="9"/>
    </row>
    <row r="55" spans="1:10" ht="15.75" thickBot="1" x14ac:dyDescent="0.3">
      <c r="A55" s="11" t="s">
        <v>52</v>
      </c>
      <c r="B55" s="35"/>
      <c r="C55" s="9"/>
      <c r="D55" s="9"/>
      <c r="E55" s="9"/>
    </row>
    <row r="56" spans="1:10" ht="15.75" thickBot="1" x14ac:dyDescent="0.3">
      <c r="A56" s="11" t="s">
        <v>53</v>
      </c>
      <c r="B56" s="35"/>
      <c r="C56" s="9"/>
      <c r="D56" s="9"/>
      <c r="E56" s="9"/>
    </row>
    <row r="57" spans="1:10" ht="15.75" thickBot="1" x14ac:dyDescent="0.3">
      <c r="A57" s="1" t="s">
        <v>25</v>
      </c>
      <c r="B57" s="35"/>
      <c r="C57" s="9"/>
      <c r="D57" s="9"/>
      <c r="E57" s="9"/>
    </row>
    <row r="58" spans="1:10" ht="15.75" thickBot="1" x14ac:dyDescent="0.3">
      <c r="A58" s="11" t="s">
        <v>52</v>
      </c>
      <c r="B58" s="35"/>
      <c r="C58" s="9"/>
      <c r="D58" s="9"/>
      <c r="E58" s="9"/>
    </row>
    <row r="59" spans="1:10" ht="15.75" thickBot="1" x14ac:dyDescent="0.3">
      <c r="A59" s="11" t="s">
        <v>53</v>
      </c>
      <c r="B59" s="35"/>
      <c r="C59" s="9"/>
      <c r="D59" s="9"/>
      <c r="E59" s="9"/>
    </row>
    <row r="60" spans="1:10" ht="15.75" thickBot="1" x14ac:dyDescent="0.3">
      <c r="A60" s="1" t="s">
        <v>3</v>
      </c>
      <c r="B60" s="35">
        <v>0</v>
      </c>
      <c r="C60" s="9">
        <v>0</v>
      </c>
      <c r="D60" s="9">
        <f>C60*1.03*0.99</f>
        <v>0</v>
      </c>
      <c r="E60" s="9">
        <f>D60*1.03*0.99</f>
        <v>0</v>
      </c>
    </row>
    <row r="61" spans="1:10" ht="15.75" thickBot="1" x14ac:dyDescent="0.3">
      <c r="A61" s="11" t="s">
        <v>52</v>
      </c>
      <c r="B61" s="35"/>
      <c r="C61" s="37"/>
      <c r="D61" s="37"/>
      <c r="E61" s="37"/>
      <c r="H61" s="38"/>
      <c r="I61" s="38"/>
      <c r="J61" s="38"/>
    </row>
    <row r="62" spans="1:10" ht="15.75" thickBot="1" x14ac:dyDescent="0.3">
      <c r="A62" s="11" t="s">
        <v>53</v>
      </c>
      <c r="B62" s="35"/>
      <c r="C62" s="39"/>
      <c r="D62" s="37"/>
      <c r="E62" s="37"/>
    </row>
    <row r="63" spans="1:10" ht="15.75" thickBot="1" x14ac:dyDescent="0.3">
      <c r="A63" s="22" t="s">
        <v>34</v>
      </c>
      <c r="B63" s="35">
        <f>B60+B57+B54+B51+B48+B45+B42</f>
        <v>39600</v>
      </c>
      <c r="C63" s="12">
        <f>C60+C57+C54+C51+C48+C45+C42</f>
        <v>37200</v>
      </c>
      <c r="D63" s="12">
        <f>D60+D57+D54+D51+D48+D45+D42</f>
        <v>37200</v>
      </c>
      <c r="E63" s="12">
        <f>E60+E57+E54+E51+E48+E45+E42</f>
        <v>37200</v>
      </c>
    </row>
    <row r="64" spans="1:10" ht="15.75" thickBot="1" x14ac:dyDescent="0.3">
      <c r="A64" s="25" t="s">
        <v>36</v>
      </c>
      <c r="B64" s="26">
        <f>IF(B63-B34=0,0,"Error")</f>
        <v>0</v>
      </c>
      <c r="C64" s="26">
        <f>IF(C63-C34=0,0,"Error")</f>
        <v>0</v>
      </c>
      <c r="D64" s="26">
        <f>IF(D63-D34=0,0,"Error")</f>
        <v>0</v>
      </c>
      <c r="E64" s="26">
        <f>IF(E63-E34=0,0,"Error")</f>
        <v>0</v>
      </c>
    </row>
    <row r="65" spans="1:5" ht="15.75" thickBot="1" x14ac:dyDescent="0.3">
      <c r="A65" s="21" t="s">
        <v>61</v>
      </c>
      <c r="B65" s="245" t="s">
        <v>371</v>
      </c>
      <c r="C65" s="197"/>
      <c r="D65" s="197"/>
      <c r="E65" s="198"/>
    </row>
    <row r="66" spans="1:5" ht="31.5" customHeight="1" thickBot="1" x14ac:dyDescent="0.3">
      <c r="A66" s="4" t="s">
        <v>9</v>
      </c>
      <c r="B66" s="203" t="s">
        <v>287</v>
      </c>
      <c r="C66" s="204"/>
      <c r="D66" s="204"/>
      <c r="E66" s="205"/>
    </row>
    <row r="67" spans="1:5" ht="15.75" thickBot="1" x14ac:dyDescent="0.3">
      <c r="A67" s="4" t="s">
        <v>14</v>
      </c>
      <c r="B67" s="167" t="s">
        <v>288</v>
      </c>
      <c r="C67" s="168"/>
      <c r="D67" s="168"/>
      <c r="E67" s="169"/>
    </row>
    <row r="68" spans="1:5" x14ac:dyDescent="0.25">
      <c r="A68" s="156"/>
      <c r="B68" s="2">
        <v>2020</v>
      </c>
      <c r="C68" s="2">
        <v>2021</v>
      </c>
      <c r="D68" s="2">
        <v>2022</v>
      </c>
      <c r="E68" s="2">
        <v>2023</v>
      </c>
    </row>
    <row r="69" spans="1:5" ht="15.75" thickBot="1" x14ac:dyDescent="0.3">
      <c r="A69" s="157"/>
      <c r="B69" s="20" t="s">
        <v>5</v>
      </c>
      <c r="C69" s="20" t="s">
        <v>6</v>
      </c>
      <c r="D69" s="20" t="s">
        <v>6</v>
      </c>
      <c r="E69" s="20" t="s">
        <v>6</v>
      </c>
    </row>
    <row r="70" spans="1:5" ht="15.75" thickBot="1" x14ac:dyDescent="0.3">
      <c r="A70" s="4" t="s">
        <v>8</v>
      </c>
      <c r="B70" s="6">
        <v>3000</v>
      </c>
      <c r="C70" s="6">
        <v>3000</v>
      </c>
      <c r="D70" s="6">
        <v>3000</v>
      </c>
      <c r="E70" s="6">
        <v>3000</v>
      </c>
    </row>
    <row r="71" spans="1:5" ht="15.75" thickBot="1" x14ac:dyDescent="0.3">
      <c r="A71" s="4" t="s">
        <v>15</v>
      </c>
      <c r="B71" s="6">
        <f>B100</f>
        <v>33630</v>
      </c>
      <c r="C71" s="6">
        <f>C100</f>
        <v>78640</v>
      </c>
      <c r="D71" s="6">
        <f>D100</f>
        <v>78640</v>
      </c>
      <c r="E71" s="6">
        <f>E100</f>
        <v>78640</v>
      </c>
    </row>
    <row r="72" spans="1:5" ht="15.75" thickBot="1" x14ac:dyDescent="0.3">
      <c r="A72" s="4" t="s">
        <v>23</v>
      </c>
      <c r="B72" s="6">
        <f>B71/B70</f>
        <v>11.21</v>
      </c>
      <c r="C72" s="6">
        <f>C71/C70</f>
        <v>26.213333333333335</v>
      </c>
      <c r="D72" s="6">
        <f>D71/D70</f>
        <v>26.213333333333335</v>
      </c>
      <c r="E72" s="6">
        <f>E71/E70</f>
        <v>26.213333333333335</v>
      </c>
    </row>
    <row r="73" spans="1:5" ht="15.75" thickBot="1" x14ac:dyDescent="0.3">
      <c r="A73" s="4" t="s">
        <v>16</v>
      </c>
      <c r="B73" s="103" t="s">
        <v>22</v>
      </c>
      <c r="C73" s="8">
        <f t="shared" ref="C73:E75" si="1">C70/B70-1</f>
        <v>0</v>
      </c>
      <c r="D73" s="8">
        <f t="shared" si="1"/>
        <v>0</v>
      </c>
      <c r="E73" s="8">
        <f t="shared" si="1"/>
        <v>0</v>
      </c>
    </row>
    <row r="74" spans="1:5" ht="15.75" thickBot="1" x14ac:dyDescent="0.3">
      <c r="A74" s="4" t="s">
        <v>17</v>
      </c>
      <c r="B74" s="103" t="s">
        <v>22</v>
      </c>
      <c r="C74" s="8">
        <f t="shared" si="1"/>
        <v>1.3383883437407076</v>
      </c>
      <c r="D74" s="8">
        <f t="shared" si="1"/>
        <v>0</v>
      </c>
      <c r="E74" s="8">
        <f t="shared" si="1"/>
        <v>0</v>
      </c>
    </row>
    <row r="75" spans="1:5" ht="15.75" thickBot="1" x14ac:dyDescent="0.3">
      <c r="A75" s="4" t="s">
        <v>18</v>
      </c>
      <c r="B75" s="103" t="s">
        <v>22</v>
      </c>
      <c r="C75" s="8">
        <f t="shared" si="1"/>
        <v>1.3383883437407076</v>
      </c>
      <c r="D75" s="8">
        <f t="shared" si="1"/>
        <v>0</v>
      </c>
      <c r="E75" s="8">
        <f t="shared" si="1"/>
        <v>0</v>
      </c>
    </row>
    <row r="76" spans="1:5" ht="15.75" thickBot="1" x14ac:dyDescent="0.3">
      <c r="A76" s="170" t="s">
        <v>289</v>
      </c>
      <c r="B76" s="171"/>
      <c r="C76" s="171"/>
      <c r="D76" s="171"/>
      <c r="E76" s="172"/>
    </row>
    <row r="77" spans="1:5" x14ac:dyDescent="0.25">
      <c r="A77" s="156"/>
      <c r="B77" s="2">
        <v>2020</v>
      </c>
      <c r="C77" s="2">
        <v>2021</v>
      </c>
      <c r="D77" s="2">
        <v>2022</v>
      </c>
      <c r="E77" s="2">
        <v>2023</v>
      </c>
    </row>
    <row r="78" spans="1:5" ht="15.75" thickBot="1" x14ac:dyDescent="0.3">
      <c r="A78" s="157"/>
      <c r="B78" s="20" t="s">
        <v>5</v>
      </c>
      <c r="C78" s="20" t="s">
        <v>6</v>
      </c>
      <c r="D78" s="20" t="s">
        <v>6</v>
      </c>
      <c r="E78" s="20" t="s">
        <v>6</v>
      </c>
    </row>
    <row r="79" spans="1:5" ht="15.75" thickBot="1" x14ac:dyDescent="0.3">
      <c r="A79" s="1" t="s">
        <v>0</v>
      </c>
      <c r="B79" s="7">
        <f>B80</f>
        <v>19000</v>
      </c>
      <c r="C79" s="9">
        <f>C80</f>
        <v>58000</v>
      </c>
      <c r="D79" s="9">
        <f>D80</f>
        <v>58000</v>
      </c>
      <c r="E79" s="9">
        <f>E80</f>
        <v>58000</v>
      </c>
    </row>
    <row r="80" spans="1:5" ht="15.75" thickBot="1" x14ac:dyDescent="0.3">
      <c r="A80" s="11" t="s">
        <v>52</v>
      </c>
      <c r="B80" s="35">
        <v>19000</v>
      </c>
      <c r="C80" s="123">
        <v>58000</v>
      </c>
      <c r="D80" s="107">
        <v>58000</v>
      </c>
      <c r="E80" s="107">
        <v>58000</v>
      </c>
    </row>
    <row r="81" spans="1:5" ht="15.75" thickBot="1" x14ac:dyDescent="0.3">
      <c r="A81" s="11" t="s">
        <v>53</v>
      </c>
      <c r="B81" s="35"/>
      <c r="C81" s="41"/>
      <c r="D81" s="12"/>
      <c r="E81" s="12"/>
    </row>
    <row r="82" spans="1:5" ht="15.75" thickBot="1" x14ac:dyDescent="0.3">
      <c r="A82" s="1" t="s">
        <v>32</v>
      </c>
      <c r="B82" s="7">
        <f>B83</f>
        <v>4000</v>
      </c>
      <c r="C82" s="42">
        <f>C83</f>
        <v>9640</v>
      </c>
      <c r="D82" s="9">
        <f>D83</f>
        <v>9640</v>
      </c>
      <c r="E82" s="9">
        <f>E83</f>
        <v>9640</v>
      </c>
    </row>
    <row r="83" spans="1:5" ht="15.75" thickBot="1" x14ac:dyDescent="0.3">
      <c r="A83" s="11" t="s">
        <v>52</v>
      </c>
      <c r="B83" s="35">
        <v>4000</v>
      </c>
      <c r="C83" s="42">
        <v>9640</v>
      </c>
      <c r="D83" s="9">
        <v>9640</v>
      </c>
      <c r="E83" s="9">
        <v>9640</v>
      </c>
    </row>
    <row r="84" spans="1:5" ht="15.75" thickBot="1" x14ac:dyDescent="0.3">
      <c r="A84" s="11" t="s">
        <v>53</v>
      </c>
      <c r="B84" s="35"/>
      <c r="C84" s="42"/>
      <c r="D84" s="9"/>
      <c r="E84" s="9"/>
    </row>
    <row r="85" spans="1:5" ht="15.75" thickBot="1" x14ac:dyDescent="0.3">
      <c r="A85" s="1" t="s">
        <v>1</v>
      </c>
      <c r="B85" s="35">
        <f>B86</f>
        <v>10630</v>
      </c>
      <c r="C85" s="42">
        <f>C86</f>
        <v>11000</v>
      </c>
      <c r="D85" s="9">
        <f>D86</f>
        <v>11000</v>
      </c>
      <c r="E85" s="9">
        <f>E86</f>
        <v>11000</v>
      </c>
    </row>
    <row r="86" spans="1:5" ht="15.75" thickBot="1" x14ac:dyDescent="0.3">
      <c r="A86" s="11" t="s">
        <v>52</v>
      </c>
      <c r="B86" s="35">
        <v>10630</v>
      </c>
      <c r="C86" s="42">
        <v>11000</v>
      </c>
      <c r="D86" s="42">
        <v>11000</v>
      </c>
      <c r="E86" s="42">
        <v>11000</v>
      </c>
    </row>
    <row r="87" spans="1:5" ht="15.75" thickBot="1" x14ac:dyDescent="0.3">
      <c r="A87" s="11" t="s">
        <v>53</v>
      </c>
      <c r="B87" s="35"/>
      <c r="C87" s="9"/>
      <c r="D87" s="9"/>
      <c r="E87" s="9"/>
    </row>
    <row r="88" spans="1:5" ht="15.75" thickBot="1" x14ac:dyDescent="0.3">
      <c r="A88" s="1" t="s">
        <v>2</v>
      </c>
      <c r="B88" s="35"/>
      <c r="C88" s="9"/>
      <c r="D88" s="9"/>
      <c r="E88" s="9"/>
    </row>
    <row r="89" spans="1:5" ht="15.75" thickBot="1" x14ac:dyDescent="0.3">
      <c r="A89" s="11" t="s">
        <v>52</v>
      </c>
      <c r="B89" s="35"/>
      <c r="C89" s="9"/>
      <c r="D89" s="9"/>
      <c r="E89" s="9"/>
    </row>
    <row r="90" spans="1:5" ht="15.75" thickBot="1" x14ac:dyDescent="0.3">
      <c r="A90" s="11" t="s">
        <v>53</v>
      </c>
      <c r="B90" s="35"/>
      <c r="C90" s="9"/>
      <c r="D90" s="9"/>
      <c r="E90" s="9"/>
    </row>
    <row r="91" spans="1:5" ht="15.75" thickBot="1" x14ac:dyDescent="0.3">
      <c r="A91" s="1" t="s">
        <v>24</v>
      </c>
      <c r="B91" s="35"/>
      <c r="C91" s="9"/>
      <c r="D91" s="9"/>
      <c r="E91" s="9"/>
    </row>
    <row r="92" spans="1:5" ht="15.75" thickBot="1" x14ac:dyDescent="0.3">
      <c r="A92" s="11" t="s">
        <v>52</v>
      </c>
      <c r="B92" s="35"/>
      <c r="C92" s="9"/>
      <c r="D92" s="9"/>
      <c r="E92" s="9"/>
    </row>
    <row r="93" spans="1:5" ht="15.75" thickBot="1" x14ac:dyDescent="0.3">
      <c r="A93" s="11" t="s">
        <v>53</v>
      </c>
      <c r="B93" s="35"/>
      <c r="C93" s="9"/>
      <c r="D93" s="9"/>
      <c r="E93" s="9"/>
    </row>
    <row r="94" spans="1:5" ht="15.75" thickBot="1" x14ac:dyDescent="0.3">
      <c r="A94" s="1" t="s">
        <v>25</v>
      </c>
      <c r="B94" s="35"/>
      <c r="C94" s="9"/>
      <c r="D94" s="9"/>
      <c r="E94" s="9"/>
    </row>
    <row r="95" spans="1:5" ht="15.75" thickBot="1" x14ac:dyDescent="0.3">
      <c r="A95" s="11" t="s">
        <v>52</v>
      </c>
      <c r="B95" s="35"/>
      <c r="C95" s="9"/>
      <c r="D95" s="9"/>
      <c r="E95" s="9"/>
    </row>
    <row r="96" spans="1:5" ht="15.75" thickBot="1" x14ac:dyDescent="0.3">
      <c r="A96" s="11" t="s">
        <v>53</v>
      </c>
      <c r="B96" s="35"/>
      <c r="C96" s="9"/>
      <c r="D96" s="9"/>
      <c r="E96" s="9"/>
    </row>
    <row r="97" spans="1:5" ht="15.75" thickBot="1" x14ac:dyDescent="0.3">
      <c r="A97" s="1" t="s">
        <v>3</v>
      </c>
      <c r="B97" s="35">
        <v>0</v>
      </c>
      <c r="C97" s="9">
        <v>0</v>
      </c>
      <c r="D97" s="9">
        <f>C97*1.03*0.99</f>
        <v>0</v>
      </c>
      <c r="E97" s="9">
        <f>D97*1.03*0.99</f>
        <v>0</v>
      </c>
    </row>
    <row r="98" spans="1:5" ht="15.75" thickBot="1" x14ac:dyDescent="0.3">
      <c r="A98" s="11" t="s">
        <v>52</v>
      </c>
      <c r="B98" s="35"/>
      <c r="C98" s="37"/>
      <c r="D98" s="37"/>
      <c r="E98" s="37"/>
    </row>
    <row r="99" spans="1:5" ht="15.75" thickBot="1" x14ac:dyDescent="0.3">
      <c r="A99" s="11" t="s">
        <v>53</v>
      </c>
      <c r="B99" s="35"/>
      <c r="C99" s="39"/>
      <c r="D99" s="37"/>
      <c r="E99" s="37"/>
    </row>
    <row r="100" spans="1:5" ht="15.75" thickBot="1" x14ac:dyDescent="0.3">
      <c r="A100" s="22" t="s">
        <v>290</v>
      </c>
      <c r="B100" s="35">
        <f>B97+B94+B91+B88+B85+B82+B79</f>
        <v>33630</v>
      </c>
      <c r="C100" s="12">
        <f>C97+C94+C91+C88+C85+C82+C79</f>
        <v>78640</v>
      </c>
      <c r="D100" s="12">
        <f>D97+D94+D91+D88+D85+D82+D79</f>
        <v>78640</v>
      </c>
      <c r="E100" s="12">
        <f>E97+E94+E91+E88+E85+E82+E79</f>
        <v>78640</v>
      </c>
    </row>
    <row r="101" spans="1:5" ht="15.75" thickBot="1" x14ac:dyDescent="0.3">
      <c r="A101" s="108" t="s">
        <v>55</v>
      </c>
      <c r="B101" s="258" t="s">
        <v>372</v>
      </c>
      <c r="C101" s="293"/>
      <c r="D101" s="293"/>
      <c r="E101" s="294"/>
    </row>
    <row r="102" spans="1:5" ht="26.25" customHeight="1" thickBot="1" x14ac:dyDescent="0.3">
      <c r="A102" s="4" t="s">
        <v>9</v>
      </c>
      <c r="B102" s="164" t="s">
        <v>291</v>
      </c>
      <c r="C102" s="165"/>
      <c r="D102" s="165"/>
      <c r="E102" s="166"/>
    </row>
    <row r="103" spans="1:5" ht="15.75" thickBot="1" x14ac:dyDescent="0.3">
      <c r="A103" s="4" t="s">
        <v>14</v>
      </c>
      <c r="B103" s="167" t="s">
        <v>292</v>
      </c>
      <c r="C103" s="168"/>
      <c r="D103" s="168"/>
      <c r="E103" s="169"/>
    </row>
    <row r="104" spans="1:5" ht="12.75" customHeight="1" x14ac:dyDescent="0.25">
      <c r="A104" s="156"/>
      <c r="B104" s="2">
        <v>2020</v>
      </c>
      <c r="C104" s="2">
        <v>2021</v>
      </c>
      <c r="D104" s="2">
        <v>2022</v>
      </c>
      <c r="E104" s="2">
        <v>2023</v>
      </c>
    </row>
    <row r="105" spans="1:5" ht="9" customHeight="1" thickBot="1" x14ac:dyDescent="0.3">
      <c r="A105" s="157"/>
      <c r="B105" s="20" t="s">
        <v>5</v>
      </c>
      <c r="C105" s="20" t="s">
        <v>6</v>
      </c>
      <c r="D105" s="20" t="s">
        <v>6</v>
      </c>
      <c r="E105" s="20" t="s">
        <v>6</v>
      </c>
    </row>
    <row r="106" spans="1:5" ht="15.75" thickBot="1" x14ac:dyDescent="0.3">
      <c r="A106" s="4" t="s">
        <v>8</v>
      </c>
      <c r="B106" s="103">
        <v>17</v>
      </c>
      <c r="C106" s="103">
        <v>17</v>
      </c>
      <c r="D106" s="103">
        <v>19</v>
      </c>
      <c r="E106" s="103">
        <v>20</v>
      </c>
    </row>
    <row r="107" spans="1:5" ht="15.75" thickBot="1" x14ac:dyDescent="0.3">
      <c r="A107" s="4" t="s">
        <v>15</v>
      </c>
      <c r="B107" s="6">
        <f>B136</f>
        <v>105400</v>
      </c>
      <c r="C107" s="6">
        <f>C136</f>
        <v>64790</v>
      </c>
      <c r="D107" s="6">
        <f>D136</f>
        <v>73160</v>
      </c>
      <c r="E107" s="6">
        <f>E136</f>
        <v>73160</v>
      </c>
    </row>
    <row r="108" spans="1:5" ht="15.75" thickBot="1" x14ac:dyDescent="0.3">
      <c r="A108" s="4" t="s">
        <v>23</v>
      </c>
      <c r="B108" s="6">
        <f>B107/B106</f>
        <v>6200</v>
      </c>
      <c r="C108" s="6">
        <f>C107/C106</f>
        <v>3811.1764705882351</v>
      </c>
      <c r="D108" s="6">
        <f>D107/D106</f>
        <v>3850.5263157894738</v>
      </c>
      <c r="E108" s="6">
        <f>E107/E106</f>
        <v>3658</v>
      </c>
    </row>
    <row r="109" spans="1:5" ht="15.75" thickBot="1" x14ac:dyDescent="0.3">
      <c r="A109" s="4" t="s">
        <v>16</v>
      </c>
      <c r="B109" s="103"/>
      <c r="C109" s="8">
        <f t="shared" ref="C109:E111" si="2">C106/B106-1</f>
        <v>0</v>
      </c>
      <c r="D109" s="8">
        <f t="shared" si="2"/>
        <v>0.11764705882352944</v>
      </c>
      <c r="E109" s="8">
        <f t="shared" si="2"/>
        <v>5.2631578947368363E-2</v>
      </c>
    </row>
    <row r="110" spans="1:5" ht="15.75" thickBot="1" x14ac:dyDescent="0.3">
      <c r="A110" s="4" t="s">
        <v>17</v>
      </c>
      <c r="B110" s="103"/>
      <c r="C110" s="8">
        <f t="shared" si="2"/>
        <v>-0.38529411764705879</v>
      </c>
      <c r="D110" s="8">
        <f t="shared" si="2"/>
        <v>0.12918660287081329</v>
      </c>
      <c r="E110" s="8">
        <f t="shared" si="2"/>
        <v>0</v>
      </c>
    </row>
    <row r="111" spans="1:5" ht="15.75" thickBot="1" x14ac:dyDescent="0.3">
      <c r="A111" s="4" t="s">
        <v>18</v>
      </c>
      <c r="B111" s="103"/>
      <c r="C111" s="8">
        <f t="shared" si="2"/>
        <v>-0.3852941176470589</v>
      </c>
      <c r="D111" s="8">
        <f t="shared" si="2"/>
        <v>1.0324855200201544E-2</v>
      </c>
      <c r="E111" s="8">
        <f t="shared" si="2"/>
        <v>-5.0000000000000044E-2</v>
      </c>
    </row>
    <row r="112" spans="1:5" ht="24.75" customHeight="1" thickBot="1" x14ac:dyDescent="0.3">
      <c r="A112" s="170" t="s">
        <v>38</v>
      </c>
      <c r="B112" s="171"/>
      <c r="C112" s="171"/>
      <c r="D112" s="171"/>
      <c r="E112" s="172"/>
    </row>
    <row r="113" spans="1:5" ht="12.75" customHeight="1" x14ac:dyDescent="0.25">
      <c r="A113" s="156"/>
      <c r="B113" s="2">
        <v>2020</v>
      </c>
      <c r="C113" s="2">
        <v>2021</v>
      </c>
      <c r="D113" s="2">
        <v>2022</v>
      </c>
      <c r="E113" s="2">
        <v>2023</v>
      </c>
    </row>
    <row r="114" spans="1:5" ht="9" customHeight="1" thickBot="1" x14ac:dyDescent="0.3">
      <c r="A114" s="157"/>
      <c r="B114" s="20" t="s">
        <v>5</v>
      </c>
      <c r="C114" s="20" t="s">
        <v>6</v>
      </c>
      <c r="D114" s="20" t="s">
        <v>6</v>
      </c>
      <c r="E114" s="20" t="s">
        <v>6</v>
      </c>
    </row>
    <row r="115" spans="1:5" ht="15.75" thickBot="1" x14ac:dyDescent="0.3">
      <c r="A115" s="1" t="s">
        <v>0</v>
      </c>
      <c r="B115" s="9">
        <f>B116</f>
        <v>26000</v>
      </c>
      <c r="C115" s="9">
        <f>C116</f>
        <v>26000</v>
      </c>
      <c r="D115" s="9">
        <f>D116</f>
        <v>26000</v>
      </c>
      <c r="E115" s="9">
        <f>E116</f>
        <v>26000</v>
      </c>
    </row>
    <row r="116" spans="1:5" ht="15.75" thickBot="1" x14ac:dyDescent="0.3">
      <c r="A116" s="11" t="s">
        <v>52</v>
      </c>
      <c r="B116" s="12">
        <v>26000</v>
      </c>
      <c r="C116" s="41">
        <v>26000</v>
      </c>
      <c r="D116" s="12">
        <v>26000</v>
      </c>
      <c r="E116" s="12">
        <v>26000</v>
      </c>
    </row>
    <row r="117" spans="1:5" ht="15.75" thickBot="1" x14ac:dyDescent="0.3">
      <c r="A117" s="11" t="s">
        <v>53</v>
      </c>
      <c r="B117" s="12"/>
      <c r="C117" s="117"/>
      <c r="D117" s="13"/>
      <c r="E117" s="13"/>
    </row>
    <row r="118" spans="1:5" ht="15.75" thickBot="1" x14ac:dyDescent="0.3">
      <c r="A118" s="1" t="s">
        <v>32</v>
      </c>
      <c r="B118" s="9">
        <f>B119</f>
        <v>4400</v>
      </c>
      <c r="C118" s="42">
        <f>C119</f>
        <v>4400</v>
      </c>
      <c r="D118" s="9">
        <f>D119</f>
        <v>4400</v>
      </c>
      <c r="E118" s="9">
        <f>E119</f>
        <v>4400</v>
      </c>
    </row>
    <row r="119" spans="1:5" ht="15.75" thickBot="1" x14ac:dyDescent="0.3">
      <c r="A119" s="11" t="s">
        <v>52</v>
      </c>
      <c r="B119" s="12">
        <v>4400</v>
      </c>
      <c r="C119" s="42">
        <v>4400</v>
      </c>
      <c r="D119" s="9">
        <v>4400</v>
      </c>
      <c r="E119" s="9">
        <v>4400</v>
      </c>
    </row>
    <row r="120" spans="1:5" ht="15.75" thickBot="1" x14ac:dyDescent="0.3">
      <c r="A120" s="11" t="s">
        <v>53</v>
      </c>
      <c r="B120" s="12"/>
      <c r="C120" s="42"/>
      <c r="D120" s="9"/>
      <c r="E120" s="9"/>
    </row>
    <row r="121" spans="1:5" ht="15.75" thickBot="1" x14ac:dyDescent="0.3">
      <c r="A121" s="1" t="s">
        <v>1</v>
      </c>
      <c r="B121" s="12">
        <f>B122</f>
        <v>75000</v>
      </c>
      <c r="C121" s="42">
        <f>C122</f>
        <v>34390</v>
      </c>
      <c r="D121" s="9">
        <f>D122</f>
        <v>42760</v>
      </c>
      <c r="E121" s="9">
        <f>E122</f>
        <v>42760</v>
      </c>
    </row>
    <row r="122" spans="1:5" ht="15.75" thickBot="1" x14ac:dyDescent="0.3">
      <c r="A122" s="11" t="s">
        <v>52</v>
      </c>
      <c r="B122" s="12">
        <v>75000</v>
      </c>
      <c r="C122" s="42">
        <v>34390</v>
      </c>
      <c r="D122" s="42">
        <f>34390+8370</f>
        <v>42760</v>
      </c>
      <c r="E122" s="42">
        <f>34390+8370</f>
        <v>42760</v>
      </c>
    </row>
    <row r="123" spans="1:5" ht="15.75" thickBot="1" x14ac:dyDescent="0.3">
      <c r="A123" s="11" t="s">
        <v>53</v>
      </c>
      <c r="B123" s="12"/>
      <c r="C123" s="9"/>
      <c r="D123" s="9"/>
      <c r="E123" s="9"/>
    </row>
    <row r="124" spans="1:5" ht="15.75" thickBot="1" x14ac:dyDescent="0.3">
      <c r="A124" s="1" t="s">
        <v>2</v>
      </c>
      <c r="B124" s="12"/>
      <c r="C124" s="9"/>
      <c r="D124" s="9"/>
      <c r="E124" s="9"/>
    </row>
    <row r="125" spans="1:5" ht="15.75" thickBot="1" x14ac:dyDescent="0.3">
      <c r="A125" s="11" t="s">
        <v>52</v>
      </c>
      <c r="B125" s="12"/>
      <c r="C125" s="9"/>
      <c r="D125" s="9"/>
      <c r="E125" s="9"/>
    </row>
    <row r="126" spans="1:5" ht="15.75" thickBot="1" x14ac:dyDescent="0.3">
      <c r="A126" s="11" t="s">
        <v>53</v>
      </c>
      <c r="B126" s="12"/>
      <c r="C126" s="9"/>
      <c r="D126" s="9"/>
      <c r="E126" s="9"/>
    </row>
    <row r="127" spans="1:5" ht="15.75" thickBot="1" x14ac:dyDescent="0.3">
      <c r="A127" s="1" t="s">
        <v>24</v>
      </c>
      <c r="B127" s="12"/>
      <c r="C127" s="9"/>
      <c r="D127" s="9"/>
      <c r="E127" s="9"/>
    </row>
    <row r="128" spans="1:5" ht="15.75" thickBot="1" x14ac:dyDescent="0.3">
      <c r="A128" s="11" t="s">
        <v>52</v>
      </c>
      <c r="B128" s="12"/>
      <c r="C128" s="9"/>
      <c r="D128" s="9"/>
      <c r="E128" s="9"/>
    </row>
    <row r="129" spans="1:9" ht="15.75" thickBot="1" x14ac:dyDescent="0.3">
      <c r="A129" s="11" t="s">
        <v>53</v>
      </c>
      <c r="B129" s="12"/>
      <c r="C129" s="9"/>
      <c r="D129" s="9"/>
      <c r="E129" s="9"/>
    </row>
    <row r="130" spans="1:9" ht="15.75" thickBot="1" x14ac:dyDescent="0.3">
      <c r="A130" s="1" t="s">
        <v>25</v>
      </c>
      <c r="B130" s="12"/>
      <c r="C130" s="9"/>
      <c r="D130" s="9"/>
      <c r="E130" s="9"/>
    </row>
    <row r="131" spans="1:9" ht="15.75" thickBot="1" x14ac:dyDescent="0.3">
      <c r="A131" s="11" t="s">
        <v>52</v>
      </c>
      <c r="B131" s="12"/>
      <c r="C131" s="9"/>
      <c r="D131" s="9"/>
      <c r="E131" s="9"/>
    </row>
    <row r="132" spans="1:9" ht="15.75" thickBot="1" x14ac:dyDescent="0.3">
      <c r="A132" s="11" t="s">
        <v>53</v>
      </c>
      <c r="B132" s="12"/>
      <c r="C132" s="9"/>
      <c r="D132" s="9"/>
      <c r="E132" s="9"/>
    </row>
    <row r="133" spans="1:9" ht="15.75" thickBot="1" x14ac:dyDescent="0.3">
      <c r="A133" s="1" t="s">
        <v>3</v>
      </c>
      <c r="B133" s="12"/>
      <c r="C133" s="9"/>
      <c r="D133" s="9"/>
      <c r="E133" s="9"/>
    </row>
    <row r="134" spans="1:9" ht="15.75" thickBot="1" x14ac:dyDescent="0.3">
      <c r="A134" s="11" t="s">
        <v>52</v>
      </c>
      <c r="B134" s="12"/>
      <c r="C134" s="9"/>
      <c r="D134" s="9"/>
      <c r="E134" s="9"/>
    </row>
    <row r="135" spans="1:9" ht="15.75" thickBot="1" x14ac:dyDescent="0.3">
      <c r="A135" s="11" t="s">
        <v>53</v>
      </c>
      <c r="B135" s="12"/>
      <c r="C135" s="9"/>
      <c r="D135" s="9"/>
      <c r="E135" s="9"/>
    </row>
    <row r="136" spans="1:9" ht="15.75" thickBot="1" x14ac:dyDescent="0.3">
      <c r="A136" s="24" t="s">
        <v>37</v>
      </c>
      <c r="B136" s="12">
        <f>B133+B130+B127+B124+B121+B118+B115</f>
        <v>105400</v>
      </c>
      <c r="C136" s="12">
        <f>C133+C130+C127+C124+C121+C118+C115</f>
        <v>64790</v>
      </c>
      <c r="D136" s="12">
        <f>D133+D130+D127+D124+D121+D118+D115</f>
        <v>73160</v>
      </c>
      <c r="E136" s="12">
        <f>E133+E130+E127+E124+E121+E118+E115</f>
        <v>73160</v>
      </c>
    </row>
    <row r="137" spans="1:9" ht="17.25" customHeight="1" thickBot="1" x14ac:dyDescent="0.3">
      <c r="A137" s="25" t="s">
        <v>36</v>
      </c>
      <c r="B137" s="26">
        <f>IF(B136-B107=0,0,"Error")</f>
        <v>0</v>
      </c>
      <c r="C137" s="26">
        <f>IF(C136-C107=0,0,"Error")</f>
        <v>0</v>
      </c>
      <c r="D137" s="26">
        <f>IF(D136-D107=0,0,"Error")</f>
        <v>0</v>
      </c>
      <c r="E137" s="26">
        <f>IF(E136-E107=0,0,"Error")</f>
        <v>0</v>
      </c>
    </row>
    <row r="138" spans="1:9" ht="15.75" thickBot="1" x14ac:dyDescent="0.3">
      <c r="A138" s="173" t="s">
        <v>41</v>
      </c>
      <c r="B138" s="174"/>
      <c r="C138" s="174"/>
      <c r="D138" s="174"/>
      <c r="E138" s="175"/>
    </row>
    <row r="139" spans="1:9" ht="15.75" thickBot="1" x14ac:dyDescent="0.3">
      <c r="A139" s="173" t="s">
        <v>46</v>
      </c>
      <c r="B139" s="174"/>
      <c r="C139" s="174"/>
      <c r="D139" s="174"/>
      <c r="E139" s="175"/>
    </row>
    <row r="140" spans="1:9" ht="15.75" thickBot="1" x14ac:dyDescent="0.3">
      <c r="A140" s="21" t="s">
        <v>49</v>
      </c>
      <c r="B140" s="206" t="s">
        <v>334</v>
      </c>
      <c r="C140" s="277"/>
      <c r="D140" s="207"/>
      <c r="E140" s="208"/>
    </row>
    <row r="141" spans="1:9" ht="30.75" customHeight="1" thickBot="1" x14ac:dyDescent="0.3">
      <c r="A141" s="21" t="s">
        <v>56</v>
      </c>
      <c r="B141" s="21" t="s">
        <v>293</v>
      </c>
      <c r="C141" s="43" t="s">
        <v>57</v>
      </c>
      <c r="D141" s="177" t="s">
        <v>419</v>
      </c>
      <c r="E141" s="208"/>
      <c r="G141" s="152"/>
      <c r="H141" s="152"/>
      <c r="I141" s="152"/>
    </row>
    <row r="142" spans="1:9" ht="15.75" thickBot="1" x14ac:dyDescent="0.3">
      <c r="A142" s="44"/>
      <c r="B142" s="206"/>
      <c r="C142" s="246"/>
      <c r="D142" s="207"/>
      <c r="E142" s="208"/>
      <c r="G142" s="152"/>
      <c r="H142" s="152"/>
      <c r="I142" s="152"/>
    </row>
    <row r="143" spans="1:9" ht="23.25" customHeight="1" thickBot="1" x14ac:dyDescent="0.3">
      <c r="A143" s="4" t="s">
        <v>9</v>
      </c>
      <c r="B143" s="164" t="s">
        <v>294</v>
      </c>
      <c r="C143" s="165"/>
      <c r="D143" s="165"/>
      <c r="E143" s="166"/>
      <c r="G143" s="152"/>
      <c r="H143" s="152"/>
      <c r="I143" s="152"/>
    </row>
    <row r="144" spans="1:9" ht="15.75" thickBot="1" x14ac:dyDescent="0.3">
      <c r="A144" s="4" t="s">
        <v>14</v>
      </c>
      <c r="B144" s="167" t="s">
        <v>295</v>
      </c>
      <c r="C144" s="168"/>
      <c r="D144" s="168"/>
      <c r="E144" s="169"/>
    </row>
    <row r="145" spans="1:9" ht="12.75" customHeight="1" x14ac:dyDescent="0.25">
      <c r="A145" s="156"/>
      <c r="B145" s="2">
        <v>2020</v>
      </c>
      <c r="C145" s="2">
        <v>2021</v>
      </c>
      <c r="D145" s="2">
        <v>2022</v>
      </c>
      <c r="E145" s="2">
        <v>2023</v>
      </c>
    </row>
    <row r="146" spans="1:9" ht="9" customHeight="1" thickBot="1" x14ac:dyDescent="0.3">
      <c r="A146" s="157"/>
      <c r="B146" s="20" t="s">
        <v>5</v>
      </c>
      <c r="C146" s="20" t="s">
        <v>6</v>
      </c>
      <c r="D146" s="20" t="s">
        <v>6</v>
      </c>
      <c r="E146" s="20" t="s">
        <v>6</v>
      </c>
    </row>
    <row r="147" spans="1:9" ht="15.75" thickBot="1" x14ac:dyDescent="0.3">
      <c r="A147" s="4" t="s">
        <v>8</v>
      </c>
      <c r="B147" s="6">
        <v>1</v>
      </c>
      <c r="C147" s="6">
        <v>0</v>
      </c>
      <c r="D147" s="6"/>
      <c r="E147" s="6"/>
    </row>
    <row r="148" spans="1:9" ht="15.75" thickBot="1" x14ac:dyDescent="0.3">
      <c r="A148" s="4" t="s">
        <v>15</v>
      </c>
      <c r="B148" s="6">
        <f>B166</f>
        <v>25000</v>
      </c>
      <c r="C148" s="6">
        <f>C166</f>
        <v>0</v>
      </c>
      <c r="D148" s="6">
        <v>0</v>
      </c>
      <c r="E148" s="6">
        <v>0</v>
      </c>
    </row>
    <row r="149" spans="1:9" ht="15.75" thickBot="1" x14ac:dyDescent="0.3">
      <c r="A149" s="4" t="s">
        <v>23</v>
      </c>
      <c r="B149" s="6">
        <f>B148/B147</f>
        <v>25000</v>
      </c>
      <c r="C149" s="6" t="e">
        <f>C148/C147</f>
        <v>#DIV/0!</v>
      </c>
      <c r="D149" s="6" t="e">
        <f>D148/D147</f>
        <v>#DIV/0!</v>
      </c>
      <c r="E149" s="6" t="e">
        <f>E148/E147</f>
        <v>#DIV/0!</v>
      </c>
    </row>
    <row r="150" spans="1:9" ht="15.75" thickBot="1" x14ac:dyDescent="0.3">
      <c r="A150" s="4" t="s">
        <v>16</v>
      </c>
      <c r="B150" s="146" t="s">
        <v>22</v>
      </c>
      <c r="C150" s="8">
        <f t="shared" ref="C150:E152" si="3">C147/B147-1</f>
        <v>-1</v>
      </c>
      <c r="D150" s="8" t="e">
        <f t="shared" si="3"/>
        <v>#DIV/0!</v>
      </c>
      <c r="E150" s="8" t="e">
        <f t="shared" si="3"/>
        <v>#DIV/0!</v>
      </c>
      <c r="G150" s="10"/>
      <c r="H150" s="10"/>
      <c r="I150" s="10"/>
    </row>
    <row r="151" spans="1:9" ht="15.75" thickBot="1" x14ac:dyDescent="0.3">
      <c r="A151" s="4" t="s">
        <v>17</v>
      </c>
      <c r="B151" s="146" t="s">
        <v>22</v>
      </c>
      <c r="C151" s="8">
        <f t="shared" si="3"/>
        <v>-1</v>
      </c>
      <c r="D151" s="8" t="e">
        <f t="shared" si="3"/>
        <v>#DIV/0!</v>
      </c>
      <c r="E151" s="8" t="e">
        <f t="shared" si="3"/>
        <v>#DIV/0!</v>
      </c>
    </row>
    <row r="152" spans="1:9" ht="15.75" thickBot="1" x14ac:dyDescent="0.3">
      <c r="A152" s="4" t="s">
        <v>18</v>
      </c>
      <c r="B152" s="146" t="s">
        <v>22</v>
      </c>
      <c r="C152" s="8" t="e">
        <f t="shared" si="3"/>
        <v>#DIV/0!</v>
      </c>
      <c r="D152" s="8" t="e">
        <f t="shared" si="3"/>
        <v>#DIV/0!</v>
      </c>
      <c r="E152" s="8" t="e">
        <f t="shared" si="3"/>
        <v>#DIV/0!</v>
      </c>
    </row>
    <row r="153" spans="1:9" ht="15.75" thickBot="1" x14ac:dyDescent="0.3">
      <c r="A153" s="170" t="s">
        <v>39</v>
      </c>
      <c r="B153" s="171"/>
      <c r="C153" s="171"/>
      <c r="D153" s="171"/>
      <c r="E153" s="172"/>
    </row>
    <row r="154" spans="1:9" ht="12.75" customHeight="1" x14ac:dyDescent="0.25">
      <c r="A154" s="156"/>
      <c r="B154" s="2">
        <v>2020</v>
      </c>
      <c r="C154" s="2">
        <v>2021</v>
      </c>
      <c r="D154" s="2">
        <v>2022</v>
      </c>
      <c r="E154" s="2">
        <v>2023</v>
      </c>
    </row>
    <row r="155" spans="1:9" ht="9" customHeight="1" thickBot="1" x14ac:dyDescent="0.3">
      <c r="A155" s="157"/>
      <c r="B155" s="20" t="s">
        <v>5</v>
      </c>
      <c r="C155" s="20" t="s">
        <v>6</v>
      </c>
      <c r="D155" s="20" t="s">
        <v>6</v>
      </c>
      <c r="E155" s="20" t="s">
        <v>6</v>
      </c>
    </row>
    <row r="156" spans="1:9" ht="15.75" thickBot="1" x14ac:dyDescent="0.3">
      <c r="A156" s="1" t="s">
        <v>44</v>
      </c>
      <c r="B156" s="7">
        <f>B157+B158+B159+B160</f>
        <v>0</v>
      </c>
      <c r="C156" s="9">
        <f>C157+C158+C159+C160</f>
        <v>0</v>
      </c>
      <c r="D156" s="9">
        <f>D157+D158+D159+D160</f>
        <v>0</v>
      </c>
      <c r="E156" s="9">
        <f>E157+E158+E159+E160</f>
        <v>0</v>
      </c>
    </row>
    <row r="157" spans="1:9" ht="15.75" thickBot="1" x14ac:dyDescent="0.3">
      <c r="A157" s="11" t="s">
        <v>52</v>
      </c>
      <c r="B157" s="7"/>
      <c r="C157" s="9"/>
      <c r="D157" s="9"/>
      <c r="E157" s="9"/>
    </row>
    <row r="158" spans="1:9" ht="15.75" thickBot="1" x14ac:dyDescent="0.3">
      <c r="A158" s="11" t="s">
        <v>58</v>
      </c>
      <c r="B158" s="7"/>
      <c r="C158" s="9"/>
      <c r="D158" s="9"/>
      <c r="E158" s="9"/>
    </row>
    <row r="159" spans="1:9" ht="15.75" thickBot="1" x14ac:dyDescent="0.3">
      <c r="A159" s="11" t="s">
        <v>59</v>
      </c>
      <c r="B159" s="7"/>
      <c r="C159" s="9"/>
      <c r="D159" s="9"/>
      <c r="E159" s="9"/>
    </row>
    <row r="160" spans="1:9" ht="15.75" thickBot="1" x14ac:dyDescent="0.3">
      <c r="A160" s="11" t="s">
        <v>60</v>
      </c>
      <c r="B160" s="7"/>
      <c r="C160" s="9"/>
      <c r="D160" s="9"/>
      <c r="E160" s="9"/>
    </row>
    <row r="161" spans="1:9" ht="15.75" thickBot="1" x14ac:dyDescent="0.3">
      <c r="A161" s="1" t="s">
        <v>45</v>
      </c>
      <c r="B161" s="35">
        <f>B162</f>
        <v>25000</v>
      </c>
      <c r="C161" s="12">
        <f>C162</f>
        <v>0</v>
      </c>
      <c r="D161" s="12">
        <f>D162+D163+D164+D165</f>
        <v>0</v>
      </c>
      <c r="E161" s="12">
        <f>E162+E163+E164+E165</f>
        <v>0</v>
      </c>
    </row>
    <row r="162" spans="1:9" ht="15.75" thickBot="1" x14ac:dyDescent="0.3">
      <c r="A162" s="11" t="s">
        <v>52</v>
      </c>
      <c r="B162" s="7">
        <v>25000</v>
      </c>
      <c r="C162" s="42"/>
      <c r="D162" s="9"/>
      <c r="E162" s="9"/>
    </row>
    <row r="163" spans="1:9" ht="15.75" thickBot="1" x14ac:dyDescent="0.3">
      <c r="A163" s="11" t="s">
        <v>58</v>
      </c>
      <c r="B163" s="35"/>
      <c r="C163" s="9"/>
      <c r="D163" s="9"/>
      <c r="E163" s="9"/>
    </row>
    <row r="164" spans="1:9" ht="15.75" thickBot="1" x14ac:dyDescent="0.3">
      <c r="A164" s="11" t="s">
        <v>59</v>
      </c>
      <c r="B164" s="35"/>
      <c r="C164" s="9"/>
      <c r="D164" s="9"/>
      <c r="E164" s="9"/>
    </row>
    <row r="165" spans="1:9" ht="15.75" thickBot="1" x14ac:dyDescent="0.3">
      <c r="A165" s="11" t="s">
        <v>60</v>
      </c>
      <c r="B165" s="35"/>
      <c r="C165" s="9"/>
      <c r="D165" s="9"/>
      <c r="E165" s="9"/>
    </row>
    <row r="166" spans="1:9" ht="15.75" thickBot="1" x14ac:dyDescent="0.3">
      <c r="A166" s="45" t="s">
        <v>34</v>
      </c>
      <c r="B166" s="35">
        <f>B161+B156</f>
        <v>25000</v>
      </c>
      <c r="C166" s="12">
        <f>C156+C161</f>
        <v>0</v>
      </c>
      <c r="D166" s="12">
        <f>D156+D161</f>
        <v>0</v>
      </c>
      <c r="E166" s="12">
        <f>E156+E161</f>
        <v>0</v>
      </c>
    </row>
    <row r="167" spans="1:9" ht="15.75" thickBot="1" x14ac:dyDescent="0.3">
      <c r="A167" s="21" t="s">
        <v>49</v>
      </c>
      <c r="B167" s="206" t="s">
        <v>296</v>
      </c>
      <c r="C167" s="277"/>
      <c r="D167" s="207"/>
      <c r="E167" s="208"/>
    </row>
    <row r="168" spans="1:9" ht="34.5" thickBot="1" x14ac:dyDescent="0.3">
      <c r="A168" s="21" t="s">
        <v>28</v>
      </c>
      <c r="B168" s="21" t="s">
        <v>296</v>
      </c>
      <c r="C168" s="43" t="s">
        <v>57</v>
      </c>
      <c r="D168" s="206" t="s">
        <v>297</v>
      </c>
      <c r="E168" s="208"/>
    </row>
    <row r="169" spans="1:9" ht="21" customHeight="1" thickBot="1" x14ac:dyDescent="0.3">
      <c r="A169" s="4" t="s">
        <v>9</v>
      </c>
      <c r="B169" s="164" t="s">
        <v>298</v>
      </c>
      <c r="C169" s="165"/>
      <c r="D169" s="165"/>
      <c r="E169" s="166"/>
    </row>
    <row r="170" spans="1:9" ht="15.75" thickBot="1" x14ac:dyDescent="0.3">
      <c r="A170" s="4" t="s">
        <v>14</v>
      </c>
      <c r="B170" s="167" t="s">
        <v>299</v>
      </c>
      <c r="C170" s="168"/>
      <c r="D170" s="168"/>
      <c r="E170" s="169"/>
    </row>
    <row r="171" spans="1:9" ht="12.75" customHeight="1" x14ac:dyDescent="0.25">
      <c r="A171" s="156"/>
      <c r="B171" s="2">
        <v>2020</v>
      </c>
      <c r="C171" s="2">
        <v>2021</v>
      </c>
      <c r="D171" s="2">
        <v>2022</v>
      </c>
      <c r="E171" s="2">
        <v>2023</v>
      </c>
    </row>
    <row r="172" spans="1:9" ht="9" customHeight="1" thickBot="1" x14ac:dyDescent="0.3">
      <c r="A172" s="157"/>
      <c r="B172" s="20" t="s">
        <v>5</v>
      </c>
      <c r="C172" s="20" t="s">
        <v>6</v>
      </c>
      <c r="D172" s="20" t="s">
        <v>6</v>
      </c>
      <c r="E172" s="20" t="s">
        <v>6</v>
      </c>
    </row>
    <row r="173" spans="1:9" ht="15.75" thickBot="1" x14ac:dyDescent="0.3">
      <c r="A173" s="4" t="s">
        <v>8</v>
      </c>
      <c r="B173" s="146">
        <v>1</v>
      </c>
      <c r="C173" s="103">
        <v>1</v>
      </c>
      <c r="D173" s="103">
        <v>1</v>
      </c>
      <c r="E173" s="103">
        <v>1</v>
      </c>
    </row>
    <row r="174" spans="1:9" ht="15.75" thickBot="1" x14ac:dyDescent="0.3">
      <c r="A174" s="4" t="s">
        <v>15</v>
      </c>
      <c r="B174" s="6">
        <f>B192</f>
        <v>34495</v>
      </c>
      <c r="C174" s="6">
        <f>C192</f>
        <v>34000</v>
      </c>
      <c r="D174" s="6">
        <f>D192</f>
        <v>40000</v>
      </c>
      <c r="E174" s="6">
        <f>E192</f>
        <v>165500</v>
      </c>
    </row>
    <row r="175" spans="1:9" ht="15.75" thickBot="1" x14ac:dyDescent="0.3">
      <c r="A175" s="4" t="s">
        <v>23</v>
      </c>
      <c r="B175" s="6">
        <f>B174/B173</f>
        <v>34495</v>
      </c>
      <c r="C175" s="6">
        <f>C174/C173</f>
        <v>34000</v>
      </c>
      <c r="D175" s="6">
        <f>D174/D173</f>
        <v>40000</v>
      </c>
      <c r="E175" s="6">
        <f>E174/E173</f>
        <v>165500</v>
      </c>
    </row>
    <row r="176" spans="1:9" ht="15.75" thickBot="1" x14ac:dyDescent="0.3">
      <c r="A176" s="4" t="s">
        <v>16</v>
      </c>
      <c r="B176" s="146" t="s">
        <v>22</v>
      </c>
      <c r="C176" s="8">
        <f t="shared" ref="C176:E178" si="4">C173/B173-1</f>
        <v>0</v>
      </c>
      <c r="D176" s="8">
        <f t="shared" si="4"/>
        <v>0</v>
      </c>
      <c r="E176" s="8">
        <f t="shared" si="4"/>
        <v>0</v>
      </c>
      <c r="G176" s="10"/>
      <c r="H176" s="10"/>
      <c r="I176" s="10"/>
    </row>
    <row r="177" spans="1:5" ht="15.75" thickBot="1" x14ac:dyDescent="0.3">
      <c r="A177" s="4" t="s">
        <v>17</v>
      </c>
      <c r="B177" s="146" t="s">
        <v>22</v>
      </c>
      <c r="C177" s="8">
        <f t="shared" si="4"/>
        <v>-1.4349905783446859E-2</v>
      </c>
      <c r="D177" s="8">
        <f t="shared" si="4"/>
        <v>0.17647058823529416</v>
      </c>
      <c r="E177" s="8">
        <f t="shared" si="4"/>
        <v>3.1375000000000002</v>
      </c>
    </row>
    <row r="178" spans="1:5" ht="15.75" thickBot="1" x14ac:dyDescent="0.3">
      <c r="A178" s="4" t="s">
        <v>18</v>
      </c>
      <c r="B178" s="146" t="s">
        <v>22</v>
      </c>
      <c r="C178" s="8">
        <f t="shared" si="4"/>
        <v>-1.4349905783446859E-2</v>
      </c>
      <c r="D178" s="8">
        <f t="shared" si="4"/>
        <v>0.17647058823529416</v>
      </c>
      <c r="E178" s="8">
        <f t="shared" si="4"/>
        <v>3.1375000000000002</v>
      </c>
    </row>
    <row r="179" spans="1:5" ht="15.75" thickBot="1" x14ac:dyDescent="0.3">
      <c r="A179" s="170" t="s">
        <v>63</v>
      </c>
      <c r="B179" s="171"/>
      <c r="C179" s="171"/>
      <c r="D179" s="171"/>
      <c r="E179" s="172"/>
    </row>
    <row r="180" spans="1:5" ht="12.75" customHeight="1" x14ac:dyDescent="0.25">
      <c r="A180" s="156"/>
      <c r="B180" s="2">
        <v>2020</v>
      </c>
      <c r="C180" s="2">
        <v>2021</v>
      </c>
      <c r="D180" s="2">
        <v>2022</v>
      </c>
      <c r="E180" s="2">
        <v>2023</v>
      </c>
    </row>
    <row r="181" spans="1:5" ht="9" customHeight="1" thickBot="1" x14ac:dyDescent="0.3">
      <c r="A181" s="157"/>
      <c r="B181" s="20" t="s">
        <v>5</v>
      </c>
      <c r="C181" s="20" t="s">
        <v>6</v>
      </c>
      <c r="D181" s="20" t="s">
        <v>6</v>
      </c>
      <c r="E181" s="20" t="s">
        <v>6</v>
      </c>
    </row>
    <row r="182" spans="1:5" ht="15.75" thickBot="1" x14ac:dyDescent="0.3">
      <c r="A182" s="1" t="s">
        <v>44</v>
      </c>
      <c r="B182" s="7">
        <f>B183+B184+B185+B186</f>
        <v>0</v>
      </c>
      <c r="C182" s="9">
        <f>C183+C184+C185+C186</f>
        <v>0</v>
      </c>
      <c r="D182" s="9">
        <f>D183+D184+D185+D186</f>
        <v>0</v>
      </c>
      <c r="E182" s="9">
        <f>E183+E184+E185+E186</f>
        <v>0</v>
      </c>
    </row>
    <row r="183" spans="1:5" ht="15.75" thickBot="1" x14ac:dyDescent="0.3">
      <c r="A183" s="11" t="s">
        <v>52</v>
      </c>
      <c r="B183" s="7"/>
      <c r="C183" s="9"/>
      <c r="D183" s="9"/>
      <c r="E183" s="9"/>
    </row>
    <row r="184" spans="1:5" ht="15.75" thickBot="1" x14ac:dyDescent="0.3">
      <c r="A184" s="11" t="s">
        <v>58</v>
      </c>
      <c r="B184" s="7"/>
      <c r="C184" s="9"/>
      <c r="D184" s="9"/>
      <c r="E184" s="9"/>
    </row>
    <row r="185" spans="1:5" ht="15.75" thickBot="1" x14ac:dyDescent="0.3">
      <c r="A185" s="11" t="s">
        <v>59</v>
      </c>
      <c r="B185" s="7"/>
      <c r="C185" s="9"/>
      <c r="D185" s="9"/>
      <c r="E185" s="9"/>
    </row>
    <row r="186" spans="1:5" ht="15.75" thickBot="1" x14ac:dyDescent="0.3">
      <c r="A186" s="11" t="s">
        <v>60</v>
      </c>
      <c r="B186" s="7"/>
      <c r="C186" s="9"/>
      <c r="D186" s="9"/>
      <c r="E186" s="9"/>
    </row>
    <row r="187" spans="1:5" ht="15.75" thickBot="1" x14ac:dyDescent="0.3">
      <c r="A187" s="1" t="s">
        <v>45</v>
      </c>
      <c r="B187" s="35">
        <f>B188+B189+B190+B191</f>
        <v>34495</v>
      </c>
      <c r="C187" s="12">
        <f>C188+C189+C190+C191</f>
        <v>34000</v>
      </c>
      <c r="D187" s="12">
        <f>D188+D189+D190+D191</f>
        <v>40000</v>
      </c>
      <c r="E187" s="12">
        <f>E188+E189+E190+E191</f>
        <v>165500</v>
      </c>
    </row>
    <row r="188" spans="1:5" ht="15.75" thickBot="1" x14ac:dyDescent="0.3">
      <c r="A188" s="11" t="s">
        <v>52</v>
      </c>
      <c r="B188" s="7">
        <v>34495</v>
      </c>
      <c r="C188" s="9">
        <f>60000-26000</f>
        <v>34000</v>
      </c>
      <c r="D188" s="9">
        <v>40000</v>
      </c>
      <c r="E188" s="9">
        <v>165500</v>
      </c>
    </row>
    <row r="189" spans="1:5" ht="15.75" thickBot="1" x14ac:dyDescent="0.3">
      <c r="A189" s="11" t="s">
        <v>58</v>
      </c>
      <c r="B189" s="35"/>
      <c r="C189" s="9"/>
      <c r="D189" s="9"/>
      <c r="E189" s="9"/>
    </row>
    <row r="190" spans="1:5" ht="15.75" thickBot="1" x14ac:dyDescent="0.3">
      <c r="A190" s="11" t="s">
        <v>59</v>
      </c>
      <c r="B190" s="35"/>
      <c r="C190" s="9"/>
      <c r="D190" s="9"/>
      <c r="E190" s="9"/>
    </row>
    <row r="191" spans="1:5" ht="15.75" thickBot="1" x14ac:dyDescent="0.3">
      <c r="A191" s="11" t="s">
        <v>60</v>
      </c>
      <c r="B191" s="35"/>
      <c r="C191" s="9"/>
      <c r="D191" s="9"/>
      <c r="E191" s="9"/>
    </row>
    <row r="192" spans="1:5" ht="15.75" thickBot="1" x14ac:dyDescent="0.3">
      <c r="A192" s="45" t="s">
        <v>64</v>
      </c>
      <c r="B192" s="35">
        <f>B182+B187</f>
        <v>34495</v>
      </c>
      <c r="C192" s="12">
        <f>C182+C187</f>
        <v>34000</v>
      </c>
      <c r="D192" s="12">
        <f>D182+D187</f>
        <v>40000</v>
      </c>
      <c r="E192" s="12">
        <f>E182+E187</f>
        <v>165500</v>
      </c>
    </row>
    <row r="193" spans="1:9" ht="15.75" thickBot="1" x14ac:dyDescent="0.3">
      <c r="A193" s="21" t="s">
        <v>49</v>
      </c>
      <c r="B193" s="206" t="s">
        <v>335</v>
      </c>
      <c r="C193" s="277"/>
      <c r="D193" s="207"/>
      <c r="E193" s="208"/>
    </row>
    <row r="194" spans="1:9" ht="34.5" thickBot="1" x14ac:dyDescent="0.3">
      <c r="A194" s="21" t="s">
        <v>28</v>
      </c>
      <c r="B194" s="46" t="s">
        <v>335</v>
      </c>
      <c r="C194" s="47" t="s">
        <v>57</v>
      </c>
      <c r="D194" s="134" t="s">
        <v>418</v>
      </c>
      <c r="E194" s="49"/>
    </row>
    <row r="195" spans="1:9" ht="67.5" customHeight="1" thickBot="1" x14ac:dyDescent="0.3">
      <c r="A195" s="4" t="s">
        <v>9</v>
      </c>
      <c r="B195" s="300" t="s">
        <v>300</v>
      </c>
      <c r="C195" s="301"/>
      <c r="D195" s="301"/>
      <c r="E195" s="302"/>
    </row>
    <row r="196" spans="1:9" ht="15.75" thickBot="1" x14ac:dyDescent="0.3">
      <c r="A196" s="4" t="s">
        <v>14</v>
      </c>
      <c r="B196" s="297" t="s">
        <v>301</v>
      </c>
      <c r="C196" s="298"/>
      <c r="D196" s="298"/>
      <c r="E196" s="299"/>
    </row>
    <row r="197" spans="1:9" ht="12.75" customHeight="1" x14ac:dyDescent="0.25">
      <c r="A197" s="156"/>
      <c r="B197" s="2">
        <v>2020</v>
      </c>
      <c r="C197" s="2">
        <v>2021</v>
      </c>
      <c r="D197" s="2">
        <v>2022</v>
      </c>
      <c r="E197" s="2">
        <v>2023</v>
      </c>
    </row>
    <row r="198" spans="1:9" ht="9" customHeight="1" thickBot="1" x14ac:dyDescent="0.3">
      <c r="A198" s="157"/>
      <c r="B198" s="20" t="s">
        <v>5</v>
      </c>
      <c r="C198" s="20" t="s">
        <v>6</v>
      </c>
      <c r="D198" s="20" t="s">
        <v>6</v>
      </c>
      <c r="E198" s="20" t="s">
        <v>6</v>
      </c>
    </row>
    <row r="199" spans="1:9" ht="15.75" thickBot="1" x14ac:dyDescent="0.3">
      <c r="A199" s="4" t="s">
        <v>8</v>
      </c>
      <c r="B199" s="146">
        <v>2</v>
      </c>
      <c r="C199" s="103">
        <v>0</v>
      </c>
      <c r="D199" s="103">
        <v>0</v>
      </c>
      <c r="E199" s="103">
        <v>0</v>
      </c>
    </row>
    <row r="200" spans="1:9" ht="15.75" thickBot="1" x14ac:dyDescent="0.3">
      <c r="A200" s="4" t="s">
        <v>15</v>
      </c>
      <c r="B200" s="6">
        <f>B218</f>
        <v>8000</v>
      </c>
      <c r="C200" s="6">
        <v>0</v>
      </c>
      <c r="D200" s="6">
        <f>D218</f>
        <v>0</v>
      </c>
      <c r="E200" s="6">
        <f>E218</f>
        <v>0</v>
      </c>
    </row>
    <row r="201" spans="1:9" ht="15.75" thickBot="1" x14ac:dyDescent="0.3">
      <c r="A201" s="4" t="s">
        <v>23</v>
      </c>
      <c r="B201" s="6">
        <f>B200/B199</f>
        <v>4000</v>
      </c>
      <c r="C201" s="6" t="e">
        <f>C200/C199</f>
        <v>#DIV/0!</v>
      </c>
      <c r="D201" s="6" t="e">
        <f>D200/D199</f>
        <v>#DIV/0!</v>
      </c>
      <c r="E201" s="6" t="e">
        <f>E200/E199</f>
        <v>#DIV/0!</v>
      </c>
    </row>
    <row r="202" spans="1:9" ht="15.75" thickBot="1" x14ac:dyDescent="0.3">
      <c r="A202" s="4" t="s">
        <v>16</v>
      </c>
      <c r="B202" s="146" t="s">
        <v>22</v>
      </c>
      <c r="C202" s="8">
        <f t="shared" ref="C202:E204" si="5">C199/B199-1</f>
        <v>-1</v>
      </c>
      <c r="D202" s="8" t="e">
        <f t="shared" si="5"/>
        <v>#DIV/0!</v>
      </c>
      <c r="E202" s="8" t="e">
        <f t="shared" si="5"/>
        <v>#DIV/0!</v>
      </c>
      <c r="G202" s="10"/>
      <c r="H202" s="10"/>
      <c r="I202" s="10"/>
    </row>
    <row r="203" spans="1:9" ht="15.75" thickBot="1" x14ac:dyDescent="0.3">
      <c r="A203" s="4" t="s">
        <v>17</v>
      </c>
      <c r="B203" s="146" t="s">
        <v>22</v>
      </c>
      <c r="C203" s="8">
        <f t="shared" si="5"/>
        <v>-1</v>
      </c>
      <c r="D203" s="8" t="e">
        <f t="shared" si="5"/>
        <v>#DIV/0!</v>
      </c>
      <c r="E203" s="8" t="e">
        <f t="shared" si="5"/>
        <v>#DIV/0!</v>
      </c>
    </row>
    <row r="204" spans="1:9" ht="15.75" thickBot="1" x14ac:dyDescent="0.3">
      <c r="A204" s="4" t="s">
        <v>18</v>
      </c>
      <c r="B204" s="146" t="s">
        <v>22</v>
      </c>
      <c r="C204" s="8" t="e">
        <f t="shared" si="5"/>
        <v>#DIV/0!</v>
      </c>
      <c r="D204" s="8" t="e">
        <f t="shared" si="5"/>
        <v>#DIV/0!</v>
      </c>
      <c r="E204" s="8" t="e">
        <f t="shared" si="5"/>
        <v>#DIV/0!</v>
      </c>
    </row>
    <row r="205" spans="1:9" ht="15.75" thickBot="1" x14ac:dyDescent="0.3">
      <c r="A205" s="170" t="s">
        <v>68</v>
      </c>
      <c r="B205" s="171"/>
      <c r="C205" s="171"/>
      <c r="D205" s="171"/>
      <c r="E205" s="172"/>
    </row>
    <row r="206" spans="1:9" ht="12.75" customHeight="1" x14ac:dyDescent="0.25">
      <c r="A206" s="156"/>
      <c r="B206" s="2">
        <v>2020</v>
      </c>
      <c r="C206" s="2">
        <v>2021</v>
      </c>
      <c r="D206" s="2">
        <v>2022</v>
      </c>
      <c r="E206" s="2">
        <v>2023</v>
      </c>
    </row>
    <row r="207" spans="1:9" ht="9" customHeight="1" thickBot="1" x14ac:dyDescent="0.3">
      <c r="A207" s="157"/>
      <c r="B207" s="20" t="s">
        <v>5</v>
      </c>
      <c r="C207" s="20" t="s">
        <v>6</v>
      </c>
      <c r="D207" s="20" t="s">
        <v>6</v>
      </c>
      <c r="E207" s="20" t="s">
        <v>6</v>
      </c>
    </row>
    <row r="208" spans="1:9" ht="15.75" thickBot="1" x14ac:dyDescent="0.3">
      <c r="A208" s="1" t="s">
        <v>44</v>
      </c>
      <c r="B208" s="7">
        <f>B209+B210+B211+B212</f>
        <v>0</v>
      </c>
      <c r="C208" s="9">
        <f>C209+C210+C211+C212</f>
        <v>0</v>
      </c>
      <c r="D208" s="9">
        <f>D209+D210+D211+D212</f>
        <v>0</v>
      </c>
      <c r="E208" s="9">
        <f>E209+E210+E211+E212</f>
        <v>0</v>
      </c>
    </row>
    <row r="209" spans="1:5" ht="15.75" thickBot="1" x14ac:dyDescent="0.3">
      <c r="A209" s="11" t="s">
        <v>52</v>
      </c>
      <c r="B209" s="7"/>
      <c r="C209" s="9"/>
      <c r="D209" s="9"/>
      <c r="E209" s="9"/>
    </row>
    <row r="210" spans="1:5" ht="15.75" thickBot="1" x14ac:dyDescent="0.3">
      <c r="A210" s="11" t="s">
        <v>58</v>
      </c>
      <c r="B210" s="7"/>
      <c r="C210" s="9"/>
      <c r="D210" s="9"/>
      <c r="E210" s="9"/>
    </row>
    <row r="211" spans="1:5" ht="15.75" thickBot="1" x14ac:dyDescent="0.3">
      <c r="A211" s="11" t="s">
        <v>59</v>
      </c>
      <c r="B211" s="7"/>
      <c r="C211" s="9"/>
      <c r="D211" s="9"/>
      <c r="E211" s="9"/>
    </row>
    <row r="212" spans="1:5" ht="15.75" thickBot="1" x14ac:dyDescent="0.3">
      <c r="A212" s="11" t="s">
        <v>60</v>
      </c>
      <c r="B212" s="7"/>
      <c r="C212" s="9"/>
      <c r="D212" s="9"/>
      <c r="E212" s="9"/>
    </row>
    <row r="213" spans="1:5" ht="15.75" thickBot="1" x14ac:dyDescent="0.3">
      <c r="A213" s="1" t="s">
        <v>45</v>
      </c>
      <c r="B213" s="35">
        <f>SUM(B214:B217)</f>
        <v>8000</v>
      </c>
      <c r="C213" s="12">
        <f>C214+C215+C216+C217</f>
        <v>0</v>
      </c>
      <c r="D213" s="12"/>
      <c r="E213" s="12"/>
    </row>
    <row r="214" spans="1:5" ht="15.75" thickBot="1" x14ac:dyDescent="0.3">
      <c r="A214" s="11" t="s">
        <v>52</v>
      </c>
      <c r="B214" s="7">
        <v>8000</v>
      </c>
      <c r="C214" s="42"/>
      <c r="D214" s="7"/>
      <c r="E214" s="9"/>
    </row>
    <row r="215" spans="1:5" ht="15.75" thickBot="1" x14ac:dyDescent="0.3">
      <c r="A215" s="11" t="s">
        <v>58</v>
      </c>
      <c r="B215" s="35"/>
      <c r="C215" s="9"/>
      <c r="D215" s="9"/>
      <c r="E215" s="9"/>
    </row>
    <row r="216" spans="1:5" ht="15.75" thickBot="1" x14ac:dyDescent="0.3">
      <c r="A216" s="11" t="s">
        <v>59</v>
      </c>
      <c r="B216" s="35"/>
      <c r="C216" s="9"/>
      <c r="D216" s="9"/>
      <c r="E216" s="9"/>
    </row>
    <row r="217" spans="1:5" ht="15.75" thickBot="1" x14ac:dyDescent="0.3">
      <c r="A217" s="11" t="s">
        <v>60</v>
      </c>
      <c r="B217" s="35"/>
      <c r="C217" s="9"/>
      <c r="D217" s="9"/>
      <c r="E217" s="9"/>
    </row>
    <row r="218" spans="1:5" ht="15.75" thickBot="1" x14ac:dyDescent="0.3">
      <c r="A218" s="22" t="s">
        <v>69</v>
      </c>
      <c r="B218" s="35">
        <f>B208+B213</f>
        <v>8000</v>
      </c>
      <c r="C218" s="12">
        <f>C208+C213</f>
        <v>0</v>
      </c>
      <c r="D218" s="12"/>
      <c r="E218" s="12"/>
    </row>
    <row r="219" spans="1:5" ht="25.5" customHeight="1" thickBot="1" x14ac:dyDescent="0.3">
      <c r="A219" s="50" t="s">
        <v>29</v>
      </c>
      <c r="B219" s="289" t="s">
        <v>302</v>
      </c>
      <c r="C219" s="295"/>
      <c r="D219" s="295"/>
      <c r="E219" s="296"/>
    </row>
    <row r="220" spans="1:5" ht="57" thickBot="1" x14ac:dyDescent="0.3">
      <c r="A220" s="21" t="s">
        <v>28</v>
      </c>
      <c r="B220" s="70" t="s">
        <v>302</v>
      </c>
      <c r="C220" s="47" t="s">
        <v>57</v>
      </c>
      <c r="D220" s="134" t="s">
        <v>373</v>
      </c>
      <c r="E220" s="49"/>
    </row>
    <row r="221" spans="1:5" ht="36.75" customHeight="1" thickBot="1" x14ac:dyDescent="0.3">
      <c r="A221" s="4" t="s">
        <v>9</v>
      </c>
      <c r="B221" s="164" t="s">
        <v>303</v>
      </c>
      <c r="C221" s="165"/>
      <c r="D221" s="165"/>
      <c r="E221" s="166"/>
    </row>
    <row r="222" spans="1:5" ht="15.75" thickBot="1" x14ac:dyDescent="0.3">
      <c r="A222" s="4" t="s">
        <v>14</v>
      </c>
      <c r="B222" s="167" t="s">
        <v>304</v>
      </c>
      <c r="C222" s="168"/>
      <c r="D222" s="168"/>
      <c r="E222" s="169"/>
    </row>
    <row r="223" spans="1:5" ht="12.75" customHeight="1" x14ac:dyDescent="0.25">
      <c r="A223" s="156"/>
      <c r="B223" s="2">
        <v>2020</v>
      </c>
      <c r="C223" s="2">
        <v>2021</v>
      </c>
      <c r="D223" s="2">
        <v>2022</v>
      </c>
      <c r="E223" s="2">
        <v>2023</v>
      </c>
    </row>
    <row r="224" spans="1:5" ht="9" customHeight="1" thickBot="1" x14ac:dyDescent="0.3">
      <c r="A224" s="157"/>
      <c r="B224" s="20" t="s">
        <v>5</v>
      </c>
      <c r="C224" s="20" t="s">
        <v>6</v>
      </c>
      <c r="D224" s="20" t="s">
        <v>6</v>
      </c>
      <c r="E224" s="20" t="s">
        <v>6</v>
      </c>
    </row>
    <row r="225" spans="1:9" ht="15.75" thickBot="1" x14ac:dyDescent="0.3">
      <c r="A225" s="4" t="s">
        <v>8</v>
      </c>
      <c r="B225" s="146">
        <v>2.4</v>
      </c>
      <c r="C225" s="103">
        <v>0</v>
      </c>
      <c r="D225" s="4"/>
      <c r="E225" s="4"/>
    </row>
    <row r="226" spans="1:9" ht="15.75" thickBot="1" x14ac:dyDescent="0.3">
      <c r="A226" s="4" t="s">
        <v>15</v>
      </c>
      <c r="B226" s="6">
        <f>B244</f>
        <v>53079</v>
      </c>
      <c r="C226" s="6">
        <f>C244</f>
        <v>0</v>
      </c>
      <c r="D226" s="6">
        <f>D244</f>
        <v>0</v>
      </c>
      <c r="E226" s="6">
        <v>0</v>
      </c>
    </row>
    <row r="227" spans="1:9" ht="15.75" thickBot="1" x14ac:dyDescent="0.3">
      <c r="A227" s="4" t="s">
        <v>23</v>
      </c>
      <c r="B227" s="6">
        <f>B226/B225</f>
        <v>22116.25</v>
      </c>
      <c r="C227" s="6" t="e">
        <f>C226/C225</f>
        <v>#DIV/0!</v>
      </c>
      <c r="D227" s="6" t="e">
        <f>D226/D225</f>
        <v>#DIV/0!</v>
      </c>
      <c r="E227" s="6" t="e">
        <f>E226/E225</f>
        <v>#DIV/0!</v>
      </c>
    </row>
    <row r="228" spans="1:9" ht="15.75" thickBot="1" x14ac:dyDescent="0.3">
      <c r="A228" s="4" t="s">
        <v>16</v>
      </c>
      <c r="B228" s="146" t="s">
        <v>22</v>
      </c>
      <c r="C228" s="8">
        <f t="shared" ref="C228:E230" si="6">C225/B225-1</f>
        <v>-1</v>
      </c>
      <c r="D228" s="8" t="e">
        <f t="shared" si="6"/>
        <v>#DIV/0!</v>
      </c>
      <c r="E228" s="8" t="e">
        <f t="shared" si="6"/>
        <v>#DIV/0!</v>
      </c>
      <c r="G228" s="10"/>
      <c r="H228" s="10"/>
      <c r="I228" s="10"/>
    </row>
    <row r="229" spans="1:9" ht="15.75" thickBot="1" x14ac:dyDescent="0.3">
      <c r="A229" s="4" t="s">
        <v>17</v>
      </c>
      <c r="B229" s="146" t="s">
        <v>22</v>
      </c>
      <c r="C229" s="8">
        <f t="shared" si="6"/>
        <v>-1</v>
      </c>
      <c r="D229" s="8" t="e">
        <f t="shared" si="6"/>
        <v>#DIV/0!</v>
      </c>
      <c r="E229" s="8" t="e">
        <f t="shared" si="6"/>
        <v>#DIV/0!</v>
      </c>
    </row>
    <row r="230" spans="1:9" ht="15.75" thickBot="1" x14ac:dyDescent="0.3">
      <c r="A230" s="4" t="s">
        <v>18</v>
      </c>
      <c r="B230" s="146" t="s">
        <v>22</v>
      </c>
      <c r="C230" s="8" t="e">
        <f t="shared" si="6"/>
        <v>#DIV/0!</v>
      </c>
      <c r="D230" s="8" t="e">
        <f t="shared" si="6"/>
        <v>#DIV/0!</v>
      </c>
      <c r="E230" s="8" t="e">
        <f t="shared" si="6"/>
        <v>#DIV/0!</v>
      </c>
    </row>
    <row r="231" spans="1:9" ht="15.75" thickBot="1" x14ac:dyDescent="0.3">
      <c r="A231" s="170" t="s">
        <v>40</v>
      </c>
      <c r="B231" s="171"/>
      <c r="C231" s="171"/>
      <c r="D231" s="171"/>
      <c r="E231" s="172"/>
    </row>
    <row r="232" spans="1:9" ht="12.75" customHeight="1" x14ac:dyDescent="0.25">
      <c r="A232" s="156"/>
      <c r="B232" s="2">
        <v>2020</v>
      </c>
      <c r="C232" s="2">
        <v>2021</v>
      </c>
      <c r="D232" s="2">
        <v>2022</v>
      </c>
      <c r="E232" s="2">
        <v>2023</v>
      </c>
    </row>
    <row r="233" spans="1:9" ht="9" customHeight="1" thickBot="1" x14ac:dyDescent="0.3">
      <c r="A233" s="157"/>
      <c r="B233" s="20" t="s">
        <v>5</v>
      </c>
      <c r="C233" s="20" t="s">
        <v>6</v>
      </c>
      <c r="D233" s="20" t="s">
        <v>6</v>
      </c>
      <c r="E233" s="20" t="s">
        <v>6</v>
      </c>
    </row>
    <row r="234" spans="1:9" ht="15.75" thickBot="1" x14ac:dyDescent="0.3">
      <c r="A234" s="1" t="s">
        <v>44</v>
      </c>
      <c r="B234" s="7">
        <f>B235+B236+B237+B238</f>
        <v>0</v>
      </c>
      <c r="C234" s="9">
        <f>C235+C236+C237+C238</f>
        <v>0</v>
      </c>
      <c r="D234" s="9">
        <f>D235+D236+D237+D238</f>
        <v>0</v>
      </c>
      <c r="E234" s="9">
        <f>E235+E236+E237+E238</f>
        <v>0</v>
      </c>
    </row>
    <row r="235" spans="1:9" ht="15.75" thickBot="1" x14ac:dyDescent="0.3">
      <c r="A235" s="11" t="s">
        <v>52</v>
      </c>
      <c r="B235" s="7"/>
      <c r="C235" s="9"/>
      <c r="D235" s="9"/>
      <c r="E235" s="9"/>
    </row>
    <row r="236" spans="1:9" ht="15.75" thickBot="1" x14ac:dyDescent="0.3">
      <c r="A236" s="11" t="s">
        <v>58</v>
      </c>
      <c r="B236" s="7"/>
      <c r="C236" s="9"/>
      <c r="D236" s="9"/>
      <c r="E236" s="9"/>
    </row>
    <row r="237" spans="1:9" ht="15.75" thickBot="1" x14ac:dyDescent="0.3">
      <c r="A237" s="11" t="s">
        <v>59</v>
      </c>
      <c r="B237" s="7"/>
      <c r="C237" s="9"/>
      <c r="D237" s="9"/>
      <c r="E237" s="9"/>
    </row>
    <row r="238" spans="1:9" ht="15.75" thickBot="1" x14ac:dyDescent="0.3">
      <c r="A238" s="11" t="s">
        <v>60</v>
      </c>
      <c r="B238" s="7"/>
      <c r="C238" s="9"/>
      <c r="D238" s="9"/>
      <c r="E238" s="9"/>
    </row>
    <row r="239" spans="1:9" ht="15.75" thickBot="1" x14ac:dyDescent="0.3">
      <c r="A239" s="1" t="s">
        <v>45</v>
      </c>
      <c r="B239" s="35">
        <f>B240+B241+B242+B243</f>
        <v>53079</v>
      </c>
      <c r="C239" s="12">
        <f>C240+C241+C242+C243</f>
        <v>0</v>
      </c>
      <c r="D239" s="12">
        <f>D240+D241+D242+D243</f>
        <v>0</v>
      </c>
      <c r="E239" s="12">
        <f>E240+E241+E242+E243</f>
        <v>0</v>
      </c>
    </row>
    <row r="240" spans="1:9" ht="15.75" thickBot="1" x14ac:dyDescent="0.3">
      <c r="A240" s="11" t="s">
        <v>52</v>
      </c>
      <c r="B240" s="35">
        <v>53079</v>
      </c>
      <c r="C240" s="41"/>
      <c r="D240" s="12"/>
      <c r="E240" s="12"/>
    </row>
    <row r="241" spans="1:5" ht="15.75" thickBot="1" x14ac:dyDescent="0.3">
      <c r="A241" s="11" t="s">
        <v>58</v>
      </c>
      <c r="B241" s="35"/>
      <c r="C241" s="12"/>
      <c r="D241" s="12"/>
      <c r="E241" s="12"/>
    </row>
    <row r="242" spans="1:5" ht="15.75" thickBot="1" x14ac:dyDescent="0.3">
      <c r="A242" s="11" t="s">
        <v>59</v>
      </c>
      <c r="B242" s="35"/>
      <c r="C242" s="12"/>
      <c r="D242" s="12"/>
      <c r="E242" s="12"/>
    </row>
    <row r="243" spans="1:5" ht="15.75" thickBot="1" x14ac:dyDescent="0.3">
      <c r="A243" s="11" t="s">
        <v>60</v>
      </c>
      <c r="B243" s="35"/>
      <c r="C243" s="12"/>
      <c r="D243" s="12"/>
      <c r="E243" s="12"/>
    </row>
    <row r="244" spans="1:5" ht="15.75" thickBot="1" x14ac:dyDescent="0.3">
      <c r="A244" s="22" t="s">
        <v>37</v>
      </c>
      <c r="B244" s="35">
        <f>B234+B239</f>
        <v>53079</v>
      </c>
      <c r="C244" s="12">
        <f>C234+C239</f>
        <v>0</v>
      </c>
      <c r="D244" s="12">
        <f>D234+D239</f>
        <v>0</v>
      </c>
      <c r="E244" s="12">
        <f>E234+E239</f>
        <v>0</v>
      </c>
    </row>
    <row r="245" spans="1:5" ht="15.75" thickBot="1" x14ac:dyDescent="0.3">
      <c r="A245" s="50" t="s">
        <v>29</v>
      </c>
      <c r="B245" s="206" t="s">
        <v>305</v>
      </c>
      <c r="C245" s="207"/>
      <c r="D245" s="207"/>
      <c r="E245" s="208"/>
    </row>
    <row r="246" spans="1:5" ht="34.5" thickBot="1" x14ac:dyDescent="0.3">
      <c r="A246" s="21" t="s">
        <v>28</v>
      </c>
      <c r="B246" s="46" t="s">
        <v>306</v>
      </c>
      <c r="C246" s="47" t="s">
        <v>57</v>
      </c>
      <c r="D246" s="134" t="s">
        <v>374</v>
      </c>
      <c r="E246" s="49"/>
    </row>
    <row r="247" spans="1:5" ht="15.75" thickBot="1" x14ac:dyDescent="0.3">
      <c r="A247" s="4" t="s">
        <v>9</v>
      </c>
      <c r="B247" s="164" t="s">
        <v>305</v>
      </c>
      <c r="C247" s="165"/>
      <c r="D247" s="165"/>
      <c r="E247" s="166"/>
    </row>
    <row r="248" spans="1:5" ht="15.75" thickBot="1" x14ac:dyDescent="0.3">
      <c r="A248" s="4" t="s">
        <v>14</v>
      </c>
      <c r="B248" s="167" t="s">
        <v>307</v>
      </c>
      <c r="C248" s="168"/>
      <c r="D248" s="168"/>
      <c r="E248" s="169"/>
    </row>
    <row r="249" spans="1:5" x14ac:dyDescent="0.25">
      <c r="A249" s="156"/>
      <c r="B249" s="2">
        <v>2020</v>
      </c>
      <c r="C249" s="2">
        <v>2021</v>
      </c>
      <c r="D249" s="2">
        <v>2022</v>
      </c>
      <c r="E249" s="2">
        <v>2023</v>
      </c>
    </row>
    <row r="250" spans="1:5" ht="15.75" thickBot="1" x14ac:dyDescent="0.3">
      <c r="A250" s="157"/>
      <c r="B250" s="20" t="s">
        <v>5</v>
      </c>
      <c r="C250" s="20" t="s">
        <v>6</v>
      </c>
      <c r="D250" s="20" t="s">
        <v>6</v>
      </c>
      <c r="E250" s="20" t="s">
        <v>6</v>
      </c>
    </row>
    <row r="251" spans="1:5" ht="15.75" thickBot="1" x14ac:dyDescent="0.3">
      <c r="A251" s="4" t="s">
        <v>8</v>
      </c>
      <c r="B251" s="146">
        <v>4</v>
      </c>
      <c r="C251" s="103">
        <v>4</v>
      </c>
      <c r="D251" s="103">
        <v>5</v>
      </c>
      <c r="E251" s="103">
        <v>0</v>
      </c>
    </row>
    <row r="252" spans="1:5" ht="15.75" thickBot="1" x14ac:dyDescent="0.3">
      <c r="A252" s="4" t="s">
        <v>15</v>
      </c>
      <c r="B252" s="6">
        <f>B270</f>
        <v>57061</v>
      </c>
      <c r="C252" s="6">
        <f>C270</f>
        <v>55845</v>
      </c>
      <c r="D252" s="6">
        <f>D270</f>
        <v>45500</v>
      </c>
      <c r="E252" s="6">
        <f>E270</f>
        <v>0</v>
      </c>
    </row>
    <row r="253" spans="1:5" ht="15.75" thickBot="1" x14ac:dyDescent="0.3">
      <c r="A253" s="4" t="s">
        <v>23</v>
      </c>
      <c r="B253" s="6">
        <f>B252/B251</f>
        <v>14265.25</v>
      </c>
      <c r="C253" s="6">
        <f>C252/C251</f>
        <v>13961.25</v>
      </c>
      <c r="D253" s="6">
        <f>D252/D251</f>
        <v>9100</v>
      </c>
      <c r="E253" s="6" t="e">
        <f>E252/E251</f>
        <v>#DIV/0!</v>
      </c>
    </row>
    <row r="254" spans="1:5" ht="15.75" thickBot="1" x14ac:dyDescent="0.3">
      <c r="A254" s="4" t="s">
        <v>16</v>
      </c>
      <c r="B254" s="146" t="s">
        <v>22</v>
      </c>
      <c r="C254" s="8">
        <f t="shared" ref="C254:E256" si="7">C251/B251-1</f>
        <v>0</v>
      </c>
      <c r="D254" s="8">
        <f t="shared" si="7"/>
        <v>0.25</v>
      </c>
      <c r="E254" s="8">
        <f t="shared" si="7"/>
        <v>-1</v>
      </c>
    </row>
    <row r="255" spans="1:5" ht="15.75" thickBot="1" x14ac:dyDescent="0.3">
      <c r="A255" s="4" t="s">
        <v>17</v>
      </c>
      <c r="B255" s="146" t="s">
        <v>22</v>
      </c>
      <c r="C255" s="8">
        <f t="shared" si="7"/>
        <v>-2.1310527330400841E-2</v>
      </c>
      <c r="D255" s="8">
        <f t="shared" si="7"/>
        <v>-0.18524487420538993</v>
      </c>
      <c r="E255" s="8">
        <f t="shared" si="7"/>
        <v>-1</v>
      </c>
    </row>
    <row r="256" spans="1:5" ht="15.75" thickBot="1" x14ac:dyDescent="0.3">
      <c r="A256" s="4" t="s">
        <v>18</v>
      </c>
      <c r="B256" s="146" t="s">
        <v>22</v>
      </c>
      <c r="C256" s="8">
        <f t="shared" si="7"/>
        <v>-2.1310527330400841E-2</v>
      </c>
      <c r="D256" s="8">
        <f t="shared" si="7"/>
        <v>-0.34819589936431194</v>
      </c>
      <c r="E256" s="8" t="e">
        <f t="shared" si="7"/>
        <v>#DIV/0!</v>
      </c>
    </row>
    <row r="257" spans="1:5" ht="15.75" thickBot="1" x14ac:dyDescent="0.3">
      <c r="A257" s="170" t="s">
        <v>40</v>
      </c>
      <c r="B257" s="171"/>
      <c r="C257" s="171"/>
      <c r="D257" s="171"/>
      <c r="E257" s="172"/>
    </row>
    <row r="258" spans="1:5" x14ac:dyDescent="0.25">
      <c r="A258" s="156"/>
      <c r="B258" s="2">
        <v>2020</v>
      </c>
      <c r="C258" s="2">
        <v>2021</v>
      </c>
      <c r="D258" s="2">
        <v>2022</v>
      </c>
      <c r="E258" s="2">
        <v>2023</v>
      </c>
    </row>
    <row r="259" spans="1:5" ht="15.75" thickBot="1" x14ac:dyDescent="0.3">
      <c r="A259" s="157"/>
      <c r="B259" s="20" t="s">
        <v>5</v>
      </c>
      <c r="C259" s="20" t="s">
        <v>6</v>
      </c>
      <c r="D259" s="20" t="s">
        <v>6</v>
      </c>
      <c r="E259" s="20" t="s">
        <v>6</v>
      </c>
    </row>
    <row r="260" spans="1:5" ht="15.75" thickBot="1" x14ac:dyDescent="0.3">
      <c r="A260" s="1" t="s">
        <v>44</v>
      </c>
      <c r="B260" s="7">
        <f>B261+B262+B263+B264</f>
        <v>0</v>
      </c>
      <c r="C260" s="9">
        <f>C261+C262+C263+C264</f>
        <v>0</v>
      </c>
      <c r="D260" s="9">
        <f>D261+D262+D263+D264</f>
        <v>0</v>
      </c>
      <c r="E260" s="9">
        <f>E261+E262+E263+E264</f>
        <v>0</v>
      </c>
    </row>
    <row r="261" spans="1:5" ht="15.75" thickBot="1" x14ac:dyDescent="0.3">
      <c r="A261" s="11" t="s">
        <v>52</v>
      </c>
      <c r="B261" s="7"/>
      <c r="C261" s="9"/>
      <c r="D261" s="9"/>
      <c r="E261" s="9"/>
    </row>
    <row r="262" spans="1:5" ht="15.75" thickBot="1" x14ac:dyDescent="0.3">
      <c r="A262" s="11" t="s">
        <v>58</v>
      </c>
      <c r="B262" s="7"/>
      <c r="C262" s="9"/>
      <c r="D262" s="9"/>
      <c r="E262" s="9"/>
    </row>
    <row r="263" spans="1:5" ht="15.75" thickBot="1" x14ac:dyDescent="0.3">
      <c r="A263" s="11" t="s">
        <v>59</v>
      </c>
      <c r="B263" s="7"/>
      <c r="C263" s="9"/>
      <c r="D263" s="9"/>
      <c r="E263" s="9"/>
    </row>
    <row r="264" spans="1:5" ht="15.75" thickBot="1" x14ac:dyDescent="0.3">
      <c r="A264" s="11" t="s">
        <v>60</v>
      </c>
      <c r="B264" s="7"/>
      <c r="C264" s="9"/>
      <c r="D264" s="9"/>
      <c r="E264" s="9"/>
    </row>
    <row r="265" spans="1:5" ht="15.75" thickBot="1" x14ac:dyDescent="0.3">
      <c r="A265" s="1" t="s">
        <v>45</v>
      </c>
      <c r="B265" s="35">
        <f>B266+B267+B268+B269</f>
        <v>57061</v>
      </c>
      <c r="C265" s="12">
        <f>C266+C267+C268+C269</f>
        <v>55845</v>
      </c>
      <c r="D265" s="12">
        <f>D266+D267+D268+D269</f>
        <v>45500</v>
      </c>
      <c r="E265" s="12">
        <f>E266+E267+E268+E269</f>
        <v>0</v>
      </c>
    </row>
    <row r="266" spans="1:5" ht="15.75" thickBot="1" x14ac:dyDescent="0.3">
      <c r="A266" s="11" t="s">
        <v>52</v>
      </c>
      <c r="B266" s="35">
        <v>57061</v>
      </c>
      <c r="C266" s="12">
        <v>55845</v>
      </c>
      <c r="D266" s="12">
        <v>45500</v>
      </c>
      <c r="E266" s="12"/>
    </row>
    <row r="267" spans="1:5" ht="15.75" thickBot="1" x14ac:dyDescent="0.3">
      <c r="A267" s="11" t="s">
        <v>58</v>
      </c>
      <c r="B267" s="35"/>
      <c r="C267" s="12"/>
      <c r="D267" s="12"/>
      <c r="E267" s="12"/>
    </row>
    <row r="268" spans="1:5" ht="15.75" thickBot="1" x14ac:dyDescent="0.3">
      <c r="A268" s="11" t="s">
        <v>59</v>
      </c>
      <c r="B268" s="35"/>
      <c r="C268" s="12"/>
      <c r="D268" s="12"/>
      <c r="E268" s="12"/>
    </row>
    <row r="269" spans="1:5" ht="15.75" thickBot="1" x14ac:dyDescent="0.3">
      <c r="A269" s="11" t="s">
        <v>60</v>
      </c>
      <c r="B269" s="35"/>
      <c r="C269" s="12"/>
      <c r="D269" s="12"/>
      <c r="E269" s="12"/>
    </row>
    <row r="270" spans="1:5" ht="15.75" thickBot="1" x14ac:dyDescent="0.3">
      <c r="A270" s="22" t="s">
        <v>37</v>
      </c>
      <c r="B270" s="35">
        <f>B260+B265</f>
        <v>57061</v>
      </c>
      <c r="C270" s="12">
        <f>C260+C265</f>
        <v>55845</v>
      </c>
      <c r="D270" s="12">
        <f>D260+D265</f>
        <v>45500</v>
      </c>
      <c r="E270" s="12">
        <f>E260+E265</f>
        <v>0</v>
      </c>
    </row>
    <row r="271" spans="1:5" ht="15.75" thickBot="1" x14ac:dyDescent="0.3">
      <c r="A271" s="50" t="s">
        <v>29</v>
      </c>
      <c r="B271" s="206" t="s">
        <v>336</v>
      </c>
      <c r="C271" s="207"/>
      <c r="D271" s="207"/>
      <c r="E271" s="208"/>
    </row>
    <row r="272" spans="1:5" ht="68.25" customHeight="1" thickBot="1" x14ac:dyDescent="0.3">
      <c r="A272" s="21" t="s">
        <v>28</v>
      </c>
      <c r="B272" s="70" t="s">
        <v>414</v>
      </c>
      <c r="C272" s="47" t="s">
        <v>57</v>
      </c>
      <c r="D272" s="134" t="s">
        <v>417</v>
      </c>
      <c r="E272" s="49"/>
    </row>
    <row r="273" spans="1:8" ht="45" customHeight="1" thickBot="1" x14ac:dyDescent="0.3">
      <c r="A273" s="4" t="s">
        <v>9</v>
      </c>
      <c r="B273" s="164" t="s">
        <v>415</v>
      </c>
      <c r="C273" s="291"/>
      <c r="D273" s="291"/>
      <c r="E273" s="292"/>
    </row>
    <row r="274" spans="1:8" ht="15.75" thickBot="1" x14ac:dyDescent="0.3">
      <c r="A274" s="4" t="s">
        <v>14</v>
      </c>
      <c r="B274" s="167" t="s">
        <v>416</v>
      </c>
      <c r="C274" s="168"/>
      <c r="D274" s="168"/>
      <c r="E274" s="169"/>
    </row>
    <row r="275" spans="1:8" x14ac:dyDescent="0.25">
      <c r="A275" s="156"/>
      <c r="B275" s="2">
        <v>2020</v>
      </c>
      <c r="C275" s="2">
        <v>2021</v>
      </c>
      <c r="D275" s="2">
        <v>2022</v>
      </c>
      <c r="E275" s="2">
        <v>2023</v>
      </c>
    </row>
    <row r="276" spans="1:8" ht="15.75" thickBot="1" x14ac:dyDescent="0.3">
      <c r="A276" s="157"/>
      <c r="B276" s="20" t="s">
        <v>5</v>
      </c>
      <c r="C276" s="20" t="s">
        <v>6</v>
      </c>
      <c r="D276" s="20" t="s">
        <v>6</v>
      </c>
      <c r="E276" s="20" t="s">
        <v>6</v>
      </c>
    </row>
    <row r="277" spans="1:8" ht="15.75" thickBot="1" x14ac:dyDescent="0.3">
      <c r="A277" s="4" t="s">
        <v>8</v>
      </c>
      <c r="B277" s="146">
        <v>5</v>
      </c>
      <c r="C277" s="146">
        <v>3</v>
      </c>
      <c r="D277" s="4"/>
      <c r="E277" s="4"/>
    </row>
    <row r="278" spans="1:8" ht="15.75" thickBot="1" x14ac:dyDescent="0.3">
      <c r="A278" s="4" t="s">
        <v>15</v>
      </c>
      <c r="B278" s="6">
        <f>B296</f>
        <v>36860</v>
      </c>
      <c r="C278" s="6">
        <f>C296</f>
        <v>26000</v>
      </c>
      <c r="D278" s="6">
        <f>D296</f>
        <v>0</v>
      </c>
      <c r="E278" s="6">
        <f>E296</f>
        <v>0</v>
      </c>
      <c r="H278" s="10"/>
    </row>
    <row r="279" spans="1:8" ht="15.75" thickBot="1" x14ac:dyDescent="0.3">
      <c r="A279" s="4" t="s">
        <v>23</v>
      </c>
      <c r="B279" s="6">
        <f>B278/B277</f>
        <v>7372</v>
      </c>
      <c r="C279" s="6">
        <f>C278/C277</f>
        <v>8666.6666666666661</v>
      </c>
      <c r="D279" s="6" t="e">
        <f>D278/D277</f>
        <v>#DIV/0!</v>
      </c>
      <c r="E279" s="6" t="e">
        <f>E278/E277</f>
        <v>#DIV/0!</v>
      </c>
    </row>
    <row r="280" spans="1:8" ht="15.75" thickBot="1" x14ac:dyDescent="0.3">
      <c r="A280" s="4" t="s">
        <v>16</v>
      </c>
      <c r="B280" s="146" t="s">
        <v>22</v>
      </c>
      <c r="C280" s="8">
        <f t="shared" ref="C280:E282" si="8">C277/B277-1</f>
        <v>-0.4</v>
      </c>
      <c r="D280" s="8">
        <f t="shared" si="8"/>
        <v>-1</v>
      </c>
      <c r="E280" s="8" t="e">
        <f t="shared" si="8"/>
        <v>#DIV/0!</v>
      </c>
    </row>
    <row r="281" spans="1:8" ht="15.75" thickBot="1" x14ac:dyDescent="0.3">
      <c r="A281" s="4" t="s">
        <v>17</v>
      </c>
      <c r="B281" s="146" t="s">
        <v>22</v>
      </c>
      <c r="C281" s="8">
        <f t="shared" si="8"/>
        <v>-0.29462832338578404</v>
      </c>
      <c r="D281" s="8">
        <f t="shared" si="8"/>
        <v>-1</v>
      </c>
      <c r="E281" s="8" t="e">
        <f t="shared" si="8"/>
        <v>#DIV/0!</v>
      </c>
    </row>
    <row r="282" spans="1:8" ht="15.75" thickBot="1" x14ac:dyDescent="0.3">
      <c r="A282" s="4" t="s">
        <v>18</v>
      </c>
      <c r="B282" s="146" t="s">
        <v>22</v>
      </c>
      <c r="C282" s="8">
        <f t="shared" si="8"/>
        <v>0.17561946102369319</v>
      </c>
      <c r="D282" s="8" t="e">
        <f t="shared" si="8"/>
        <v>#DIV/0!</v>
      </c>
      <c r="E282" s="8" t="e">
        <f t="shared" si="8"/>
        <v>#DIV/0!</v>
      </c>
    </row>
    <row r="283" spans="1:8" ht="15.75" thickBot="1" x14ac:dyDescent="0.3">
      <c r="A283" s="170" t="s">
        <v>40</v>
      </c>
      <c r="B283" s="171"/>
      <c r="C283" s="171"/>
      <c r="D283" s="171"/>
      <c r="E283" s="172"/>
    </row>
    <row r="284" spans="1:8" x14ac:dyDescent="0.25">
      <c r="A284" s="156"/>
      <c r="B284" s="2">
        <v>2020</v>
      </c>
      <c r="C284" s="2">
        <v>2021</v>
      </c>
      <c r="D284" s="2">
        <v>2022</v>
      </c>
      <c r="E284" s="2">
        <v>2023</v>
      </c>
    </row>
    <row r="285" spans="1:8" ht="15.75" thickBot="1" x14ac:dyDescent="0.3">
      <c r="A285" s="157"/>
      <c r="B285" s="20" t="s">
        <v>5</v>
      </c>
      <c r="C285" s="20" t="s">
        <v>6</v>
      </c>
      <c r="D285" s="20" t="s">
        <v>6</v>
      </c>
      <c r="E285" s="20" t="s">
        <v>6</v>
      </c>
    </row>
    <row r="286" spans="1:8" ht="15.75" thickBot="1" x14ac:dyDescent="0.3">
      <c r="A286" s="1" t="s">
        <v>44</v>
      </c>
      <c r="B286" s="7">
        <f>B287+B288+B289+B290</f>
        <v>0</v>
      </c>
      <c r="C286" s="9">
        <f>C287+C288+C289+C290</f>
        <v>0</v>
      </c>
      <c r="D286" s="9">
        <f>D287+D288+D289+D290</f>
        <v>0</v>
      </c>
      <c r="E286" s="9">
        <f>E287+E288+E289+E290</f>
        <v>0</v>
      </c>
    </row>
    <row r="287" spans="1:8" ht="15.75" thickBot="1" x14ac:dyDescent="0.3">
      <c r="A287" s="11" t="s">
        <v>52</v>
      </c>
      <c r="B287" s="7"/>
      <c r="C287" s="9"/>
      <c r="D287" s="9"/>
      <c r="E287" s="9"/>
    </row>
    <row r="288" spans="1:8" ht="15.75" thickBot="1" x14ac:dyDescent="0.3">
      <c r="A288" s="11" t="s">
        <v>58</v>
      </c>
      <c r="B288" s="7"/>
      <c r="C288" s="9"/>
      <c r="D288" s="9"/>
      <c r="E288" s="9"/>
    </row>
    <row r="289" spans="1:8" ht="15.75" thickBot="1" x14ac:dyDescent="0.3">
      <c r="A289" s="11" t="s">
        <v>59</v>
      </c>
      <c r="B289" s="7"/>
      <c r="C289" s="9"/>
      <c r="D289" s="9"/>
      <c r="E289" s="9"/>
    </row>
    <row r="290" spans="1:8" ht="15.75" thickBot="1" x14ac:dyDescent="0.3">
      <c r="A290" s="11" t="s">
        <v>60</v>
      </c>
      <c r="B290" s="7"/>
      <c r="C290" s="9"/>
      <c r="D290" s="9"/>
      <c r="E290" s="9"/>
    </row>
    <row r="291" spans="1:8" ht="15.75" thickBot="1" x14ac:dyDescent="0.3">
      <c r="A291" s="1" t="s">
        <v>45</v>
      </c>
      <c r="B291" s="35">
        <f>SUM(B292:B295)</f>
        <v>36860</v>
      </c>
      <c r="C291" s="12">
        <f>C292+C293+C294+C295</f>
        <v>26000</v>
      </c>
      <c r="D291" s="12">
        <f>D292+D293+D294+D295</f>
        <v>0</v>
      </c>
      <c r="E291" s="12">
        <f>E292+E293+E294+E295</f>
        <v>0</v>
      </c>
    </row>
    <row r="292" spans="1:8" ht="15.75" thickBot="1" x14ac:dyDescent="0.3">
      <c r="A292" s="11" t="s">
        <v>52</v>
      </c>
      <c r="B292" s="35">
        <v>36860</v>
      </c>
      <c r="C292" s="35">
        <v>26000</v>
      </c>
      <c r="D292" s="12">
        <v>0</v>
      </c>
      <c r="E292" s="12">
        <v>0</v>
      </c>
    </row>
    <row r="293" spans="1:8" ht="15.75" thickBot="1" x14ac:dyDescent="0.3">
      <c r="A293" s="11" t="s">
        <v>58</v>
      </c>
      <c r="B293" s="35"/>
      <c r="C293" s="12"/>
      <c r="D293" s="12"/>
      <c r="E293" s="12"/>
    </row>
    <row r="294" spans="1:8" ht="15.75" thickBot="1" x14ac:dyDescent="0.3">
      <c r="A294" s="11" t="s">
        <v>59</v>
      </c>
      <c r="B294" s="35"/>
      <c r="C294" s="12"/>
      <c r="D294" s="12"/>
      <c r="E294" s="12"/>
    </row>
    <row r="295" spans="1:8" ht="15.75" thickBot="1" x14ac:dyDescent="0.3">
      <c r="A295" s="11" t="s">
        <v>60</v>
      </c>
      <c r="B295" s="35"/>
      <c r="C295" s="12"/>
      <c r="D295" s="12"/>
      <c r="E295" s="12"/>
    </row>
    <row r="296" spans="1:8" ht="15.75" thickBot="1" x14ac:dyDescent="0.3">
      <c r="A296" s="22" t="s">
        <v>37</v>
      </c>
      <c r="B296" s="35">
        <f>B286+B291</f>
        <v>36860</v>
      </c>
      <c r="C296" s="12">
        <f>C286+C291</f>
        <v>26000</v>
      </c>
      <c r="D296" s="12">
        <f>D286+D291</f>
        <v>0</v>
      </c>
      <c r="E296" s="12">
        <f>E286+E291</f>
        <v>0</v>
      </c>
    </row>
    <row r="297" spans="1:8" s="109" customFormat="1" ht="23.25" customHeight="1" thickBot="1" x14ac:dyDescent="0.3">
      <c r="A297" s="110" t="s">
        <v>29</v>
      </c>
      <c r="B297" s="289" t="s">
        <v>309</v>
      </c>
      <c r="C297" s="290"/>
      <c r="D297" s="290"/>
      <c r="E297" s="180"/>
    </row>
    <row r="298" spans="1:8" ht="27" customHeight="1" thickBot="1" x14ac:dyDescent="0.3">
      <c r="A298" s="21" t="s">
        <v>28</v>
      </c>
      <c r="B298" s="46" t="s">
        <v>310</v>
      </c>
      <c r="C298" s="47" t="s">
        <v>57</v>
      </c>
      <c r="D298" s="48" t="s">
        <v>337</v>
      </c>
      <c r="E298" s="49"/>
      <c r="H298" s="114"/>
    </row>
    <row r="299" spans="1:8" ht="39" customHeight="1" thickBot="1" x14ac:dyDescent="0.3">
      <c r="A299" s="4" t="s">
        <v>9</v>
      </c>
      <c r="B299" s="164" t="s">
        <v>311</v>
      </c>
      <c r="C299" s="165"/>
      <c r="D299" s="165"/>
      <c r="E299" s="166"/>
    </row>
    <row r="300" spans="1:8" ht="15.75" thickBot="1" x14ac:dyDescent="0.3">
      <c r="A300" s="4" t="s">
        <v>14</v>
      </c>
      <c r="B300" s="167" t="s">
        <v>312</v>
      </c>
      <c r="C300" s="168"/>
      <c r="D300" s="168"/>
      <c r="E300" s="169"/>
    </row>
    <row r="301" spans="1:8" x14ac:dyDescent="0.25">
      <c r="A301" s="156"/>
      <c r="B301" s="2">
        <v>2020</v>
      </c>
      <c r="C301" s="2">
        <v>2021</v>
      </c>
      <c r="D301" s="2">
        <v>2022</v>
      </c>
      <c r="E301" s="2">
        <v>2023</v>
      </c>
    </row>
    <row r="302" spans="1:8" ht="15.75" thickBot="1" x14ac:dyDescent="0.3">
      <c r="A302" s="157"/>
      <c r="B302" s="20" t="s">
        <v>5</v>
      </c>
      <c r="C302" s="20" t="s">
        <v>6</v>
      </c>
      <c r="D302" s="20" t="s">
        <v>6</v>
      </c>
      <c r="E302" s="20" t="s">
        <v>6</v>
      </c>
    </row>
    <row r="303" spans="1:8" ht="15.75" thickBot="1" x14ac:dyDescent="0.3">
      <c r="A303" s="4" t="s">
        <v>8</v>
      </c>
      <c r="B303" s="146">
        <v>1</v>
      </c>
      <c r="C303" s="103">
        <v>0</v>
      </c>
      <c r="D303" s="4"/>
      <c r="E303" s="4"/>
    </row>
    <row r="304" spans="1:8" ht="15.75" thickBot="1" x14ac:dyDescent="0.3">
      <c r="A304" s="4" t="s">
        <v>15</v>
      </c>
      <c r="B304" s="6">
        <f>B322</f>
        <v>6000</v>
      </c>
      <c r="C304" s="6">
        <f>C322</f>
        <v>0</v>
      </c>
      <c r="D304" s="6">
        <f>D322</f>
        <v>0</v>
      </c>
      <c r="E304" s="6">
        <f>E322</f>
        <v>0</v>
      </c>
    </row>
    <row r="305" spans="1:5" ht="15.75" thickBot="1" x14ac:dyDescent="0.3">
      <c r="A305" s="4" t="s">
        <v>23</v>
      </c>
      <c r="B305" s="6">
        <f>B304/B303</f>
        <v>6000</v>
      </c>
      <c r="C305" s="6" t="e">
        <f>C304/C303</f>
        <v>#DIV/0!</v>
      </c>
      <c r="D305" s="6" t="e">
        <f>D304/D303</f>
        <v>#DIV/0!</v>
      </c>
      <c r="E305" s="6" t="e">
        <f>E304/E303</f>
        <v>#DIV/0!</v>
      </c>
    </row>
    <row r="306" spans="1:5" ht="15.75" thickBot="1" x14ac:dyDescent="0.3">
      <c r="A306" s="4" t="s">
        <v>16</v>
      </c>
      <c r="B306" s="146" t="s">
        <v>22</v>
      </c>
      <c r="C306" s="8">
        <f t="shared" ref="C306:E308" si="9">C303/B303-1</f>
        <v>-1</v>
      </c>
      <c r="D306" s="8" t="e">
        <f t="shared" si="9"/>
        <v>#DIV/0!</v>
      </c>
      <c r="E306" s="8" t="e">
        <f t="shared" si="9"/>
        <v>#DIV/0!</v>
      </c>
    </row>
    <row r="307" spans="1:5" ht="15.75" thickBot="1" x14ac:dyDescent="0.3">
      <c r="A307" s="4" t="s">
        <v>17</v>
      </c>
      <c r="B307" s="146" t="s">
        <v>22</v>
      </c>
      <c r="C307" s="8">
        <f t="shared" si="9"/>
        <v>-1</v>
      </c>
      <c r="D307" s="8" t="e">
        <f t="shared" si="9"/>
        <v>#DIV/0!</v>
      </c>
      <c r="E307" s="8" t="e">
        <f t="shared" si="9"/>
        <v>#DIV/0!</v>
      </c>
    </row>
    <row r="308" spans="1:5" ht="15.75" thickBot="1" x14ac:dyDescent="0.3">
      <c r="A308" s="4" t="s">
        <v>18</v>
      </c>
      <c r="B308" s="146" t="s">
        <v>22</v>
      </c>
      <c r="C308" s="8" t="e">
        <f t="shared" si="9"/>
        <v>#DIV/0!</v>
      </c>
      <c r="D308" s="8" t="e">
        <f t="shared" si="9"/>
        <v>#DIV/0!</v>
      </c>
      <c r="E308" s="8" t="e">
        <f t="shared" si="9"/>
        <v>#DIV/0!</v>
      </c>
    </row>
    <row r="309" spans="1:5" ht="15.75" thickBot="1" x14ac:dyDescent="0.3">
      <c r="A309" s="170" t="s">
        <v>40</v>
      </c>
      <c r="B309" s="171"/>
      <c r="C309" s="171"/>
      <c r="D309" s="171"/>
      <c r="E309" s="172"/>
    </row>
    <row r="310" spans="1:5" x14ac:dyDescent="0.25">
      <c r="A310" s="156"/>
      <c r="B310" s="2">
        <v>2020</v>
      </c>
      <c r="C310" s="2">
        <v>2021</v>
      </c>
      <c r="D310" s="2">
        <v>2022</v>
      </c>
      <c r="E310" s="2">
        <v>2023</v>
      </c>
    </row>
    <row r="311" spans="1:5" ht="15.75" thickBot="1" x14ac:dyDescent="0.3">
      <c r="A311" s="157"/>
      <c r="B311" s="20" t="s">
        <v>5</v>
      </c>
      <c r="C311" s="20" t="s">
        <v>6</v>
      </c>
      <c r="D311" s="20" t="s">
        <v>6</v>
      </c>
      <c r="E311" s="20" t="s">
        <v>6</v>
      </c>
    </row>
    <row r="312" spans="1:5" ht="15.75" thickBot="1" x14ac:dyDescent="0.3">
      <c r="A312" s="1" t="s">
        <v>44</v>
      </c>
      <c r="B312" s="7">
        <f>B313+B314+B315+B316</f>
        <v>0</v>
      </c>
      <c r="C312" s="9">
        <f>C313+C314+C315+C316</f>
        <v>0</v>
      </c>
      <c r="D312" s="9">
        <f>D313+D314+D315+D316</f>
        <v>0</v>
      </c>
      <c r="E312" s="9">
        <f>E313+E314+E315+E316</f>
        <v>0</v>
      </c>
    </row>
    <row r="313" spans="1:5" ht="15.75" thickBot="1" x14ac:dyDescent="0.3">
      <c r="A313" s="11" t="s">
        <v>52</v>
      </c>
      <c r="B313" s="7"/>
      <c r="C313" s="9"/>
      <c r="D313" s="9"/>
      <c r="E313" s="9"/>
    </row>
    <row r="314" spans="1:5" ht="15.75" thickBot="1" x14ac:dyDescent="0.3">
      <c r="A314" s="11" t="s">
        <v>58</v>
      </c>
      <c r="B314" s="7"/>
      <c r="C314" s="9"/>
      <c r="D314" s="9"/>
      <c r="E314" s="9"/>
    </row>
    <row r="315" spans="1:5" ht="15.75" thickBot="1" x14ac:dyDescent="0.3">
      <c r="A315" s="11" t="s">
        <v>59</v>
      </c>
      <c r="B315" s="7"/>
      <c r="C315" s="9"/>
      <c r="D315" s="9"/>
      <c r="E315" s="9"/>
    </row>
    <row r="316" spans="1:5" ht="15.75" thickBot="1" x14ac:dyDescent="0.3">
      <c r="A316" s="11" t="s">
        <v>60</v>
      </c>
      <c r="B316" s="7"/>
      <c r="C316" s="9"/>
      <c r="D316" s="9"/>
      <c r="E316" s="9"/>
    </row>
    <row r="317" spans="1:5" ht="15.75" thickBot="1" x14ac:dyDescent="0.3">
      <c r="A317" s="1" t="s">
        <v>45</v>
      </c>
      <c r="B317" s="35">
        <f>B318+B319+B320+B321</f>
        <v>6000</v>
      </c>
      <c r="C317" s="12">
        <f>C318+C319+C320+C321</f>
        <v>0</v>
      </c>
      <c r="D317" s="12">
        <f>D318+D319+D320+D321</f>
        <v>0</v>
      </c>
      <c r="E317" s="12">
        <f>E318+E319+E320+E321</f>
        <v>0</v>
      </c>
    </row>
    <row r="318" spans="1:5" ht="15.75" thickBot="1" x14ac:dyDescent="0.3">
      <c r="A318" s="11" t="s">
        <v>52</v>
      </c>
      <c r="B318" s="35">
        <v>0</v>
      </c>
      <c r="C318" s="41">
        <v>0</v>
      </c>
      <c r="D318" s="12">
        <v>0</v>
      </c>
      <c r="E318" s="12">
        <v>0</v>
      </c>
    </row>
    <row r="319" spans="1:5" ht="15.75" thickBot="1" x14ac:dyDescent="0.3">
      <c r="A319" s="11" t="s">
        <v>58</v>
      </c>
      <c r="B319" s="35">
        <v>3000</v>
      </c>
      <c r="C319" s="41"/>
      <c r="D319" s="12"/>
      <c r="E319" s="12"/>
    </row>
    <row r="320" spans="1:5" ht="15.75" thickBot="1" x14ac:dyDescent="0.3">
      <c r="A320" s="11" t="s">
        <v>59</v>
      </c>
      <c r="B320" s="141">
        <v>2000</v>
      </c>
      <c r="C320" s="120"/>
      <c r="D320" s="12"/>
      <c r="E320" s="12"/>
    </row>
    <row r="321" spans="1:5" ht="15.75" thickBot="1" x14ac:dyDescent="0.3">
      <c r="A321" s="11" t="s">
        <v>60</v>
      </c>
      <c r="B321" s="142">
        <v>1000</v>
      </c>
      <c r="C321" s="121"/>
      <c r="D321" s="12"/>
      <c r="E321" s="12"/>
    </row>
    <row r="322" spans="1:5" ht="15.75" thickBot="1" x14ac:dyDescent="0.3">
      <c r="A322" s="22" t="s">
        <v>37</v>
      </c>
      <c r="B322" s="35">
        <f>B312+B317</f>
        <v>6000</v>
      </c>
      <c r="C322" s="12">
        <f>C312+C317</f>
        <v>0</v>
      </c>
      <c r="D322" s="12">
        <f>D312+D317</f>
        <v>0</v>
      </c>
      <c r="E322" s="12">
        <f>E312+E317</f>
        <v>0</v>
      </c>
    </row>
    <row r="323" spans="1:5" s="109" customFormat="1" ht="23.25" customHeight="1" thickBot="1" x14ac:dyDescent="0.3">
      <c r="A323" s="110" t="s">
        <v>29</v>
      </c>
      <c r="B323" s="289" t="s">
        <v>313</v>
      </c>
      <c r="C323" s="290"/>
      <c r="D323" s="290"/>
      <c r="E323" s="180"/>
    </row>
    <row r="324" spans="1:5" ht="27" customHeight="1" thickBot="1" x14ac:dyDescent="0.3">
      <c r="A324" s="21" t="s">
        <v>28</v>
      </c>
      <c r="B324" s="46" t="s">
        <v>314</v>
      </c>
      <c r="C324" s="47" t="s">
        <v>57</v>
      </c>
      <c r="D324" s="48" t="s">
        <v>338</v>
      </c>
      <c r="E324" s="49"/>
    </row>
    <row r="325" spans="1:5" ht="39" customHeight="1" thickBot="1" x14ac:dyDescent="0.3">
      <c r="A325" s="4" t="s">
        <v>9</v>
      </c>
      <c r="B325" s="164" t="s">
        <v>314</v>
      </c>
      <c r="C325" s="165"/>
      <c r="D325" s="165"/>
      <c r="E325" s="166"/>
    </row>
    <row r="326" spans="1:5" ht="15.75" thickBot="1" x14ac:dyDescent="0.3">
      <c r="A326" s="4" t="s">
        <v>14</v>
      </c>
      <c r="B326" s="167" t="s">
        <v>315</v>
      </c>
      <c r="C326" s="168"/>
      <c r="D326" s="168"/>
      <c r="E326" s="169"/>
    </row>
    <row r="327" spans="1:5" x14ac:dyDescent="0.25">
      <c r="A327" s="156"/>
      <c r="B327" s="2">
        <v>2020</v>
      </c>
      <c r="C327" s="2">
        <v>2021</v>
      </c>
      <c r="D327" s="2">
        <v>2022</v>
      </c>
      <c r="E327" s="2">
        <v>2023</v>
      </c>
    </row>
    <row r="328" spans="1:5" ht="15.75" thickBot="1" x14ac:dyDescent="0.3">
      <c r="A328" s="157"/>
      <c r="B328" s="20" t="s">
        <v>5</v>
      </c>
      <c r="C328" s="20" t="s">
        <v>6</v>
      </c>
      <c r="D328" s="20" t="s">
        <v>6</v>
      </c>
      <c r="E328" s="20" t="s">
        <v>6</v>
      </c>
    </row>
    <row r="329" spans="1:5" ht="15.75" thickBot="1" x14ac:dyDescent="0.3">
      <c r="A329" s="4" t="s">
        <v>8</v>
      </c>
      <c r="B329" s="146">
        <v>1</v>
      </c>
      <c r="C329" s="103">
        <v>0</v>
      </c>
      <c r="D329" s="4"/>
      <c r="E329" s="4"/>
    </row>
    <row r="330" spans="1:5" ht="15.75" thickBot="1" x14ac:dyDescent="0.3">
      <c r="A330" s="4" t="s">
        <v>15</v>
      </c>
      <c r="B330" s="6">
        <f>B348</f>
        <v>4500</v>
      </c>
      <c r="C330" s="6">
        <f>C348</f>
        <v>0</v>
      </c>
      <c r="D330" s="6">
        <f>D348</f>
        <v>0</v>
      </c>
      <c r="E330" s="6">
        <f>E348</f>
        <v>0</v>
      </c>
    </row>
    <row r="331" spans="1:5" ht="15.75" thickBot="1" x14ac:dyDescent="0.3">
      <c r="A331" s="4" t="s">
        <v>23</v>
      </c>
      <c r="B331" s="6">
        <f>B330/B329</f>
        <v>4500</v>
      </c>
      <c r="C331" s="6" t="e">
        <f>C330/C329</f>
        <v>#DIV/0!</v>
      </c>
      <c r="D331" s="6" t="e">
        <f>D330/D329</f>
        <v>#DIV/0!</v>
      </c>
      <c r="E331" s="6" t="e">
        <f>E330/E329</f>
        <v>#DIV/0!</v>
      </c>
    </row>
    <row r="332" spans="1:5" ht="15.75" thickBot="1" x14ac:dyDescent="0.3">
      <c r="A332" s="4" t="s">
        <v>16</v>
      </c>
      <c r="B332" s="146" t="s">
        <v>22</v>
      </c>
      <c r="C332" s="8">
        <f t="shared" ref="C332:E334" si="10">C329/B329-1</f>
        <v>-1</v>
      </c>
      <c r="D332" s="8" t="e">
        <f t="shared" si="10"/>
        <v>#DIV/0!</v>
      </c>
      <c r="E332" s="8" t="e">
        <f t="shared" si="10"/>
        <v>#DIV/0!</v>
      </c>
    </row>
    <row r="333" spans="1:5" ht="15.75" thickBot="1" x14ac:dyDescent="0.3">
      <c r="A333" s="4" t="s">
        <v>17</v>
      </c>
      <c r="B333" s="146" t="s">
        <v>22</v>
      </c>
      <c r="C333" s="8">
        <f t="shared" si="10"/>
        <v>-1</v>
      </c>
      <c r="D333" s="8" t="e">
        <f t="shared" si="10"/>
        <v>#DIV/0!</v>
      </c>
      <c r="E333" s="8" t="e">
        <f t="shared" si="10"/>
        <v>#DIV/0!</v>
      </c>
    </row>
    <row r="334" spans="1:5" ht="15.75" thickBot="1" x14ac:dyDescent="0.3">
      <c r="A334" s="4" t="s">
        <v>18</v>
      </c>
      <c r="B334" s="146" t="s">
        <v>22</v>
      </c>
      <c r="C334" s="8" t="e">
        <f t="shared" si="10"/>
        <v>#DIV/0!</v>
      </c>
      <c r="D334" s="8" t="e">
        <f t="shared" si="10"/>
        <v>#DIV/0!</v>
      </c>
      <c r="E334" s="8" t="e">
        <f t="shared" si="10"/>
        <v>#DIV/0!</v>
      </c>
    </row>
    <row r="335" spans="1:5" ht="15.75" thickBot="1" x14ac:dyDescent="0.3">
      <c r="A335" s="170" t="s">
        <v>40</v>
      </c>
      <c r="B335" s="171"/>
      <c r="C335" s="171"/>
      <c r="D335" s="171"/>
      <c r="E335" s="172"/>
    </row>
    <row r="336" spans="1:5" x14ac:dyDescent="0.25">
      <c r="A336" s="156"/>
      <c r="B336" s="2">
        <v>2020</v>
      </c>
      <c r="C336" s="2">
        <v>2021</v>
      </c>
      <c r="D336" s="2">
        <v>2022</v>
      </c>
      <c r="E336" s="2">
        <v>2023</v>
      </c>
    </row>
    <row r="337" spans="1:5" ht="15.75" thickBot="1" x14ac:dyDescent="0.3">
      <c r="A337" s="157"/>
      <c r="B337" s="20" t="s">
        <v>5</v>
      </c>
      <c r="C337" s="20" t="s">
        <v>6</v>
      </c>
      <c r="D337" s="20" t="s">
        <v>6</v>
      </c>
      <c r="E337" s="20" t="s">
        <v>6</v>
      </c>
    </row>
    <row r="338" spans="1:5" ht="15.75" thickBot="1" x14ac:dyDescent="0.3">
      <c r="A338" s="1" t="s">
        <v>44</v>
      </c>
      <c r="B338" s="7">
        <f>B339+B340+B341+B342</f>
        <v>0</v>
      </c>
      <c r="C338" s="9">
        <f>C339+C340+C341+C342</f>
        <v>0</v>
      </c>
      <c r="D338" s="9">
        <f>D339+D340+D341+D342</f>
        <v>0</v>
      </c>
      <c r="E338" s="9">
        <f>E339+E340+E341+E342</f>
        <v>0</v>
      </c>
    </row>
    <row r="339" spans="1:5" ht="15.75" thickBot="1" x14ac:dyDescent="0.3">
      <c r="A339" s="11" t="s">
        <v>52</v>
      </c>
      <c r="B339" s="7"/>
      <c r="C339" s="9"/>
      <c r="D339" s="9"/>
      <c r="E339" s="9"/>
    </row>
    <row r="340" spans="1:5" ht="15.75" thickBot="1" x14ac:dyDescent="0.3">
      <c r="A340" s="11" t="s">
        <v>58</v>
      </c>
      <c r="B340" s="7"/>
      <c r="C340" s="9"/>
      <c r="D340" s="9"/>
      <c r="E340" s="9"/>
    </row>
    <row r="341" spans="1:5" ht="15.75" thickBot="1" x14ac:dyDescent="0.3">
      <c r="A341" s="11" t="s">
        <v>59</v>
      </c>
      <c r="B341" s="7"/>
      <c r="C341" s="9"/>
      <c r="D341" s="9"/>
      <c r="E341" s="9"/>
    </row>
    <row r="342" spans="1:5" ht="15.75" thickBot="1" x14ac:dyDescent="0.3">
      <c r="A342" s="11" t="s">
        <v>60</v>
      </c>
      <c r="B342" s="7"/>
      <c r="C342" s="9"/>
      <c r="D342" s="9"/>
      <c r="E342" s="9"/>
    </row>
    <row r="343" spans="1:5" ht="15.75" thickBot="1" x14ac:dyDescent="0.3">
      <c r="A343" s="1" t="s">
        <v>45</v>
      </c>
      <c r="B343" s="35">
        <f>B344+B345+B346+B347</f>
        <v>4500</v>
      </c>
      <c r="C343" s="12">
        <f>C344+C345+C346+C347</f>
        <v>0</v>
      </c>
      <c r="D343" s="12">
        <f>D344+D345+D346+D347</f>
        <v>0</v>
      </c>
      <c r="E343" s="12">
        <f>E344+E345+E346+E347</f>
        <v>0</v>
      </c>
    </row>
    <row r="344" spans="1:5" ht="15.75" thickBot="1" x14ac:dyDescent="0.3">
      <c r="A344" s="11" t="s">
        <v>52</v>
      </c>
      <c r="B344" s="35">
        <v>0</v>
      </c>
      <c r="C344" s="12">
        <v>0</v>
      </c>
      <c r="D344" s="12">
        <v>0</v>
      </c>
      <c r="E344" s="12">
        <v>0</v>
      </c>
    </row>
    <row r="345" spans="1:5" ht="15.75" thickBot="1" x14ac:dyDescent="0.3">
      <c r="A345" s="11" t="s">
        <v>58</v>
      </c>
      <c r="B345" s="35">
        <v>2000</v>
      </c>
      <c r="C345" s="41"/>
      <c r="D345" s="12"/>
      <c r="E345" s="12"/>
    </row>
    <row r="346" spans="1:5" ht="15.75" thickBot="1" x14ac:dyDescent="0.3">
      <c r="A346" s="11" t="s">
        <v>59</v>
      </c>
      <c r="B346" s="141">
        <v>1500</v>
      </c>
      <c r="C346" s="120"/>
      <c r="D346" s="12"/>
      <c r="E346" s="12"/>
    </row>
    <row r="347" spans="1:5" ht="15.75" thickBot="1" x14ac:dyDescent="0.3">
      <c r="A347" s="11" t="s">
        <v>60</v>
      </c>
      <c r="B347" s="142">
        <v>1000</v>
      </c>
      <c r="C347" s="121"/>
      <c r="D347" s="12"/>
      <c r="E347" s="12"/>
    </row>
    <row r="348" spans="1:5" ht="15.75" thickBot="1" x14ac:dyDescent="0.3">
      <c r="A348" s="22" t="s">
        <v>37</v>
      </c>
      <c r="B348" s="35">
        <f>B338+B343</f>
        <v>4500</v>
      </c>
      <c r="C348" s="12">
        <f>C338+C343</f>
        <v>0</v>
      </c>
      <c r="D348" s="12">
        <f>D338+D343</f>
        <v>0</v>
      </c>
      <c r="E348" s="12">
        <f>E338+E343</f>
        <v>0</v>
      </c>
    </row>
    <row r="349" spans="1:5" s="109" customFormat="1" ht="23.25" customHeight="1" thickBot="1" x14ac:dyDescent="0.3">
      <c r="A349" s="110" t="s">
        <v>29</v>
      </c>
      <c r="B349" s="289" t="s">
        <v>316</v>
      </c>
      <c r="C349" s="290"/>
      <c r="D349" s="290"/>
      <c r="E349" s="180"/>
    </row>
    <row r="350" spans="1:5" ht="27" customHeight="1" thickBot="1" x14ac:dyDescent="0.3">
      <c r="A350" s="21" t="s">
        <v>28</v>
      </c>
      <c r="B350" s="46" t="s">
        <v>317</v>
      </c>
      <c r="C350" s="47" t="s">
        <v>57</v>
      </c>
      <c r="D350" s="48" t="s">
        <v>339</v>
      </c>
      <c r="E350" s="49"/>
    </row>
    <row r="351" spans="1:5" ht="39" customHeight="1" thickBot="1" x14ac:dyDescent="0.3">
      <c r="A351" s="4" t="s">
        <v>9</v>
      </c>
      <c r="B351" s="164" t="s">
        <v>318</v>
      </c>
      <c r="C351" s="165"/>
      <c r="D351" s="165"/>
      <c r="E351" s="166"/>
    </row>
    <row r="352" spans="1:5" ht="15.75" thickBot="1" x14ac:dyDescent="0.3">
      <c r="A352" s="4" t="s">
        <v>14</v>
      </c>
      <c r="B352" s="167" t="s">
        <v>319</v>
      </c>
      <c r="C352" s="168"/>
      <c r="D352" s="168"/>
      <c r="E352" s="169"/>
    </row>
    <row r="353" spans="1:5" x14ac:dyDescent="0.25">
      <c r="A353" s="156"/>
      <c r="B353" s="2">
        <v>2020</v>
      </c>
      <c r="C353" s="2">
        <v>2021</v>
      </c>
      <c r="D353" s="2">
        <v>2022</v>
      </c>
      <c r="E353" s="2">
        <v>2023</v>
      </c>
    </row>
    <row r="354" spans="1:5" ht="15.75" thickBot="1" x14ac:dyDescent="0.3">
      <c r="A354" s="157"/>
      <c r="B354" s="20" t="s">
        <v>5</v>
      </c>
      <c r="C354" s="20" t="s">
        <v>6</v>
      </c>
      <c r="D354" s="20" t="s">
        <v>6</v>
      </c>
      <c r="E354" s="20" t="s">
        <v>6</v>
      </c>
    </row>
    <row r="355" spans="1:5" ht="15.75" thickBot="1" x14ac:dyDescent="0.3">
      <c r="A355" s="4" t="s">
        <v>8</v>
      </c>
      <c r="B355" s="146">
        <v>2</v>
      </c>
      <c r="C355" s="103">
        <v>0</v>
      </c>
      <c r="D355" s="4"/>
      <c r="E355" s="4"/>
    </row>
    <row r="356" spans="1:5" ht="15.75" thickBot="1" x14ac:dyDescent="0.3">
      <c r="A356" s="4" t="s">
        <v>15</v>
      </c>
      <c r="B356" s="6">
        <f>B374</f>
        <v>4300</v>
      </c>
      <c r="C356" s="6">
        <f>C374</f>
        <v>0</v>
      </c>
      <c r="D356" s="6">
        <f>D374</f>
        <v>0</v>
      </c>
      <c r="E356" s="6">
        <f>E374</f>
        <v>0</v>
      </c>
    </row>
    <row r="357" spans="1:5" ht="15.75" thickBot="1" x14ac:dyDescent="0.3">
      <c r="A357" s="4" t="s">
        <v>23</v>
      </c>
      <c r="B357" s="6">
        <f>B356/B355</f>
        <v>2150</v>
      </c>
      <c r="C357" s="6" t="e">
        <f>C356/C355</f>
        <v>#DIV/0!</v>
      </c>
      <c r="D357" s="6" t="e">
        <f>D356/D355</f>
        <v>#DIV/0!</v>
      </c>
      <c r="E357" s="6" t="e">
        <f>E356/E355</f>
        <v>#DIV/0!</v>
      </c>
    </row>
    <row r="358" spans="1:5" ht="15.75" thickBot="1" x14ac:dyDescent="0.3">
      <c r="A358" s="4" t="s">
        <v>16</v>
      </c>
      <c r="B358" s="146" t="s">
        <v>22</v>
      </c>
      <c r="C358" s="8">
        <f t="shared" ref="C358:E360" si="11">C355/B355-1</f>
        <v>-1</v>
      </c>
      <c r="D358" s="8" t="e">
        <f t="shared" si="11"/>
        <v>#DIV/0!</v>
      </c>
      <c r="E358" s="8" t="e">
        <f t="shared" si="11"/>
        <v>#DIV/0!</v>
      </c>
    </row>
    <row r="359" spans="1:5" ht="15.75" thickBot="1" x14ac:dyDescent="0.3">
      <c r="A359" s="4" t="s">
        <v>17</v>
      </c>
      <c r="B359" s="146" t="s">
        <v>22</v>
      </c>
      <c r="C359" s="8">
        <f t="shared" si="11"/>
        <v>-1</v>
      </c>
      <c r="D359" s="8" t="e">
        <f t="shared" si="11"/>
        <v>#DIV/0!</v>
      </c>
      <c r="E359" s="8" t="e">
        <f t="shared" si="11"/>
        <v>#DIV/0!</v>
      </c>
    </row>
    <row r="360" spans="1:5" ht="15.75" thickBot="1" x14ac:dyDescent="0.3">
      <c r="A360" s="4" t="s">
        <v>18</v>
      </c>
      <c r="B360" s="146" t="s">
        <v>22</v>
      </c>
      <c r="C360" s="8" t="e">
        <f t="shared" si="11"/>
        <v>#DIV/0!</v>
      </c>
      <c r="D360" s="8" t="e">
        <f t="shared" si="11"/>
        <v>#DIV/0!</v>
      </c>
      <c r="E360" s="8" t="e">
        <f t="shared" si="11"/>
        <v>#DIV/0!</v>
      </c>
    </row>
    <row r="361" spans="1:5" ht="15.75" thickBot="1" x14ac:dyDescent="0.3">
      <c r="A361" s="170" t="s">
        <v>40</v>
      </c>
      <c r="B361" s="171"/>
      <c r="C361" s="171"/>
      <c r="D361" s="171"/>
      <c r="E361" s="172"/>
    </row>
    <row r="362" spans="1:5" x14ac:dyDescent="0.25">
      <c r="A362" s="156"/>
      <c r="B362" s="2">
        <v>2020</v>
      </c>
      <c r="C362" s="2">
        <v>2021</v>
      </c>
      <c r="D362" s="2">
        <v>2022</v>
      </c>
      <c r="E362" s="2">
        <v>2023</v>
      </c>
    </row>
    <row r="363" spans="1:5" ht="15.75" thickBot="1" x14ac:dyDescent="0.3">
      <c r="A363" s="157"/>
      <c r="B363" s="20" t="s">
        <v>5</v>
      </c>
      <c r="C363" s="20" t="s">
        <v>6</v>
      </c>
      <c r="D363" s="20" t="s">
        <v>6</v>
      </c>
      <c r="E363" s="20" t="s">
        <v>6</v>
      </c>
    </row>
    <row r="364" spans="1:5" ht="15.75" thickBot="1" x14ac:dyDescent="0.3">
      <c r="A364" s="1" t="s">
        <v>44</v>
      </c>
      <c r="B364" s="7">
        <f>B365+B366+B367+B368</f>
        <v>0</v>
      </c>
      <c r="C364" s="9">
        <f>C365+C366+C367+C368</f>
        <v>0</v>
      </c>
      <c r="D364" s="9">
        <f>D365+D366+D367+D368</f>
        <v>0</v>
      </c>
      <c r="E364" s="9">
        <f>E365+E366+E367+E368</f>
        <v>0</v>
      </c>
    </row>
    <row r="365" spans="1:5" ht="15.75" thickBot="1" x14ac:dyDescent="0.3">
      <c r="A365" s="11" t="s">
        <v>52</v>
      </c>
      <c r="B365" s="7"/>
      <c r="C365" s="9"/>
      <c r="D365" s="9"/>
      <c r="E365" s="9"/>
    </row>
    <row r="366" spans="1:5" ht="15.75" thickBot="1" x14ac:dyDescent="0.3">
      <c r="A366" s="11" t="s">
        <v>58</v>
      </c>
      <c r="B366" s="7"/>
      <c r="C366" s="9"/>
      <c r="D366" s="9"/>
      <c r="E366" s="9"/>
    </row>
    <row r="367" spans="1:5" ht="15.75" thickBot="1" x14ac:dyDescent="0.3">
      <c r="A367" s="11" t="s">
        <v>59</v>
      </c>
      <c r="B367" s="7"/>
      <c r="C367" s="9"/>
      <c r="D367" s="9"/>
      <c r="E367" s="9"/>
    </row>
    <row r="368" spans="1:5" ht="15.75" thickBot="1" x14ac:dyDescent="0.3">
      <c r="A368" s="11" t="s">
        <v>60</v>
      </c>
      <c r="B368" s="7"/>
      <c r="C368" s="9"/>
      <c r="D368" s="9"/>
      <c r="E368" s="9"/>
    </row>
    <row r="369" spans="1:5" ht="15.75" thickBot="1" x14ac:dyDescent="0.3">
      <c r="A369" s="1" t="s">
        <v>45</v>
      </c>
      <c r="B369" s="35">
        <f>B370+B371+B372+B373</f>
        <v>4300</v>
      </c>
      <c r="C369" s="12">
        <f>C370+C371+C372+C373</f>
        <v>0</v>
      </c>
      <c r="D369" s="12">
        <f>D370+D371+D372+D373</f>
        <v>0</v>
      </c>
      <c r="E369" s="12">
        <f>E370+E371+E372+E373</f>
        <v>0</v>
      </c>
    </row>
    <row r="370" spans="1:5" ht="15.75" thickBot="1" x14ac:dyDescent="0.3">
      <c r="A370" s="11" t="s">
        <v>52</v>
      </c>
      <c r="B370" s="35">
        <v>0</v>
      </c>
      <c r="C370" s="12">
        <v>0</v>
      </c>
      <c r="D370" s="12">
        <v>0</v>
      </c>
      <c r="E370" s="12">
        <v>0</v>
      </c>
    </row>
    <row r="371" spans="1:5" ht="15.75" thickBot="1" x14ac:dyDescent="0.3">
      <c r="A371" s="11" t="s">
        <v>58</v>
      </c>
      <c r="B371" s="35">
        <v>2000</v>
      </c>
      <c r="C371" s="41"/>
      <c r="D371" s="12"/>
      <c r="E371" s="12"/>
    </row>
    <row r="372" spans="1:5" ht="15.75" thickBot="1" x14ac:dyDescent="0.3">
      <c r="A372" s="11" t="s">
        <v>59</v>
      </c>
      <c r="B372" s="141">
        <v>1300</v>
      </c>
      <c r="C372" s="120"/>
      <c r="D372" s="12"/>
      <c r="E372" s="12"/>
    </row>
    <row r="373" spans="1:5" ht="15.75" thickBot="1" x14ac:dyDescent="0.3">
      <c r="A373" s="11" t="s">
        <v>60</v>
      </c>
      <c r="B373" s="142">
        <v>1000</v>
      </c>
      <c r="C373" s="121"/>
      <c r="D373" s="12"/>
      <c r="E373" s="12"/>
    </row>
    <row r="374" spans="1:5" ht="15.75" thickBot="1" x14ac:dyDescent="0.3">
      <c r="A374" s="22" t="s">
        <v>37</v>
      </c>
      <c r="B374" s="35">
        <f>B364+B369</f>
        <v>4300</v>
      </c>
      <c r="C374" s="12">
        <f>C364+C369</f>
        <v>0</v>
      </c>
      <c r="D374" s="12">
        <f>D364+D369</f>
        <v>0</v>
      </c>
      <c r="E374" s="12">
        <f>E364+E369</f>
        <v>0</v>
      </c>
    </row>
    <row r="375" spans="1:5" s="109" customFormat="1" ht="23.25" customHeight="1" thickBot="1" x14ac:dyDescent="0.3">
      <c r="A375" s="110" t="s">
        <v>29</v>
      </c>
      <c r="B375" s="289" t="s">
        <v>320</v>
      </c>
      <c r="C375" s="290"/>
      <c r="D375" s="290"/>
      <c r="E375" s="180"/>
    </row>
    <row r="376" spans="1:5" ht="27" customHeight="1" thickBot="1" x14ac:dyDescent="0.3">
      <c r="A376" s="21" t="s">
        <v>28</v>
      </c>
      <c r="B376" s="70" t="s">
        <v>321</v>
      </c>
      <c r="C376" s="47" t="s">
        <v>57</v>
      </c>
      <c r="D376" s="48" t="s">
        <v>340</v>
      </c>
      <c r="E376" s="49"/>
    </row>
    <row r="377" spans="1:5" ht="39" customHeight="1" thickBot="1" x14ac:dyDescent="0.3">
      <c r="A377" s="4" t="s">
        <v>9</v>
      </c>
      <c r="B377" s="164" t="s">
        <v>321</v>
      </c>
      <c r="C377" s="165"/>
      <c r="D377" s="165"/>
      <c r="E377" s="166"/>
    </row>
    <row r="378" spans="1:5" ht="15.75" thickBot="1" x14ac:dyDescent="0.3">
      <c r="A378" s="4" t="s">
        <v>14</v>
      </c>
      <c r="B378" s="167" t="s">
        <v>308</v>
      </c>
      <c r="C378" s="168"/>
      <c r="D378" s="168"/>
      <c r="E378" s="169"/>
    </row>
    <row r="379" spans="1:5" x14ac:dyDescent="0.25">
      <c r="A379" s="156"/>
      <c r="B379" s="2">
        <v>2020</v>
      </c>
      <c r="C379" s="2">
        <v>2021</v>
      </c>
      <c r="D379" s="2">
        <v>2022</v>
      </c>
      <c r="E379" s="2">
        <v>2023</v>
      </c>
    </row>
    <row r="380" spans="1:5" ht="15.75" thickBot="1" x14ac:dyDescent="0.3">
      <c r="A380" s="157"/>
      <c r="B380" s="20" t="s">
        <v>5</v>
      </c>
      <c r="C380" s="20" t="s">
        <v>6</v>
      </c>
      <c r="D380" s="20" t="s">
        <v>6</v>
      </c>
      <c r="E380" s="20" t="s">
        <v>6</v>
      </c>
    </row>
    <row r="381" spans="1:5" ht="15.75" thickBot="1" x14ac:dyDescent="0.3">
      <c r="A381" s="4" t="s">
        <v>8</v>
      </c>
      <c r="B381" s="146">
        <v>1</v>
      </c>
      <c r="C381" s="103">
        <v>0</v>
      </c>
      <c r="D381" s="4"/>
      <c r="E381" s="4"/>
    </row>
    <row r="382" spans="1:5" ht="15.75" thickBot="1" x14ac:dyDescent="0.3">
      <c r="A382" s="4" t="s">
        <v>15</v>
      </c>
      <c r="B382" s="6">
        <f>B400</f>
        <v>6500</v>
      </c>
      <c r="C382" s="6">
        <f>C400</f>
        <v>0</v>
      </c>
      <c r="D382" s="6">
        <f>D400</f>
        <v>0</v>
      </c>
      <c r="E382" s="6">
        <f>E400</f>
        <v>0</v>
      </c>
    </row>
    <row r="383" spans="1:5" ht="15.75" thickBot="1" x14ac:dyDescent="0.3">
      <c r="A383" s="4" t="s">
        <v>23</v>
      </c>
      <c r="B383" s="6">
        <f>B382/B381</f>
        <v>6500</v>
      </c>
      <c r="C383" s="6" t="e">
        <f>C382/C381</f>
        <v>#DIV/0!</v>
      </c>
      <c r="D383" s="6" t="e">
        <f>D382/D381</f>
        <v>#DIV/0!</v>
      </c>
      <c r="E383" s="6" t="e">
        <f>E382/E381</f>
        <v>#DIV/0!</v>
      </c>
    </row>
    <row r="384" spans="1:5" ht="15.75" thickBot="1" x14ac:dyDescent="0.3">
      <c r="A384" s="4" t="s">
        <v>16</v>
      </c>
      <c r="B384" s="146" t="s">
        <v>22</v>
      </c>
      <c r="C384" s="8">
        <f t="shared" ref="C384:E386" si="12">C381/B381-1</f>
        <v>-1</v>
      </c>
      <c r="D384" s="8" t="e">
        <f t="shared" si="12"/>
        <v>#DIV/0!</v>
      </c>
      <c r="E384" s="8" t="e">
        <f t="shared" si="12"/>
        <v>#DIV/0!</v>
      </c>
    </row>
    <row r="385" spans="1:5" ht="15.75" thickBot="1" x14ac:dyDescent="0.3">
      <c r="A385" s="4" t="s">
        <v>17</v>
      </c>
      <c r="B385" s="146" t="s">
        <v>22</v>
      </c>
      <c r="C385" s="8">
        <f t="shared" si="12"/>
        <v>-1</v>
      </c>
      <c r="D385" s="8" t="e">
        <f t="shared" si="12"/>
        <v>#DIV/0!</v>
      </c>
      <c r="E385" s="8" t="e">
        <f t="shared" si="12"/>
        <v>#DIV/0!</v>
      </c>
    </row>
    <row r="386" spans="1:5" ht="15.75" thickBot="1" x14ac:dyDescent="0.3">
      <c r="A386" s="4" t="s">
        <v>18</v>
      </c>
      <c r="B386" s="146" t="s">
        <v>22</v>
      </c>
      <c r="C386" s="8" t="e">
        <f t="shared" si="12"/>
        <v>#DIV/0!</v>
      </c>
      <c r="D386" s="8" t="e">
        <f t="shared" si="12"/>
        <v>#DIV/0!</v>
      </c>
      <c r="E386" s="8" t="e">
        <f t="shared" si="12"/>
        <v>#DIV/0!</v>
      </c>
    </row>
    <row r="387" spans="1:5" ht="15.75" thickBot="1" x14ac:dyDescent="0.3">
      <c r="A387" s="170" t="s">
        <v>40</v>
      </c>
      <c r="B387" s="171"/>
      <c r="C387" s="171"/>
      <c r="D387" s="171"/>
      <c r="E387" s="172"/>
    </row>
    <row r="388" spans="1:5" x14ac:dyDescent="0.25">
      <c r="A388" s="156"/>
      <c r="B388" s="2">
        <v>2020</v>
      </c>
      <c r="C388" s="2">
        <v>2021</v>
      </c>
      <c r="D388" s="2">
        <v>2022</v>
      </c>
      <c r="E388" s="2">
        <v>2023</v>
      </c>
    </row>
    <row r="389" spans="1:5" ht="15.75" thickBot="1" x14ac:dyDescent="0.3">
      <c r="A389" s="157"/>
      <c r="B389" s="20" t="s">
        <v>5</v>
      </c>
      <c r="C389" s="20" t="s">
        <v>6</v>
      </c>
      <c r="D389" s="20" t="s">
        <v>6</v>
      </c>
      <c r="E389" s="20" t="s">
        <v>6</v>
      </c>
    </row>
    <row r="390" spans="1:5" ht="15.75" thickBot="1" x14ac:dyDescent="0.3">
      <c r="A390" s="1" t="s">
        <v>44</v>
      </c>
      <c r="B390" s="7">
        <f>B391+B392+B393+B394</f>
        <v>0</v>
      </c>
      <c r="C390" s="9">
        <f>C391+C392+C393+C394</f>
        <v>0</v>
      </c>
      <c r="D390" s="9">
        <f>D391+D392+D393+D394</f>
        <v>0</v>
      </c>
      <c r="E390" s="9">
        <f>E391+E392+E393+E394</f>
        <v>0</v>
      </c>
    </row>
    <row r="391" spans="1:5" ht="15.75" thickBot="1" x14ac:dyDescent="0.3">
      <c r="A391" s="11" t="s">
        <v>52</v>
      </c>
      <c r="B391" s="7"/>
      <c r="C391" s="9"/>
      <c r="D391" s="9"/>
      <c r="E391" s="9"/>
    </row>
    <row r="392" spans="1:5" ht="15.75" thickBot="1" x14ac:dyDescent="0.3">
      <c r="A392" s="11" t="s">
        <v>58</v>
      </c>
      <c r="B392" s="7"/>
      <c r="C392" s="9"/>
      <c r="D392" s="9"/>
      <c r="E392" s="9"/>
    </row>
    <row r="393" spans="1:5" ht="15.75" thickBot="1" x14ac:dyDescent="0.3">
      <c r="A393" s="11" t="s">
        <v>59</v>
      </c>
      <c r="B393" s="7"/>
      <c r="C393" s="9"/>
      <c r="D393" s="9"/>
      <c r="E393" s="9"/>
    </row>
    <row r="394" spans="1:5" ht="15.75" thickBot="1" x14ac:dyDescent="0.3">
      <c r="A394" s="11" t="s">
        <v>60</v>
      </c>
      <c r="B394" s="7"/>
      <c r="C394" s="9"/>
      <c r="D394" s="9"/>
      <c r="E394" s="9"/>
    </row>
    <row r="395" spans="1:5" ht="15.75" thickBot="1" x14ac:dyDescent="0.3">
      <c r="A395" s="1" t="s">
        <v>45</v>
      </c>
      <c r="B395" s="35">
        <f>B396+B397+B398+B399</f>
        <v>6500</v>
      </c>
      <c r="C395" s="12">
        <f>C396+C397+C398+C399</f>
        <v>0</v>
      </c>
      <c r="D395" s="12">
        <f>D396+D397+D398+D399</f>
        <v>0</v>
      </c>
      <c r="E395" s="12">
        <f>E396+E397+E398+E399</f>
        <v>0</v>
      </c>
    </row>
    <row r="396" spans="1:5" ht="15.75" thickBot="1" x14ac:dyDescent="0.3">
      <c r="A396" s="11" t="s">
        <v>52</v>
      </c>
      <c r="B396" s="35">
        <v>0</v>
      </c>
      <c r="C396" s="41">
        <v>0</v>
      </c>
      <c r="D396" s="12">
        <v>0</v>
      </c>
      <c r="E396" s="12">
        <v>0</v>
      </c>
    </row>
    <row r="397" spans="1:5" ht="15.75" thickBot="1" x14ac:dyDescent="0.3">
      <c r="A397" s="11" t="s">
        <v>58</v>
      </c>
      <c r="B397" s="149">
        <v>3000</v>
      </c>
      <c r="C397" s="124"/>
      <c r="D397" s="12"/>
      <c r="E397" s="12"/>
    </row>
    <row r="398" spans="1:5" ht="15.75" thickBot="1" x14ac:dyDescent="0.3">
      <c r="A398" s="11" t="s">
        <v>59</v>
      </c>
      <c r="B398" s="141">
        <v>2000</v>
      </c>
      <c r="C398" s="120"/>
      <c r="D398" s="12"/>
      <c r="E398" s="12"/>
    </row>
    <row r="399" spans="1:5" ht="15.75" thickBot="1" x14ac:dyDescent="0.3">
      <c r="A399" s="11" t="s">
        <v>60</v>
      </c>
      <c r="B399" s="142">
        <v>1500</v>
      </c>
      <c r="C399" s="121"/>
      <c r="D399" s="12"/>
      <c r="E399" s="12"/>
    </row>
    <row r="400" spans="1:5" ht="15.75" thickBot="1" x14ac:dyDescent="0.3">
      <c r="A400" s="22" t="s">
        <v>37</v>
      </c>
      <c r="B400" s="35">
        <f>B390+B395</f>
        <v>6500</v>
      </c>
      <c r="C400" s="12">
        <f>C390+C395</f>
        <v>0</v>
      </c>
      <c r="D400" s="12">
        <f>D390+D395</f>
        <v>0</v>
      </c>
      <c r="E400" s="12">
        <f>E390+E395</f>
        <v>0</v>
      </c>
    </row>
    <row r="401" spans="1:5" ht="33.75" customHeight="1" thickBot="1" x14ac:dyDescent="0.3">
      <c r="A401" s="21" t="s">
        <v>61</v>
      </c>
      <c r="B401" s="70" t="s">
        <v>344</v>
      </c>
      <c r="C401" s="47" t="s">
        <v>57</v>
      </c>
      <c r="D401" s="134" t="s">
        <v>345</v>
      </c>
      <c r="E401" s="135" t="s">
        <v>375</v>
      </c>
    </row>
    <row r="402" spans="1:5" ht="37.5" customHeight="1" thickBot="1" x14ac:dyDescent="0.3">
      <c r="A402" s="4" t="s">
        <v>9</v>
      </c>
      <c r="B402" s="164" t="s">
        <v>346</v>
      </c>
      <c r="C402" s="165"/>
      <c r="D402" s="165"/>
      <c r="E402" s="166"/>
    </row>
    <row r="403" spans="1:5" ht="15.75" thickBot="1" x14ac:dyDescent="0.3">
      <c r="A403" s="4" t="s">
        <v>14</v>
      </c>
      <c r="B403" s="167" t="s">
        <v>308</v>
      </c>
      <c r="C403" s="168"/>
      <c r="D403" s="168"/>
      <c r="E403" s="169"/>
    </row>
    <row r="404" spans="1:5" x14ac:dyDescent="0.25">
      <c r="A404" s="156"/>
      <c r="B404" s="2">
        <v>2020</v>
      </c>
      <c r="C404" s="2">
        <v>2021</v>
      </c>
      <c r="D404" s="2">
        <v>2022</v>
      </c>
      <c r="E404" s="2">
        <v>2023</v>
      </c>
    </row>
    <row r="405" spans="1:5" ht="15.75" thickBot="1" x14ac:dyDescent="0.3">
      <c r="A405" s="157"/>
      <c r="B405" s="20" t="s">
        <v>5</v>
      </c>
      <c r="C405" s="20" t="s">
        <v>6</v>
      </c>
      <c r="D405" s="20" t="s">
        <v>6</v>
      </c>
      <c r="E405" s="20" t="s">
        <v>6</v>
      </c>
    </row>
    <row r="406" spans="1:5" ht="15.75" thickBot="1" x14ac:dyDescent="0.3">
      <c r="A406" s="4" t="s">
        <v>8</v>
      </c>
      <c r="B406" s="146">
        <v>1</v>
      </c>
      <c r="C406" s="105">
        <v>0</v>
      </c>
      <c r="D406" s="4"/>
      <c r="E406" s="4"/>
    </row>
    <row r="407" spans="1:5" ht="15.75" thickBot="1" x14ac:dyDescent="0.3">
      <c r="A407" s="4" t="s">
        <v>15</v>
      </c>
      <c r="B407" s="6">
        <f>B425</f>
        <v>5500</v>
      </c>
      <c r="C407" s="6">
        <f>C425</f>
        <v>0</v>
      </c>
      <c r="D407" s="6">
        <f>D425</f>
        <v>0</v>
      </c>
      <c r="E407" s="6">
        <f>E425</f>
        <v>0</v>
      </c>
    </row>
    <row r="408" spans="1:5" ht="15.75" thickBot="1" x14ac:dyDescent="0.3">
      <c r="A408" s="4" t="s">
        <v>23</v>
      </c>
      <c r="B408" s="6">
        <f>B407/B406</f>
        <v>5500</v>
      </c>
      <c r="C408" s="6" t="e">
        <f>C407/C406</f>
        <v>#DIV/0!</v>
      </c>
      <c r="D408" s="6" t="e">
        <f>D407/D406</f>
        <v>#DIV/0!</v>
      </c>
      <c r="E408" s="6" t="e">
        <f>E407/E406</f>
        <v>#DIV/0!</v>
      </c>
    </row>
    <row r="409" spans="1:5" ht="15.75" thickBot="1" x14ac:dyDescent="0.3">
      <c r="A409" s="4" t="s">
        <v>16</v>
      </c>
      <c r="B409" s="146" t="s">
        <v>22</v>
      </c>
      <c r="C409" s="8">
        <f t="shared" ref="C409:E411" si="13">C406/B406-1</f>
        <v>-1</v>
      </c>
      <c r="D409" s="8" t="e">
        <f t="shared" si="13"/>
        <v>#DIV/0!</v>
      </c>
      <c r="E409" s="8" t="e">
        <f t="shared" si="13"/>
        <v>#DIV/0!</v>
      </c>
    </row>
    <row r="410" spans="1:5" ht="15.75" thickBot="1" x14ac:dyDescent="0.3">
      <c r="A410" s="4" t="s">
        <v>17</v>
      </c>
      <c r="B410" s="146" t="s">
        <v>22</v>
      </c>
      <c r="C410" s="8">
        <f t="shared" si="13"/>
        <v>-1</v>
      </c>
      <c r="D410" s="8" t="e">
        <f t="shared" si="13"/>
        <v>#DIV/0!</v>
      </c>
      <c r="E410" s="8" t="e">
        <f t="shared" si="13"/>
        <v>#DIV/0!</v>
      </c>
    </row>
    <row r="411" spans="1:5" ht="15.75" thickBot="1" x14ac:dyDescent="0.3">
      <c r="A411" s="4" t="s">
        <v>18</v>
      </c>
      <c r="B411" s="146" t="s">
        <v>22</v>
      </c>
      <c r="C411" s="8" t="e">
        <f t="shared" si="13"/>
        <v>#DIV/0!</v>
      </c>
      <c r="D411" s="8" t="e">
        <f t="shared" si="13"/>
        <v>#DIV/0!</v>
      </c>
      <c r="E411" s="8" t="e">
        <f t="shared" si="13"/>
        <v>#DIV/0!</v>
      </c>
    </row>
    <row r="412" spans="1:5" ht="15.75" customHeight="1" thickBot="1" x14ac:dyDescent="0.3">
      <c r="A412" s="170" t="s">
        <v>40</v>
      </c>
      <c r="B412" s="171"/>
      <c r="C412" s="171"/>
      <c r="D412" s="171"/>
      <c r="E412" s="172"/>
    </row>
    <row r="413" spans="1:5" x14ac:dyDescent="0.25">
      <c r="A413" s="156"/>
      <c r="B413" s="2">
        <v>2020</v>
      </c>
      <c r="C413" s="2">
        <v>2021</v>
      </c>
      <c r="D413" s="2">
        <v>2022</v>
      </c>
      <c r="E413" s="2">
        <v>2023</v>
      </c>
    </row>
    <row r="414" spans="1:5" ht="15.75" thickBot="1" x14ac:dyDescent="0.3">
      <c r="A414" s="157"/>
      <c r="B414" s="20" t="s">
        <v>5</v>
      </c>
      <c r="C414" s="20" t="s">
        <v>6</v>
      </c>
      <c r="D414" s="20" t="s">
        <v>6</v>
      </c>
      <c r="E414" s="20" t="s">
        <v>6</v>
      </c>
    </row>
    <row r="415" spans="1:5" ht="15.75" thickBot="1" x14ac:dyDescent="0.3">
      <c r="A415" s="1" t="s">
        <v>44</v>
      </c>
      <c r="B415" s="7">
        <f>B416+B417+B418+B419</f>
        <v>0</v>
      </c>
      <c r="C415" s="9">
        <f>C416+C417+C418+C419</f>
        <v>0</v>
      </c>
      <c r="D415" s="9">
        <f>D416+D417+D418+D419</f>
        <v>0</v>
      </c>
      <c r="E415" s="9">
        <f>E416+E417+E418+E419</f>
        <v>0</v>
      </c>
    </row>
    <row r="416" spans="1:5" ht="15.75" thickBot="1" x14ac:dyDescent="0.3">
      <c r="A416" s="11" t="s">
        <v>52</v>
      </c>
      <c r="B416" s="7"/>
      <c r="C416" s="9"/>
      <c r="D416" s="9"/>
      <c r="E416" s="9"/>
    </row>
    <row r="417" spans="1:5" ht="15.75" thickBot="1" x14ac:dyDescent="0.3">
      <c r="A417" s="11" t="s">
        <v>58</v>
      </c>
      <c r="B417" s="7"/>
      <c r="C417" s="9"/>
      <c r="D417" s="9"/>
      <c r="E417" s="9"/>
    </row>
    <row r="418" spans="1:5" ht="15.75" thickBot="1" x14ac:dyDescent="0.3">
      <c r="A418" s="11" t="s">
        <v>59</v>
      </c>
      <c r="B418" s="7"/>
      <c r="C418" s="9"/>
      <c r="D418" s="9"/>
      <c r="E418" s="9"/>
    </row>
    <row r="419" spans="1:5" ht="15.75" thickBot="1" x14ac:dyDescent="0.3">
      <c r="A419" s="11" t="s">
        <v>60</v>
      </c>
      <c r="B419" s="7"/>
      <c r="C419" s="9"/>
      <c r="D419" s="9"/>
      <c r="E419" s="9"/>
    </row>
    <row r="420" spans="1:5" ht="15.75" thickBot="1" x14ac:dyDescent="0.3">
      <c r="A420" s="1" t="s">
        <v>45</v>
      </c>
      <c r="B420" s="35">
        <f>B421+B422+B423+B424</f>
        <v>5500</v>
      </c>
      <c r="C420" s="12">
        <f>C421+C422+C423+C424</f>
        <v>0</v>
      </c>
      <c r="D420" s="12">
        <f>D421+D422+D423+D424</f>
        <v>0</v>
      </c>
      <c r="E420" s="12">
        <f>E421+E422+E423+E424</f>
        <v>0</v>
      </c>
    </row>
    <row r="421" spans="1:5" ht="15.75" thickBot="1" x14ac:dyDescent="0.3">
      <c r="A421" s="11" t="s">
        <v>52</v>
      </c>
      <c r="B421" s="35">
        <v>0</v>
      </c>
      <c r="C421" s="12">
        <v>0</v>
      </c>
      <c r="D421" s="12">
        <v>0</v>
      </c>
      <c r="E421" s="12">
        <v>0</v>
      </c>
    </row>
    <row r="422" spans="1:5" ht="15.75" thickBot="1" x14ac:dyDescent="0.3">
      <c r="A422" s="11" t="s">
        <v>58</v>
      </c>
      <c r="B422" s="35">
        <v>2000</v>
      </c>
      <c r="C422" s="41"/>
      <c r="D422" s="12"/>
      <c r="E422" s="12"/>
    </row>
    <row r="423" spans="1:5" ht="15.75" thickBot="1" x14ac:dyDescent="0.3">
      <c r="A423" s="11" t="s">
        <v>59</v>
      </c>
      <c r="B423" s="141">
        <v>2000</v>
      </c>
      <c r="C423" s="120"/>
      <c r="D423" s="12"/>
      <c r="E423" s="12"/>
    </row>
    <row r="424" spans="1:5" ht="15.75" thickBot="1" x14ac:dyDescent="0.3">
      <c r="A424" s="11" t="s">
        <v>60</v>
      </c>
      <c r="B424" s="142">
        <v>1500</v>
      </c>
      <c r="C424" s="121"/>
      <c r="D424" s="12"/>
      <c r="E424" s="12"/>
    </row>
    <row r="425" spans="1:5" s="109" customFormat="1" ht="23.25" customHeight="1" thickBot="1" x14ac:dyDescent="0.3">
      <c r="A425" s="22" t="s">
        <v>37</v>
      </c>
      <c r="B425" s="35">
        <f>B415+B420</f>
        <v>5500</v>
      </c>
      <c r="C425" s="12">
        <f>C415+C420</f>
        <v>0</v>
      </c>
      <c r="D425" s="12">
        <f>D415+D420</f>
        <v>0</v>
      </c>
      <c r="E425" s="12">
        <f>E415+E420</f>
        <v>0</v>
      </c>
    </row>
    <row r="426" spans="1:5" s="109" customFormat="1" ht="23.25" customHeight="1" thickBot="1" x14ac:dyDescent="0.3">
      <c r="A426" s="110" t="s">
        <v>29</v>
      </c>
      <c r="B426" s="289" t="s">
        <v>376</v>
      </c>
      <c r="C426" s="290"/>
      <c r="D426" s="290"/>
      <c r="E426" s="180"/>
    </row>
    <row r="427" spans="1:5" ht="27" customHeight="1" thickBot="1" x14ac:dyDescent="0.3">
      <c r="A427" s="21" t="s">
        <v>28</v>
      </c>
      <c r="B427" s="46" t="s">
        <v>322</v>
      </c>
      <c r="C427" s="47" t="s">
        <v>57</v>
      </c>
      <c r="D427" s="134" t="s">
        <v>377</v>
      </c>
      <c r="E427" s="49"/>
    </row>
    <row r="428" spans="1:5" ht="49.5" customHeight="1" thickBot="1" x14ac:dyDescent="0.3">
      <c r="A428" s="4" t="s">
        <v>9</v>
      </c>
      <c r="B428" s="164" t="s">
        <v>323</v>
      </c>
      <c r="C428" s="165"/>
      <c r="D428" s="165"/>
      <c r="E428" s="166"/>
    </row>
    <row r="429" spans="1:5" ht="15.75" thickBot="1" x14ac:dyDescent="0.3">
      <c r="A429" s="4" t="s">
        <v>14</v>
      </c>
      <c r="B429" s="167" t="s">
        <v>308</v>
      </c>
      <c r="C429" s="168"/>
      <c r="D429" s="168"/>
      <c r="E429" s="169"/>
    </row>
    <row r="430" spans="1:5" x14ac:dyDescent="0.25">
      <c r="A430" s="156"/>
      <c r="B430" s="2">
        <v>2020</v>
      </c>
      <c r="C430" s="2">
        <v>2021</v>
      </c>
      <c r="D430" s="2">
        <v>2022</v>
      </c>
      <c r="E430" s="2">
        <v>2023</v>
      </c>
    </row>
    <row r="431" spans="1:5" ht="15.75" thickBot="1" x14ac:dyDescent="0.3">
      <c r="A431" s="157"/>
      <c r="B431" s="20" t="s">
        <v>5</v>
      </c>
      <c r="C431" s="20" t="s">
        <v>6</v>
      </c>
      <c r="D431" s="20" t="s">
        <v>6</v>
      </c>
      <c r="E431" s="20" t="s">
        <v>6</v>
      </c>
    </row>
    <row r="432" spans="1:5" ht="15.75" thickBot="1" x14ac:dyDescent="0.3">
      <c r="A432" s="4" t="s">
        <v>8</v>
      </c>
      <c r="B432" s="146">
        <v>3</v>
      </c>
      <c r="C432" s="103">
        <v>0</v>
      </c>
      <c r="D432" s="4"/>
      <c r="E432" s="4"/>
    </row>
    <row r="433" spans="1:5" ht="15.75" thickBot="1" x14ac:dyDescent="0.3">
      <c r="A433" s="4" t="s">
        <v>15</v>
      </c>
      <c r="B433" s="6">
        <f>B451</f>
        <v>2300</v>
      </c>
      <c r="C433" s="6">
        <f>C451</f>
        <v>0</v>
      </c>
      <c r="D433" s="6">
        <f>D451</f>
        <v>0</v>
      </c>
      <c r="E433" s="6">
        <f>E451</f>
        <v>0</v>
      </c>
    </row>
    <row r="434" spans="1:5" ht="15.75" thickBot="1" x14ac:dyDescent="0.3">
      <c r="A434" s="4" t="s">
        <v>23</v>
      </c>
      <c r="B434" s="6">
        <f>B433/B432</f>
        <v>766.66666666666663</v>
      </c>
      <c r="C434" s="6" t="e">
        <f>C433/C432</f>
        <v>#DIV/0!</v>
      </c>
      <c r="D434" s="6" t="e">
        <f>D433/D432</f>
        <v>#DIV/0!</v>
      </c>
      <c r="E434" s="6" t="e">
        <f>E433/E432</f>
        <v>#DIV/0!</v>
      </c>
    </row>
    <row r="435" spans="1:5" ht="15.75" thickBot="1" x14ac:dyDescent="0.3">
      <c r="A435" s="4" t="s">
        <v>16</v>
      </c>
      <c r="B435" s="146" t="s">
        <v>22</v>
      </c>
      <c r="C435" s="8">
        <f t="shared" ref="C435:E437" si="14">C432/B432-1</f>
        <v>-1</v>
      </c>
      <c r="D435" s="8" t="e">
        <f t="shared" si="14"/>
        <v>#DIV/0!</v>
      </c>
      <c r="E435" s="8" t="e">
        <f t="shared" si="14"/>
        <v>#DIV/0!</v>
      </c>
    </row>
    <row r="436" spans="1:5" ht="15.75" thickBot="1" x14ac:dyDescent="0.3">
      <c r="A436" s="4" t="s">
        <v>17</v>
      </c>
      <c r="B436" s="146" t="s">
        <v>22</v>
      </c>
      <c r="C436" s="8">
        <f t="shared" si="14"/>
        <v>-1</v>
      </c>
      <c r="D436" s="8" t="e">
        <f t="shared" si="14"/>
        <v>#DIV/0!</v>
      </c>
      <c r="E436" s="8" t="e">
        <f t="shared" si="14"/>
        <v>#DIV/0!</v>
      </c>
    </row>
    <row r="437" spans="1:5" ht="15.75" thickBot="1" x14ac:dyDescent="0.3">
      <c r="A437" s="4" t="s">
        <v>18</v>
      </c>
      <c r="B437" s="146" t="s">
        <v>22</v>
      </c>
      <c r="C437" s="8" t="e">
        <f t="shared" si="14"/>
        <v>#DIV/0!</v>
      </c>
      <c r="D437" s="8" t="e">
        <f t="shared" si="14"/>
        <v>#DIV/0!</v>
      </c>
      <c r="E437" s="8" t="e">
        <f t="shared" si="14"/>
        <v>#DIV/0!</v>
      </c>
    </row>
    <row r="438" spans="1:5" ht="15.75" thickBot="1" x14ac:dyDescent="0.3">
      <c r="A438" s="170" t="s">
        <v>40</v>
      </c>
      <c r="B438" s="171"/>
      <c r="C438" s="171"/>
      <c r="D438" s="171"/>
      <c r="E438" s="172"/>
    </row>
    <row r="439" spans="1:5" x14ac:dyDescent="0.25">
      <c r="A439" s="156"/>
      <c r="B439" s="2">
        <v>2020</v>
      </c>
      <c r="C439" s="2">
        <v>2021</v>
      </c>
      <c r="D439" s="2">
        <v>2022</v>
      </c>
      <c r="E439" s="2">
        <v>2023</v>
      </c>
    </row>
    <row r="440" spans="1:5" ht="15.75" thickBot="1" x14ac:dyDescent="0.3">
      <c r="A440" s="157"/>
      <c r="B440" s="20" t="s">
        <v>5</v>
      </c>
      <c r="C440" s="20" t="s">
        <v>6</v>
      </c>
      <c r="D440" s="20" t="s">
        <v>6</v>
      </c>
      <c r="E440" s="20" t="s">
        <v>6</v>
      </c>
    </row>
    <row r="441" spans="1:5" ht="15.75" thickBot="1" x14ac:dyDescent="0.3">
      <c r="A441" s="1" t="s">
        <v>44</v>
      </c>
      <c r="B441" s="7">
        <f>B442+B443+B444+B445</f>
        <v>0</v>
      </c>
      <c r="C441" s="9">
        <f>C442+C443+C444+C445</f>
        <v>0</v>
      </c>
      <c r="D441" s="9">
        <f>D442+D443+D444+D445</f>
        <v>0</v>
      </c>
      <c r="E441" s="9">
        <f>E442+E443+E444+E445</f>
        <v>0</v>
      </c>
    </row>
    <row r="442" spans="1:5" ht="15.75" thickBot="1" x14ac:dyDescent="0.3">
      <c r="A442" s="11" t="s">
        <v>52</v>
      </c>
      <c r="B442" s="7"/>
      <c r="C442" s="9"/>
      <c r="D442" s="9"/>
      <c r="E442" s="9"/>
    </row>
    <row r="443" spans="1:5" ht="15.75" thickBot="1" x14ac:dyDescent="0.3">
      <c r="A443" s="11" t="s">
        <v>58</v>
      </c>
      <c r="B443" s="7"/>
      <c r="C443" s="9"/>
      <c r="D443" s="9"/>
      <c r="E443" s="9"/>
    </row>
    <row r="444" spans="1:5" ht="15.75" thickBot="1" x14ac:dyDescent="0.3">
      <c r="A444" s="11" t="s">
        <v>59</v>
      </c>
      <c r="B444" s="7"/>
      <c r="C444" s="9"/>
      <c r="D444" s="9"/>
      <c r="E444" s="9"/>
    </row>
    <row r="445" spans="1:5" ht="15.75" thickBot="1" x14ac:dyDescent="0.3">
      <c r="A445" s="11" t="s">
        <v>60</v>
      </c>
      <c r="B445" s="7"/>
      <c r="C445" s="9"/>
      <c r="D445" s="9"/>
      <c r="E445" s="9"/>
    </row>
    <row r="446" spans="1:5" ht="15.75" thickBot="1" x14ac:dyDescent="0.3">
      <c r="A446" s="1" t="s">
        <v>45</v>
      </c>
      <c r="B446" s="35">
        <f>B447+B448+B449+B450</f>
        <v>2300</v>
      </c>
      <c r="C446" s="12">
        <f>C447+C448+C449+C450</f>
        <v>0</v>
      </c>
      <c r="D446" s="12">
        <f>D447+D448+D449+D450</f>
        <v>0</v>
      </c>
      <c r="E446" s="12">
        <f>E447+E448+E449+E450</f>
        <v>0</v>
      </c>
    </row>
    <row r="447" spans="1:5" ht="15.75" thickBot="1" x14ac:dyDescent="0.3">
      <c r="A447" s="11" t="s">
        <v>52</v>
      </c>
      <c r="B447" s="35">
        <v>0</v>
      </c>
      <c r="C447" s="12">
        <v>0</v>
      </c>
      <c r="D447" s="12">
        <v>0</v>
      </c>
      <c r="E447" s="12">
        <v>0</v>
      </c>
    </row>
    <row r="448" spans="1:5" ht="15.75" thickBot="1" x14ac:dyDescent="0.3">
      <c r="A448" s="11" t="s">
        <v>58</v>
      </c>
      <c r="B448" s="35">
        <v>1000</v>
      </c>
      <c r="C448" s="41"/>
      <c r="D448" s="12"/>
      <c r="E448" s="12"/>
    </row>
    <row r="449" spans="1:5" ht="15.75" thickBot="1" x14ac:dyDescent="0.3">
      <c r="A449" s="11" t="s">
        <v>59</v>
      </c>
      <c r="B449" s="141">
        <v>900</v>
      </c>
      <c r="C449" s="120"/>
      <c r="D449" s="12"/>
      <c r="E449" s="12"/>
    </row>
    <row r="450" spans="1:5" ht="15.75" thickBot="1" x14ac:dyDescent="0.3">
      <c r="A450" s="11" t="s">
        <v>60</v>
      </c>
      <c r="B450" s="142">
        <v>400</v>
      </c>
      <c r="C450" s="121"/>
      <c r="D450" s="12"/>
      <c r="E450" s="12"/>
    </row>
    <row r="451" spans="1:5" ht="15.75" thickBot="1" x14ac:dyDescent="0.3">
      <c r="A451" s="22" t="s">
        <v>37</v>
      </c>
      <c r="B451" s="35">
        <f>B441+B446</f>
        <v>2300</v>
      </c>
      <c r="C451" s="12">
        <f>C441+C446</f>
        <v>0</v>
      </c>
      <c r="D451" s="12">
        <f>D441+D446</f>
        <v>0</v>
      </c>
      <c r="E451" s="12">
        <f>E441+E446</f>
        <v>0</v>
      </c>
    </row>
    <row r="452" spans="1:5" s="109" customFormat="1" ht="23.25" customHeight="1" thickBot="1" x14ac:dyDescent="0.3">
      <c r="A452" s="110" t="s">
        <v>29</v>
      </c>
      <c r="B452" s="289" t="s">
        <v>324</v>
      </c>
      <c r="C452" s="290"/>
      <c r="D452" s="290"/>
      <c r="E452" s="180"/>
    </row>
    <row r="453" spans="1:5" ht="27" customHeight="1" thickBot="1" x14ac:dyDescent="0.3">
      <c r="A453" s="21" t="s">
        <v>28</v>
      </c>
      <c r="B453" s="46" t="s">
        <v>325</v>
      </c>
      <c r="C453" s="47" t="s">
        <v>57</v>
      </c>
      <c r="D453" s="134" t="s">
        <v>341</v>
      </c>
      <c r="E453" s="49"/>
    </row>
    <row r="454" spans="1:5" ht="49.5" customHeight="1" thickBot="1" x14ac:dyDescent="0.3">
      <c r="A454" s="4" t="s">
        <v>9</v>
      </c>
      <c r="B454" s="164" t="s">
        <v>326</v>
      </c>
      <c r="C454" s="165"/>
      <c r="D454" s="165"/>
      <c r="E454" s="166"/>
    </row>
    <row r="455" spans="1:5" ht="15.75" thickBot="1" x14ac:dyDescent="0.3">
      <c r="A455" s="4" t="s">
        <v>14</v>
      </c>
      <c r="B455" s="167" t="s">
        <v>308</v>
      </c>
      <c r="C455" s="168"/>
      <c r="D455" s="168"/>
      <c r="E455" s="169"/>
    </row>
    <row r="456" spans="1:5" x14ac:dyDescent="0.25">
      <c r="A456" s="156"/>
      <c r="B456" s="2">
        <v>2020</v>
      </c>
      <c r="C456" s="2">
        <v>2021</v>
      </c>
      <c r="D456" s="2">
        <v>2022</v>
      </c>
      <c r="E456" s="2">
        <v>2023</v>
      </c>
    </row>
    <row r="457" spans="1:5" ht="15.75" thickBot="1" x14ac:dyDescent="0.3">
      <c r="A457" s="157"/>
      <c r="B457" s="20" t="s">
        <v>5</v>
      </c>
      <c r="C457" s="20" t="s">
        <v>6</v>
      </c>
      <c r="D457" s="20" t="s">
        <v>6</v>
      </c>
      <c r="E457" s="20" t="s">
        <v>6</v>
      </c>
    </row>
    <row r="458" spans="1:5" ht="15.75" thickBot="1" x14ac:dyDescent="0.3">
      <c r="A458" s="4" t="s">
        <v>8</v>
      </c>
      <c r="B458" s="146">
        <v>1</v>
      </c>
      <c r="C458" s="103">
        <v>0</v>
      </c>
      <c r="D458" s="4"/>
      <c r="E458" s="4"/>
    </row>
    <row r="459" spans="1:5" ht="15.75" thickBot="1" x14ac:dyDescent="0.3">
      <c r="A459" s="4" t="s">
        <v>15</v>
      </c>
      <c r="B459" s="6">
        <f>B477</f>
        <v>4300</v>
      </c>
      <c r="C459" s="6">
        <f>C477</f>
        <v>0</v>
      </c>
      <c r="D459" s="6">
        <f>D477</f>
        <v>0</v>
      </c>
      <c r="E459" s="6">
        <f>E477</f>
        <v>0</v>
      </c>
    </row>
    <row r="460" spans="1:5" ht="15.75" thickBot="1" x14ac:dyDescent="0.3">
      <c r="A460" s="4" t="s">
        <v>23</v>
      </c>
      <c r="B460" s="6">
        <f>B459/B458</f>
        <v>4300</v>
      </c>
      <c r="C460" s="6" t="e">
        <f>C459/C458</f>
        <v>#DIV/0!</v>
      </c>
      <c r="D460" s="6" t="e">
        <f>D459/D458</f>
        <v>#DIV/0!</v>
      </c>
      <c r="E460" s="6" t="e">
        <f>E459/E458</f>
        <v>#DIV/0!</v>
      </c>
    </row>
    <row r="461" spans="1:5" ht="15.75" thickBot="1" x14ac:dyDescent="0.3">
      <c r="A461" s="4" t="s">
        <v>16</v>
      </c>
      <c r="B461" s="146" t="s">
        <v>22</v>
      </c>
      <c r="C461" s="8">
        <f t="shared" ref="C461:E463" si="15">C458/B458-1</f>
        <v>-1</v>
      </c>
      <c r="D461" s="8" t="e">
        <f t="shared" si="15"/>
        <v>#DIV/0!</v>
      </c>
      <c r="E461" s="8" t="e">
        <f t="shared" si="15"/>
        <v>#DIV/0!</v>
      </c>
    </row>
    <row r="462" spans="1:5" ht="15.75" thickBot="1" x14ac:dyDescent="0.3">
      <c r="A462" s="4" t="s">
        <v>17</v>
      </c>
      <c r="B462" s="146" t="s">
        <v>22</v>
      </c>
      <c r="C462" s="8">
        <f t="shared" si="15"/>
        <v>-1</v>
      </c>
      <c r="D462" s="8" t="e">
        <f t="shared" si="15"/>
        <v>#DIV/0!</v>
      </c>
      <c r="E462" s="8" t="e">
        <f t="shared" si="15"/>
        <v>#DIV/0!</v>
      </c>
    </row>
    <row r="463" spans="1:5" ht="15.75" thickBot="1" x14ac:dyDescent="0.3">
      <c r="A463" s="4" t="s">
        <v>18</v>
      </c>
      <c r="B463" s="146" t="s">
        <v>22</v>
      </c>
      <c r="C463" s="8" t="e">
        <f t="shared" si="15"/>
        <v>#DIV/0!</v>
      </c>
      <c r="D463" s="8" t="e">
        <f t="shared" si="15"/>
        <v>#DIV/0!</v>
      </c>
      <c r="E463" s="8" t="e">
        <f t="shared" si="15"/>
        <v>#DIV/0!</v>
      </c>
    </row>
    <row r="464" spans="1:5" ht="15.75" thickBot="1" x14ac:dyDescent="0.3">
      <c r="A464" s="170" t="s">
        <v>40</v>
      </c>
      <c r="B464" s="171"/>
      <c r="C464" s="171"/>
      <c r="D464" s="171"/>
      <c r="E464" s="172"/>
    </row>
    <row r="465" spans="1:5" x14ac:dyDescent="0.25">
      <c r="A465" s="156"/>
      <c r="B465" s="2">
        <v>2020</v>
      </c>
      <c r="C465" s="2">
        <v>2021</v>
      </c>
      <c r="D465" s="2">
        <v>2022</v>
      </c>
      <c r="E465" s="2">
        <v>2023</v>
      </c>
    </row>
    <row r="466" spans="1:5" ht="15.75" thickBot="1" x14ac:dyDescent="0.3">
      <c r="A466" s="157"/>
      <c r="B466" s="20" t="s">
        <v>5</v>
      </c>
      <c r="C466" s="20" t="s">
        <v>6</v>
      </c>
      <c r="D466" s="20" t="s">
        <v>6</v>
      </c>
      <c r="E466" s="20" t="s">
        <v>6</v>
      </c>
    </row>
    <row r="467" spans="1:5" ht="15.75" thickBot="1" x14ac:dyDescent="0.3">
      <c r="A467" s="1" t="s">
        <v>44</v>
      </c>
      <c r="B467" s="7">
        <f>B468+B469+B470+B471</f>
        <v>0</v>
      </c>
      <c r="C467" s="9">
        <f>C468+C469+C470+C471</f>
        <v>0</v>
      </c>
      <c r="D467" s="9">
        <f>D468+D469+D470+D471</f>
        <v>0</v>
      </c>
      <c r="E467" s="9">
        <f>E468+E469+E470+E471</f>
        <v>0</v>
      </c>
    </row>
    <row r="468" spans="1:5" ht="15.75" thickBot="1" x14ac:dyDescent="0.3">
      <c r="A468" s="11" t="s">
        <v>52</v>
      </c>
      <c r="B468" s="7"/>
      <c r="C468" s="9"/>
      <c r="D468" s="9"/>
      <c r="E468" s="9"/>
    </row>
    <row r="469" spans="1:5" ht="15.75" thickBot="1" x14ac:dyDescent="0.3">
      <c r="A469" s="11" t="s">
        <v>58</v>
      </c>
      <c r="B469" s="7"/>
      <c r="C469" s="9"/>
      <c r="D469" s="9"/>
      <c r="E469" s="9"/>
    </row>
    <row r="470" spans="1:5" ht="15.75" thickBot="1" x14ac:dyDescent="0.3">
      <c r="A470" s="11" t="s">
        <v>59</v>
      </c>
      <c r="B470" s="7"/>
      <c r="C470" s="9"/>
      <c r="D470" s="9"/>
      <c r="E470" s="9"/>
    </row>
    <row r="471" spans="1:5" ht="15.75" thickBot="1" x14ac:dyDescent="0.3">
      <c r="A471" s="11" t="s">
        <v>60</v>
      </c>
      <c r="B471" s="7"/>
      <c r="C471" s="9"/>
      <c r="D471" s="9"/>
      <c r="E471" s="9"/>
    </row>
    <row r="472" spans="1:5" ht="15.75" thickBot="1" x14ac:dyDescent="0.3">
      <c r="A472" s="1" t="s">
        <v>45</v>
      </c>
      <c r="B472" s="35">
        <f>B473+B474+B475+B476</f>
        <v>4300</v>
      </c>
      <c r="C472" s="12">
        <f>C473+C474+C475+C476</f>
        <v>0</v>
      </c>
      <c r="D472" s="12">
        <f>D473+D474+D475+D476</f>
        <v>0</v>
      </c>
      <c r="E472" s="12">
        <f>E473+E474+E475+E476</f>
        <v>0</v>
      </c>
    </row>
    <row r="473" spans="1:5" ht="15.75" thickBot="1" x14ac:dyDescent="0.3">
      <c r="A473" s="11" t="s">
        <v>52</v>
      </c>
      <c r="B473" s="35">
        <v>0</v>
      </c>
      <c r="C473" s="12">
        <v>0</v>
      </c>
      <c r="D473" s="12">
        <v>0</v>
      </c>
      <c r="E473" s="12">
        <v>0</v>
      </c>
    </row>
    <row r="474" spans="1:5" ht="15.75" thickBot="1" x14ac:dyDescent="0.3">
      <c r="A474" s="11" t="s">
        <v>58</v>
      </c>
      <c r="B474" s="35">
        <v>2000</v>
      </c>
      <c r="C474" s="41"/>
      <c r="D474" s="12"/>
      <c r="E474" s="12"/>
    </row>
    <row r="475" spans="1:5" ht="15.75" thickBot="1" x14ac:dyDescent="0.3">
      <c r="A475" s="11" t="s">
        <v>59</v>
      </c>
      <c r="B475" s="141">
        <v>1800</v>
      </c>
      <c r="C475" s="120"/>
      <c r="D475" s="12"/>
      <c r="E475" s="12"/>
    </row>
    <row r="476" spans="1:5" ht="15.75" thickBot="1" x14ac:dyDescent="0.3">
      <c r="A476" s="11" t="s">
        <v>60</v>
      </c>
      <c r="B476" s="142">
        <v>500</v>
      </c>
      <c r="C476" s="121"/>
      <c r="D476" s="12"/>
      <c r="E476" s="12"/>
    </row>
    <row r="477" spans="1:5" ht="15.75" thickBot="1" x14ac:dyDescent="0.3">
      <c r="A477" s="22" t="s">
        <v>37</v>
      </c>
      <c r="B477" s="35">
        <f>B467+B472</f>
        <v>4300</v>
      </c>
      <c r="C477" s="12">
        <f>C467+C472</f>
        <v>0</v>
      </c>
      <c r="D477" s="12">
        <f>D467+D472</f>
        <v>0</v>
      </c>
      <c r="E477" s="12">
        <f>E467+E472</f>
        <v>0</v>
      </c>
    </row>
    <row r="478" spans="1:5" s="109" customFormat="1" ht="23.25" customHeight="1" thickBot="1" x14ac:dyDescent="0.3">
      <c r="A478" s="110" t="s">
        <v>29</v>
      </c>
      <c r="B478" s="289" t="s">
        <v>327</v>
      </c>
      <c r="C478" s="290"/>
      <c r="D478" s="290"/>
      <c r="E478" s="180"/>
    </row>
    <row r="479" spans="1:5" ht="27" customHeight="1" thickBot="1" x14ac:dyDescent="0.3">
      <c r="A479" s="21" t="s">
        <v>28</v>
      </c>
      <c r="B479" s="46" t="s">
        <v>328</v>
      </c>
      <c r="C479" s="47" t="s">
        <v>57</v>
      </c>
      <c r="D479" s="134" t="s">
        <v>342</v>
      </c>
      <c r="E479" s="49"/>
    </row>
    <row r="480" spans="1:5" ht="49.5" customHeight="1" thickBot="1" x14ac:dyDescent="0.3">
      <c r="A480" s="4" t="s">
        <v>9</v>
      </c>
      <c r="B480" s="164" t="s">
        <v>329</v>
      </c>
      <c r="C480" s="165"/>
      <c r="D480" s="165"/>
      <c r="E480" s="166"/>
    </row>
    <row r="481" spans="1:5" ht="15.75" thickBot="1" x14ac:dyDescent="0.3">
      <c r="A481" s="4" t="s">
        <v>14</v>
      </c>
      <c r="B481" s="167" t="s">
        <v>308</v>
      </c>
      <c r="C481" s="168"/>
      <c r="D481" s="168"/>
      <c r="E481" s="169"/>
    </row>
    <row r="482" spans="1:5" x14ac:dyDescent="0.25">
      <c r="A482" s="156"/>
      <c r="B482" s="2">
        <v>2020</v>
      </c>
      <c r="C482" s="2">
        <v>2021</v>
      </c>
      <c r="D482" s="2">
        <v>2022</v>
      </c>
      <c r="E482" s="2">
        <v>2023</v>
      </c>
    </row>
    <row r="483" spans="1:5" ht="15.75" thickBot="1" x14ac:dyDescent="0.3">
      <c r="A483" s="157"/>
      <c r="B483" s="20" t="s">
        <v>5</v>
      </c>
      <c r="C483" s="20" t="s">
        <v>6</v>
      </c>
      <c r="D483" s="20" t="s">
        <v>6</v>
      </c>
      <c r="E483" s="20" t="s">
        <v>6</v>
      </c>
    </row>
    <row r="484" spans="1:5" ht="15.75" thickBot="1" x14ac:dyDescent="0.3">
      <c r="A484" s="4" t="s">
        <v>8</v>
      </c>
      <c r="B484" s="146">
        <v>4</v>
      </c>
      <c r="C484" s="103">
        <v>0</v>
      </c>
      <c r="D484" s="118"/>
      <c r="E484" s="4"/>
    </row>
    <row r="485" spans="1:5" ht="15.75" thickBot="1" x14ac:dyDescent="0.3">
      <c r="A485" s="4" t="s">
        <v>15</v>
      </c>
      <c r="B485" s="6">
        <f>B503</f>
        <v>7950</v>
      </c>
      <c r="C485" s="6">
        <f>C503</f>
        <v>0</v>
      </c>
      <c r="D485" s="6">
        <f>D503</f>
        <v>0</v>
      </c>
      <c r="E485" s="6">
        <f>E503</f>
        <v>0</v>
      </c>
    </row>
    <row r="486" spans="1:5" ht="15.75" thickBot="1" x14ac:dyDescent="0.3">
      <c r="A486" s="4" t="s">
        <v>23</v>
      </c>
      <c r="B486" s="6">
        <f>B485/B484</f>
        <v>1987.5</v>
      </c>
      <c r="C486" s="6" t="e">
        <f>C485/C484</f>
        <v>#DIV/0!</v>
      </c>
      <c r="D486" s="6" t="e">
        <f>D485/D484</f>
        <v>#DIV/0!</v>
      </c>
      <c r="E486" s="6" t="e">
        <f>E485/E484</f>
        <v>#DIV/0!</v>
      </c>
    </row>
    <row r="487" spans="1:5" ht="15.75" thickBot="1" x14ac:dyDescent="0.3">
      <c r="A487" s="4" t="s">
        <v>16</v>
      </c>
      <c r="B487" s="146" t="s">
        <v>22</v>
      </c>
      <c r="C487" s="8">
        <f t="shared" ref="C487:E489" si="16">C484/B484-1</f>
        <v>-1</v>
      </c>
      <c r="D487" s="8" t="e">
        <f t="shared" si="16"/>
        <v>#DIV/0!</v>
      </c>
      <c r="E487" s="8" t="e">
        <f t="shared" si="16"/>
        <v>#DIV/0!</v>
      </c>
    </row>
    <row r="488" spans="1:5" ht="15.75" thickBot="1" x14ac:dyDescent="0.3">
      <c r="A488" s="4" t="s">
        <v>17</v>
      </c>
      <c r="B488" s="146" t="s">
        <v>22</v>
      </c>
      <c r="C488" s="8">
        <f t="shared" si="16"/>
        <v>-1</v>
      </c>
      <c r="D488" s="8" t="e">
        <f t="shared" si="16"/>
        <v>#DIV/0!</v>
      </c>
      <c r="E488" s="8" t="e">
        <f t="shared" si="16"/>
        <v>#DIV/0!</v>
      </c>
    </row>
    <row r="489" spans="1:5" ht="15.75" thickBot="1" x14ac:dyDescent="0.3">
      <c r="A489" s="4" t="s">
        <v>18</v>
      </c>
      <c r="B489" s="146" t="s">
        <v>22</v>
      </c>
      <c r="C489" s="8" t="e">
        <f t="shared" si="16"/>
        <v>#DIV/0!</v>
      </c>
      <c r="D489" s="8" t="e">
        <f t="shared" si="16"/>
        <v>#DIV/0!</v>
      </c>
      <c r="E489" s="8" t="e">
        <f t="shared" si="16"/>
        <v>#DIV/0!</v>
      </c>
    </row>
    <row r="490" spans="1:5" ht="15.75" thickBot="1" x14ac:dyDescent="0.3">
      <c r="A490" s="170" t="s">
        <v>40</v>
      </c>
      <c r="B490" s="171"/>
      <c r="C490" s="171"/>
      <c r="D490" s="171"/>
      <c r="E490" s="172"/>
    </row>
    <row r="491" spans="1:5" x14ac:dyDescent="0.25">
      <c r="A491" s="156"/>
      <c r="B491" s="2">
        <v>2020</v>
      </c>
      <c r="C491" s="2">
        <v>2021</v>
      </c>
      <c r="D491" s="2">
        <v>2022</v>
      </c>
      <c r="E491" s="2">
        <v>2023</v>
      </c>
    </row>
    <row r="492" spans="1:5" ht="15.75" thickBot="1" x14ac:dyDescent="0.3">
      <c r="A492" s="157"/>
      <c r="B492" s="20" t="s">
        <v>5</v>
      </c>
      <c r="C492" s="20" t="s">
        <v>6</v>
      </c>
      <c r="D492" s="20" t="s">
        <v>6</v>
      </c>
      <c r="E492" s="20" t="s">
        <v>6</v>
      </c>
    </row>
    <row r="493" spans="1:5" ht="15.75" thickBot="1" x14ac:dyDescent="0.3">
      <c r="A493" s="1" t="s">
        <v>44</v>
      </c>
      <c r="B493" s="7">
        <f>B494+B495+B496+B497</f>
        <v>0</v>
      </c>
      <c r="C493" s="9">
        <f>C494+C495+C496+C497</f>
        <v>0</v>
      </c>
      <c r="D493" s="9">
        <f>D494+D495+D496+D497</f>
        <v>0</v>
      </c>
      <c r="E493" s="9">
        <f>E494+E495+E496+E497</f>
        <v>0</v>
      </c>
    </row>
    <row r="494" spans="1:5" ht="15.75" thickBot="1" x14ac:dyDescent="0.3">
      <c r="A494" s="11" t="s">
        <v>52</v>
      </c>
      <c r="B494" s="7"/>
      <c r="C494" s="9"/>
      <c r="D494" s="9"/>
      <c r="E494" s="9"/>
    </row>
    <row r="495" spans="1:5" ht="15.75" thickBot="1" x14ac:dyDescent="0.3">
      <c r="A495" s="11" t="s">
        <v>58</v>
      </c>
      <c r="B495" s="7"/>
      <c r="C495" s="9"/>
      <c r="D495" s="9"/>
      <c r="E495" s="9"/>
    </row>
    <row r="496" spans="1:5" ht="15.75" thickBot="1" x14ac:dyDescent="0.3">
      <c r="A496" s="11" t="s">
        <v>59</v>
      </c>
      <c r="B496" s="7"/>
      <c r="C496" s="9"/>
      <c r="D496" s="9"/>
      <c r="E496" s="9"/>
    </row>
    <row r="497" spans="1:5" ht="15.75" thickBot="1" x14ac:dyDescent="0.3">
      <c r="A497" s="11" t="s">
        <v>60</v>
      </c>
      <c r="B497" s="7"/>
      <c r="C497" s="9"/>
      <c r="D497" s="9"/>
      <c r="E497" s="9"/>
    </row>
    <row r="498" spans="1:5" ht="15.75" thickBot="1" x14ac:dyDescent="0.3">
      <c r="A498" s="1" t="s">
        <v>45</v>
      </c>
      <c r="B498" s="35">
        <f>B499+B500+B501+B502</f>
        <v>7950</v>
      </c>
      <c r="C498" s="12">
        <f>C499+C500+C501+C502</f>
        <v>0</v>
      </c>
      <c r="D498" s="12">
        <f>D499+D500+D501+D502</f>
        <v>0</v>
      </c>
      <c r="E498" s="12">
        <f>E499+E500+E501+E502</f>
        <v>0</v>
      </c>
    </row>
    <row r="499" spans="1:5" ht="15.75" thickBot="1" x14ac:dyDescent="0.3">
      <c r="A499" s="11" t="s">
        <v>52</v>
      </c>
      <c r="B499" s="35">
        <v>0</v>
      </c>
      <c r="C499" s="41">
        <v>0</v>
      </c>
      <c r="D499" s="12">
        <v>0</v>
      </c>
      <c r="E499" s="12">
        <v>0</v>
      </c>
    </row>
    <row r="500" spans="1:5" ht="15.75" thickBot="1" x14ac:dyDescent="0.3">
      <c r="A500" s="11" t="s">
        <v>58</v>
      </c>
      <c r="B500" s="35">
        <v>5000</v>
      </c>
      <c r="C500" s="41"/>
      <c r="D500" s="12"/>
      <c r="E500" s="12"/>
    </row>
    <row r="501" spans="1:5" ht="15.75" thickBot="1" x14ac:dyDescent="0.3">
      <c r="A501" s="11" t="s">
        <v>59</v>
      </c>
      <c r="B501" s="141">
        <v>1850</v>
      </c>
      <c r="C501" s="120"/>
      <c r="D501" s="12"/>
      <c r="E501" s="12"/>
    </row>
    <row r="502" spans="1:5" ht="15.75" thickBot="1" x14ac:dyDescent="0.3">
      <c r="A502" s="11" t="s">
        <v>60</v>
      </c>
      <c r="B502" s="142">
        <v>1100</v>
      </c>
      <c r="C502" s="121"/>
      <c r="D502" s="12"/>
      <c r="E502" s="12"/>
    </row>
    <row r="503" spans="1:5" ht="15.75" thickBot="1" x14ac:dyDescent="0.3">
      <c r="A503" s="22" t="s">
        <v>37</v>
      </c>
      <c r="B503" s="35">
        <f>B493+B498</f>
        <v>7950</v>
      </c>
      <c r="C503" s="12">
        <f>C493+C498</f>
        <v>0</v>
      </c>
      <c r="D503" s="12">
        <f>D493+D498</f>
        <v>0</v>
      </c>
      <c r="E503" s="12">
        <f>E493+E498</f>
        <v>0</v>
      </c>
    </row>
    <row r="504" spans="1:5" s="109" customFormat="1" ht="23.25" customHeight="1" thickBot="1" x14ac:dyDescent="0.3">
      <c r="A504" s="110" t="s">
        <v>29</v>
      </c>
      <c r="B504" s="289" t="s">
        <v>330</v>
      </c>
      <c r="C504" s="290"/>
      <c r="D504" s="290"/>
      <c r="E504" s="180"/>
    </row>
    <row r="505" spans="1:5" ht="27" customHeight="1" thickBot="1" x14ac:dyDescent="0.3">
      <c r="A505" s="21" t="s">
        <v>28</v>
      </c>
      <c r="B505" s="46" t="s">
        <v>331</v>
      </c>
      <c r="C505" s="47" t="s">
        <v>57</v>
      </c>
      <c r="D505" s="134" t="s">
        <v>343</v>
      </c>
      <c r="E505" s="49"/>
    </row>
    <row r="506" spans="1:5" ht="49.5" customHeight="1" thickBot="1" x14ac:dyDescent="0.3">
      <c r="A506" s="4" t="s">
        <v>9</v>
      </c>
      <c r="B506" s="164" t="s">
        <v>331</v>
      </c>
      <c r="C506" s="165"/>
      <c r="D506" s="165"/>
      <c r="E506" s="166"/>
    </row>
    <row r="507" spans="1:5" ht="15.75" thickBot="1" x14ac:dyDescent="0.3">
      <c r="A507" s="4" t="s">
        <v>14</v>
      </c>
      <c r="B507" s="167" t="s">
        <v>332</v>
      </c>
      <c r="C507" s="168"/>
      <c r="D507" s="168"/>
      <c r="E507" s="169"/>
    </row>
    <row r="508" spans="1:5" x14ac:dyDescent="0.25">
      <c r="A508" s="156"/>
      <c r="B508" s="2">
        <v>2020</v>
      </c>
      <c r="C508" s="2">
        <v>2021</v>
      </c>
      <c r="D508" s="2">
        <v>2022</v>
      </c>
      <c r="E508" s="2">
        <v>2023</v>
      </c>
    </row>
    <row r="509" spans="1:5" ht="15.75" thickBot="1" x14ac:dyDescent="0.3">
      <c r="A509" s="157"/>
      <c r="B509" s="20" t="s">
        <v>5</v>
      </c>
      <c r="C509" s="20" t="s">
        <v>6</v>
      </c>
      <c r="D509" s="20" t="s">
        <v>6</v>
      </c>
      <c r="E509" s="20" t="s">
        <v>6</v>
      </c>
    </row>
    <row r="510" spans="1:5" ht="15.75" thickBot="1" x14ac:dyDescent="0.3">
      <c r="A510" s="4" t="s">
        <v>8</v>
      </c>
      <c r="B510" s="146">
        <v>1</v>
      </c>
      <c r="C510" s="103">
        <v>1</v>
      </c>
      <c r="D510" s="103">
        <v>1</v>
      </c>
      <c r="E510" s="4"/>
    </row>
    <row r="511" spans="1:5" ht="15.75" thickBot="1" x14ac:dyDescent="0.3">
      <c r="A511" s="4" t="s">
        <v>15</v>
      </c>
      <c r="B511" s="6">
        <f>B529</f>
        <v>59655</v>
      </c>
      <c r="C511" s="6">
        <f>C529</f>
        <v>149655</v>
      </c>
      <c r="D511" s="6">
        <f>D529</f>
        <v>130000</v>
      </c>
      <c r="E511" s="6">
        <f>E529</f>
        <v>0</v>
      </c>
    </row>
    <row r="512" spans="1:5" ht="15.75" thickBot="1" x14ac:dyDescent="0.3">
      <c r="A512" s="4" t="s">
        <v>23</v>
      </c>
      <c r="B512" s="6">
        <f>B511/B510</f>
        <v>59655</v>
      </c>
      <c r="C512" s="6">
        <f>C511/C510</f>
        <v>149655</v>
      </c>
      <c r="D512" s="6">
        <f>D511/D510</f>
        <v>130000</v>
      </c>
      <c r="E512" s="6" t="e">
        <f>E511/E510</f>
        <v>#DIV/0!</v>
      </c>
    </row>
    <row r="513" spans="1:5" ht="15.75" thickBot="1" x14ac:dyDescent="0.3">
      <c r="A513" s="4" t="s">
        <v>16</v>
      </c>
      <c r="B513" s="146" t="s">
        <v>22</v>
      </c>
      <c r="C513" s="8">
        <f t="shared" ref="C513:E515" si="17">C510/B510-1</f>
        <v>0</v>
      </c>
      <c r="D513" s="8">
        <f t="shared" si="17"/>
        <v>0</v>
      </c>
      <c r="E513" s="8">
        <f t="shared" si="17"/>
        <v>-1</v>
      </c>
    </row>
    <row r="514" spans="1:5" ht="15.75" thickBot="1" x14ac:dyDescent="0.3">
      <c r="A514" s="4" t="s">
        <v>17</v>
      </c>
      <c r="B514" s="146" t="s">
        <v>22</v>
      </c>
      <c r="C514" s="8">
        <f t="shared" si="17"/>
        <v>1.5086748805632388</v>
      </c>
      <c r="D514" s="8">
        <f t="shared" si="17"/>
        <v>-0.13133540476429117</v>
      </c>
      <c r="E514" s="8">
        <f t="shared" si="17"/>
        <v>-1</v>
      </c>
    </row>
    <row r="515" spans="1:5" ht="15.75" thickBot="1" x14ac:dyDescent="0.3">
      <c r="A515" s="4" t="s">
        <v>18</v>
      </c>
      <c r="B515" s="146" t="s">
        <v>22</v>
      </c>
      <c r="C515" s="8">
        <f t="shared" si="17"/>
        <v>1.5086748805632388</v>
      </c>
      <c r="D515" s="8">
        <f t="shared" si="17"/>
        <v>-0.13133540476429117</v>
      </c>
      <c r="E515" s="8" t="e">
        <f t="shared" si="17"/>
        <v>#DIV/0!</v>
      </c>
    </row>
    <row r="516" spans="1:5" ht="15.75" thickBot="1" x14ac:dyDescent="0.3">
      <c r="A516" s="170" t="s">
        <v>40</v>
      </c>
      <c r="B516" s="171"/>
      <c r="C516" s="171"/>
      <c r="D516" s="171"/>
      <c r="E516" s="172"/>
    </row>
    <row r="517" spans="1:5" x14ac:dyDescent="0.25">
      <c r="A517" s="156"/>
      <c r="B517" s="2">
        <v>2020</v>
      </c>
      <c r="C517" s="2">
        <v>2021</v>
      </c>
      <c r="D517" s="2">
        <v>2022</v>
      </c>
      <c r="E517" s="2">
        <v>2023</v>
      </c>
    </row>
    <row r="518" spans="1:5" ht="15.75" thickBot="1" x14ac:dyDescent="0.3">
      <c r="A518" s="157"/>
      <c r="B518" s="20" t="s">
        <v>5</v>
      </c>
      <c r="C518" s="20" t="s">
        <v>6</v>
      </c>
      <c r="D518" s="20" t="s">
        <v>6</v>
      </c>
      <c r="E518" s="20" t="s">
        <v>6</v>
      </c>
    </row>
    <row r="519" spans="1:5" ht="15.75" thickBot="1" x14ac:dyDescent="0.3">
      <c r="A519" s="1" t="s">
        <v>44</v>
      </c>
      <c r="B519" s="7">
        <f>B520+B521+B522+B523</f>
        <v>0</v>
      </c>
      <c r="C519" s="9">
        <f>C520+C521+C522+C523</f>
        <v>0</v>
      </c>
      <c r="D519" s="9">
        <f>D520+D521+D522+D523</f>
        <v>0</v>
      </c>
      <c r="E519" s="9">
        <f>E520+E521+E522+E523</f>
        <v>0</v>
      </c>
    </row>
    <row r="520" spans="1:5" ht="15.75" thickBot="1" x14ac:dyDescent="0.3">
      <c r="A520" s="11" t="s">
        <v>52</v>
      </c>
      <c r="B520" s="7"/>
      <c r="C520" s="42"/>
      <c r="D520" s="9"/>
      <c r="E520" s="9"/>
    </row>
    <row r="521" spans="1:5" ht="15.75" thickBot="1" x14ac:dyDescent="0.3">
      <c r="A521" s="11" t="s">
        <v>58</v>
      </c>
      <c r="B521" s="7"/>
      <c r="C521" s="42"/>
      <c r="D521" s="9"/>
      <c r="E521" s="9"/>
    </row>
    <row r="522" spans="1:5" ht="15.75" thickBot="1" x14ac:dyDescent="0.3">
      <c r="A522" s="11" t="s">
        <v>59</v>
      </c>
      <c r="B522" s="7"/>
      <c r="C522" s="42"/>
      <c r="D522" s="9"/>
      <c r="E522" s="9"/>
    </row>
    <row r="523" spans="1:5" ht="15.75" thickBot="1" x14ac:dyDescent="0.3">
      <c r="A523" s="11" t="s">
        <v>60</v>
      </c>
      <c r="B523" s="7"/>
      <c r="C523" s="42"/>
      <c r="D523" s="9"/>
      <c r="E523" s="9"/>
    </row>
    <row r="524" spans="1:5" ht="15.75" thickBot="1" x14ac:dyDescent="0.3">
      <c r="A524" s="1" t="s">
        <v>45</v>
      </c>
      <c r="B524" s="35">
        <f>B525+B526+B527+B528</f>
        <v>59655</v>
      </c>
      <c r="C524" s="41">
        <f>C525+C526+C527+C528</f>
        <v>149655</v>
      </c>
      <c r="D524" s="12">
        <f>D525+D526+D527+D528</f>
        <v>130000</v>
      </c>
      <c r="E524" s="12">
        <f>E525+E526+E527+E528</f>
        <v>0</v>
      </c>
    </row>
    <row r="525" spans="1:5" ht="15.75" thickBot="1" x14ac:dyDescent="0.3">
      <c r="A525" s="11" t="s">
        <v>52</v>
      </c>
      <c r="B525" s="35">
        <v>0</v>
      </c>
      <c r="C525" s="41">
        <v>0</v>
      </c>
      <c r="D525" s="12">
        <v>0</v>
      </c>
      <c r="E525" s="12">
        <v>0</v>
      </c>
    </row>
    <row r="526" spans="1:5" ht="15.75" thickBot="1" x14ac:dyDescent="0.3">
      <c r="A526" s="11" t="s">
        <v>58</v>
      </c>
      <c r="B526" s="35">
        <v>30000</v>
      </c>
      <c r="C526" s="12">
        <v>100000</v>
      </c>
      <c r="D526" s="12">
        <v>100000</v>
      </c>
      <c r="E526" s="12"/>
    </row>
    <row r="527" spans="1:5" ht="15.75" thickBot="1" x14ac:dyDescent="0.3">
      <c r="A527" s="11" t="s">
        <v>59</v>
      </c>
      <c r="B527" s="141">
        <v>12709</v>
      </c>
      <c r="C527" s="12">
        <v>22709</v>
      </c>
      <c r="D527" s="12">
        <v>20000</v>
      </c>
      <c r="E527" s="12"/>
    </row>
    <row r="528" spans="1:5" ht="15.75" thickBot="1" x14ac:dyDescent="0.3">
      <c r="A528" s="11" t="s">
        <v>60</v>
      </c>
      <c r="B528" s="142">
        <v>16946</v>
      </c>
      <c r="C528" s="12">
        <v>26946</v>
      </c>
      <c r="D528" s="12">
        <v>10000</v>
      </c>
      <c r="E528" s="12"/>
    </row>
    <row r="529" spans="1:5" ht="15.75" thickBot="1" x14ac:dyDescent="0.3">
      <c r="A529" s="22" t="s">
        <v>37</v>
      </c>
      <c r="B529" s="35">
        <f>B519+B524</f>
        <v>59655</v>
      </c>
      <c r="C529" s="41">
        <f>C519+C524</f>
        <v>149655</v>
      </c>
      <c r="D529" s="12">
        <f>D519+D524</f>
        <v>130000</v>
      </c>
      <c r="E529" s="12">
        <f>E519+E524</f>
        <v>0</v>
      </c>
    </row>
    <row r="530" spans="1:5" ht="15.75" thickBot="1" x14ac:dyDescent="0.3">
      <c r="A530" s="110" t="s">
        <v>29</v>
      </c>
      <c r="B530" s="289" t="s">
        <v>386</v>
      </c>
      <c r="C530" s="290"/>
      <c r="D530" s="290"/>
      <c r="E530" s="180"/>
    </row>
    <row r="531" spans="1:5" ht="34.5" thickBot="1" x14ac:dyDescent="0.3">
      <c r="A531" s="21" t="s">
        <v>28</v>
      </c>
      <c r="B531" s="46"/>
      <c r="C531" s="47" t="s">
        <v>57</v>
      </c>
      <c r="D531" s="134"/>
      <c r="E531" s="49"/>
    </row>
    <row r="532" spans="1:5" ht="15.75" thickBot="1" x14ac:dyDescent="0.3">
      <c r="A532" s="4" t="s">
        <v>9</v>
      </c>
      <c r="B532" s="164"/>
      <c r="C532" s="165"/>
      <c r="D532" s="165"/>
      <c r="E532" s="166"/>
    </row>
    <row r="533" spans="1:5" ht="15.75" thickBot="1" x14ac:dyDescent="0.3">
      <c r="A533" s="4" t="s">
        <v>14</v>
      </c>
      <c r="B533" s="167"/>
      <c r="C533" s="168"/>
      <c r="D533" s="168"/>
      <c r="E533" s="169"/>
    </row>
    <row r="534" spans="1:5" ht="15.75" customHeight="1" x14ac:dyDescent="0.25">
      <c r="A534" s="156"/>
      <c r="B534" s="2">
        <v>2020</v>
      </c>
      <c r="C534" s="2">
        <v>2021</v>
      </c>
      <c r="D534" s="2">
        <v>2022</v>
      </c>
      <c r="E534" s="2">
        <v>2023</v>
      </c>
    </row>
    <row r="535" spans="1:5" ht="15.75" customHeight="1" thickBot="1" x14ac:dyDescent="0.3">
      <c r="A535" s="157"/>
      <c r="B535" s="20" t="s">
        <v>5</v>
      </c>
      <c r="C535" s="20" t="s">
        <v>6</v>
      </c>
      <c r="D535" s="20" t="s">
        <v>6</v>
      </c>
      <c r="E535" s="20" t="s">
        <v>6</v>
      </c>
    </row>
    <row r="536" spans="1:5" ht="15.75" customHeight="1" thickBot="1" x14ac:dyDescent="0.3">
      <c r="A536" s="4" t="s">
        <v>8</v>
      </c>
      <c r="B536" s="137"/>
      <c r="C536" s="137"/>
      <c r="D536" s="137"/>
      <c r="E536" s="4"/>
    </row>
    <row r="537" spans="1:5" ht="15.75" customHeight="1" thickBot="1" x14ac:dyDescent="0.3">
      <c r="A537" s="4" t="s">
        <v>15</v>
      </c>
      <c r="B537" s="6"/>
      <c r="C537" s="6">
        <f>C555</f>
        <v>500000</v>
      </c>
      <c r="D537" s="6">
        <f>D555</f>
        <v>400000</v>
      </c>
      <c r="E537" s="6">
        <f>E555</f>
        <v>0</v>
      </c>
    </row>
    <row r="538" spans="1:5" ht="15.75" customHeight="1" thickBot="1" x14ac:dyDescent="0.3">
      <c r="A538" s="4" t="s">
        <v>23</v>
      </c>
      <c r="B538" s="6"/>
      <c r="C538" s="6"/>
      <c r="D538" s="6"/>
      <c r="E538" s="6"/>
    </row>
    <row r="539" spans="1:5" ht="15.75" customHeight="1" thickBot="1" x14ac:dyDescent="0.3">
      <c r="A539" s="4" t="s">
        <v>16</v>
      </c>
      <c r="B539" s="137"/>
      <c r="C539" s="8"/>
      <c r="D539" s="8"/>
      <c r="E539" s="8"/>
    </row>
    <row r="540" spans="1:5" ht="15.75" customHeight="1" thickBot="1" x14ac:dyDescent="0.3">
      <c r="A540" s="4" t="s">
        <v>17</v>
      </c>
      <c r="B540" s="137"/>
      <c r="C540" s="8"/>
      <c r="D540" s="8"/>
      <c r="E540" s="8"/>
    </row>
    <row r="541" spans="1:5" ht="15.75" thickBot="1" x14ac:dyDescent="0.3">
      <c r="A541" s="4" t="s">
        <v>18</v>
      </c>
      <c r="B541" s="137"/>
      <c r="C541" s="8"/>
      <c r="D541" s="8"/>
      <c r="E541" s="8"/>
    </row>
    <row r="542" spans="1:5" ht="15.75" thickBot="1" x14ac:dyDescent="0.3">
      <c r="A542" s="170" t="s">
        <v>40</v>
      </c>
      <c r="B542" s="171"/>
      <c r="C542" s="171"/>
      <c r="D542" s="171"/>
      <c r="E542" s="172"/>
    </row>
    <row r="543" spans="1:5" x14ac:dyDescent="0.25">
      <c r="A543" s="156"/>
      <c r="B543" s="2">
        <v>2020</v>
      </c>
      <c r="C543" s="2">
        <v>2021</v>
      </c>
      <c r="D543" s="2">
        <v>2022</v>
      </c>
      <c r="E543" s="2">
        <v>2023</v>
      </c>
    </row>
    <row r="544" spans="1:5" ht="15.75" thickBot="1" x14ac:dyDescent="0.3">
      <c r="A544" s="157"/>
      <c r="B544" s="20" t="s">
        <v>5</v>
      </c>
      <c r="C544" s="20" t="s">
        <v>6</v>
      </c>
      <c r="D544" s="20" t="s">
        <v>6</v>
      </c>
      <c r="E544" s="20" t="s">
        <v>6</v>
      </c>
    </row>
    <row r="545" spans="1:9" ht="15.75" thickBot="1" x14ac:dyDescent="0.3">
      <c r="A545" s="1" t="s">
        <v>44</v>
      </c>
      <c r="B545" s="7">
        <f>B546+B547+B548+B549</f>
        <v>0</v>
      </c>
      <c r="C545" s="9">
        <f>C546+C547+C548+C549</f>
        <v>0</v>
      </c>
      <c r="D545" s="9">
        <f>D546+D547+D548+D549</f>
        <v>0</v>
      </c>
      <c r="E545" s="9">
        <f>E546+E547+E548+E549</f>
        <v>0</v>
      </c>
    </row>
    <row r="546" spans="1:9" ht="15.75" thickBot="1" x14ac:dyDescent="0.3">
      <c r="A546" s="11" t="s">
        <v>52</v>
      </c>
      <c r="B546" s="7"/>
      <c r="C546" s="42"/>
      <c r="D546" s="9"/>
      <c r="E546" s="9"/>
    </row>
    <row r="547" spans="1:9" ht="15.75" thickBot="1" x14ac:dyDescent="0.3">
      <c r="A547" s="11" t="s">
        <v>58</v>
      </c>
      <c r="B547" s="7"/>
      <c r="C547" s="42"/>
      <c r="D547" s="9"/>
      <c r="E547" s="9"/>
    </row>
    <row r="548" spans="1:9" ht="15.75" thickBot="1" x14ac:dyDescent="0.3">
      <c r="A548" s="11" t="s">
        <v>59</v>
      </c>
      <c r="B548" s="7"/>
      <c r="C548" s="42"/>
      <c r="D548" s="9"/>
      <c r="E548" s="9"/>
    </row>
    <row r="549" spans="1:9" ht="15.75" thickBot="1" x14ac:dyDescent="0.3">
      <c r="A549" s="11" t="s">
        <v>60</v>
      </c>
      <c r="B549" s="7"/>
      <c r="C549" s="42"/>
      <c r="D549" s="9"/>
      <c r="E549" s="9"/>
    </row>
    <row r="550" spans="1:9" ht="15.75" thickBot="1" x14ac:dyDescent="0.3">
      <c r="A550" s="1" t="s">
        <v>45</v>
      </c>
      <c r="B550" s="35">
        <f>B551+B552+B553+B554</f>
        <v>0</v>
      </c>
      <c r="C550" s="41">
        <f>C551+C552+C553+C554</f>
        <v>500000</v>
      </c>
      <c r="D550" s="12">
        <f>D551+D552+D553+D554</f>
        <v>400000</v>
      </c>
      <c r="E550" s="12">
        <f>E551+E552+E553+E554</f>
        <v>0</v>
      </c>
    </row>
    <row r="551" spans="1:9" ht="15.75" customHeight="1" thickBot="1" x14ac:dyDescent="0.3">
      <c r="A551" s="11" t="s">
        <v>52</v>
      </c>
      <c r="B551" s="35"/>
      <c r="C551" s="41">
        <v>500000</v>
      </c>
      <c r="D551" s="12">
        <v>400000</v>
      </c>
      <c r="E551" s="12">
        <v>0</v>
      </c>
    </row>
    <row r="552" spans="1:9" ht="15.75" thickBot="1" x14ac:dyDescent="0.3">
      <c r="A552" s="11" t="s">
        <v>58</v>
      </c>
      <c r="B552" s="35"/>
      <c r="C552" s="12"/>
      <c r="D552" s="12"/>
      <c r="E552" s="12"/>
    </row>
    <row r="553" spans="1:9" ht="15.75" thickBot="1" x14ac:dyDescent="0.3">
      <c r="A553" s="11" t="s">
        <v>59</v>
      </c>
      <c r="B553" s="141"/>
      <c r="C553" s="12"/>
      <c r="D553" s="12"/>
      <c r="E553" s="12"/>
    </row>
    <row r="554" spans="1:9" ht="15.75" thickBot="1" x14ac:dyDescent="0.3">
      <c r="A554" s="11" t="s">
        <v>60</v>
      </c>
      <c r="B554" s="142"/>
      <c r="C554" s="12"/>
      <c r="D554" s="12"/>
      <c r="E554" s="12"/>
    </row>
    <row r="555" spans="1:9" ht="15.75" thickBot="1" x14ac:dyDescent="0.3">
      <c r="A555" s="22" t="s">
        <v>37</v>
      </c>
      <c r="B555" s="35">
        <f>B545+B550</f>
        <v>0</v>
      </c>
      <c r="C555" s="41">
        <f>C545+C550</f>
        <v>500000</v>
      </c>
      <c r="D555" s="12">
        <f>D545+D550</f>
        <v>400000</v>
      </c>
      <c r="E555" s="12">
        <f>E545+E550</f>
        <v>0</v>
      </c>
    </row>
    <row r="556" spans="1:9" ht="15.75" thickBot="1" x14ac:dyDescent="0.3">
      <c r="A556" s="139"/>
      <c r="B556" s="140"/>
      <c r="C556" s="140"/>
      <c r="D556" s="140"/>
      <c r="E556" s="140"/>
    </row>
    <row r="557" spans="1:9" ht="24.75" thickBot="1" x14ac:dyDescent="0.3">
      <c r="A557" s="14" t="s">
        <v>50</v>
      </c>
      <c r="B557" s="15">
        <f>B34+B71+B107+B148+B174+B200+B226+B252+B278+B304+B330+B356+B382+B407+B433+B459+B485+B511+B537</f>
        <v>494130</v>
      </c>
      <c r="C557" s="15">
        <f>C34+C71+C107+C148+C174+C200+C226+C252+C278+C304+C330+C356+C382+C407+C433+C459+C485+C511+C537</f>
        <v>946130</v>
      </c>
      <c r="D557" s="15">
        <f t="shared" ref="D557:E557" si="18">D34+D71+D107+D148+D174+D200+D226+D252+D278+D304+D330+D356+D382+D407+D433+D459+D485+D511+D537</f>
        <v>804500</v>
      </c>
      <c r="E557" s="15">
        <f t="shared" si="18"/>
        <v>354500</v>
      </c>
    </row>
    <row r="558" spans="1:9" ht="21.75" customHeight="1" thickBot="1" x14ac:dyDescent="0.3">
      <c r="A558" s="14" t="s">
        <v>51</v>
      </c>
      <c r="B558" s="15">
        <f>B63+B100+B136+B166+B192+B218+B244+B270+B296+B322+B348+B374+B400+B425+B451+B477+B503+B529+B555</f>
        <v>494130</v>
      </c>
      <c r="C558" s="15">
        <f t="shared" ref="C558:E558" si="19">C63+C100+C136+C166+C192+C218+C244+C270+C296+C322+C348+C374+C400+C425+C451+C477+C503+C529+C555</f>
        <v>946130</v>
      </c>
      <c r="D558" s="15">
        <f t="shared" si="19"/>
        <v>804500</v>
      </c>
      <c r="E558" s="15">
        <f t="shared" si="19"/>
        <v>354500</v>
      </c>
    </row>
    <row r="559" spans="1:9" ht="15.75" thickBot="1" x14ac:dyDescent="0.3">
      <c r="A559" s="1" t="s">
        <v>0</v>
      </c>
      <c r="B559" s="23">
        <f>B560+B561</f>
        <v>79000</v>
      </c>
      <c r="C559" s="23">
        <f>C560+C561</f>
        <v>116000</v>
      </c>
      <c r="D559" s="23">
        <f>D560+D561</f>
        <v>116000</v>
      </c>
      <c r="E559" s="23">
        <f>E560+E561</f>
        <v>116000</v>
      </c>
      <c r="G559" s="10"/>
      <c r="H559" s="10"/>
      <c r="I559" s="10"/>
    </row>
    <row r="560" spans="1:9" ht="15.75" thickBot="1" x14ac:dyDescent="0.3">
      <c r="A560" s="11" t="s">
        <v>52</v>
      </c>
      <c r="B560" s="12">
        <f>B43+B116+B80</f>
        <v>79000</v>
      </c>
      <c r="C560" s="12">
        <f>C43+C116+C80</f>
        <v>116000</v>
      </c>
      <c r="D560" s="12">
        <f t="shared" ref="D560:E560" si="20">D43+D116+D80</f>
        <v>116000</v>
      </c>
      <c r="E560" s="12">
        <f t="shared" si="20"/>
        <v>116000</v>
      </c>
      <c r="H560" s="122"/>
      <c r="I560" s="122"/>
    </row>
    <row r="561" spans="1:7" ht="15.75" thickBot="1" x14ac:dyDescent="0.3">
      <c r="A561" s="11" t="s">
        <v>70</v>
      </c>
      <c r="B561" s="12">
        <f>B44+B117</f>
        <v>0</v>
      </c>
      <c r="C561" s="12">
        <f t="shared" ref="C561:E561" si="21">C44+C117</f>
        <v>0</v>
      </c>
      <c r="D561" s="12">
        <f t="shared" si="21"/>
        <v>0</v>
      </c>
      <c r="E561" s="12">
        <f t="shared" si="21"/>
        <v>0</v>
      </c>
      <c r="G561" s="10"/>
    </row>
    <row r="562" spans="1:7" ht="15.75" thickBot="1" x14ac:dyDescent="0.3">
      <c r="A562" s="1" t="s">
        <v>32</v>
      </c>
      <c r="B562" s="23">
        <f>B563+B564</f>
        <v>14000</v>
      </c>
      <c r="C562" s="23">
        <f>C563+C564</f>
        <v>19240</v>
      </c>
      <c r="D562" s="23">
        <f>D563+D564</f>
        <v>19240</v>
      </c>
      <c r="E562" s="23">
        <f>E563+E564</f>
        <v>19240</v>
      </c>
    </row>
    <row r="563" spans="1:7" ht="15.75" thickBot="1" x14ac:dyDescent="0.3">
      <c r="A563" s="11" t="s">
        <v>52</v>
      </c>
      <c r="B563" s="9">
        <f>B46+B119+B83</f>
        <v>14000</v>
      </c>
      <c r="C563" s="9">
        <f t="shared" ref="C563:E563" si="22">C46+C119+C83</f>
        <v>19240</v>
      </c>
      <c r="D563" s="9">
        <f t="shared" si="22"/>
        <v>19240</v>
      </c>
      <c r="E563" s="9">
        <f t="shared" si="22"/>
        <v>19240</v>
      </c>
      <c r="G563" s="10"/>
    </row>
    <row r="564" spans="1:7" ht="15.75" thickBot="1" x14ac:dyDescent="0.3">
      <c r="A564" s="11" t="s">
        <v>70</v>
      </c>
      <c r="B564" s="12">
        <f>B47+B120</f>
        <v>0</v>
      </c>
      <c r="C564" s="12">
        <f t="shared" ref="C564:E564" si="23">C47+C120</f>
        <v>0</v>
      </c>
      <c r="D564" s="12">
        <f t="shared" si="23"/>
        <v>0</v>
      </c>
      <c r="E564" s="12">
        <f t="shared" si="23"/>
        <v>0</v>
      </c>
    </row>
    <row r="565" spans="1:7" ht="15.75" thickBot="1" x14ac:dyDescent="0.3">
      <c r="A565" s="1" t="s">
        <v>1</v>
      </c>
      <c r="B565" s="23">
        <f>B566+B567</f>
        <v>85630</v>
      </c>
      <c r="C565" s="23">
        <f>C566+C567</f>
        <v>45390</v>
      </c>
      <c r="D565" s="23">
        <f>D566+D567</f>
        <v>53760</v>
      </c>
      <c r="E565" s="23">
        <f>E566+E567</f>
        <v>53760</v>
      </c>
    </row>
    <row r="566" spans="1:7" ht="15" customHeight="1" thickBot="1" x14ac:dyDescent="0.3">
      <c r="A566" s="111" t="s">
        <v>52</v>
      </c>
      <c r="B566" s="12">
        <f>B49+B122+B86</f>
        <v>85630</v>
      </c>
      <c r="C566" s="12">
        <f>C49+C122+C86</f>
        <v>45390</v>
      </c>
      <c r="D566" s="12">
        <f t="shared" ref="D566:E566" si="24">D49+D122+D86</f>
        <v>53760</v>
      </c>
      <c r="E566" s="12">
        <f t="shared" si="24"/>
        <v>53760</v>
      </c>
    </row>
    <row r="567" spans="1:7" ht="15.75" thickBot="1" x14ac:dyDescent="0.3">
      <c r="A567" s="112" t="s">
        <v>70</v>
      </c>
      <c r="B567" s="12">
        <f>B50+B123</f>
        <v>0</v>
      </c>
      <c r="C567" s="12">
        <f t="shared" ref="C567:E567" si="25">C50+C123</f>
        <v>0</v>
      </c>
      <c r="D567" s="12">
        <f t="shared" si="25"/>
        <v>0</v>
      </c>
      <c r="E567" s="12">
        <f t="shared" si="25"/>
        <v>0</v>
      </c>
    </row>
    <row r="568" spans="1:7" ht="19.5" customHeight="1" thickBot="1" x14ac:dyDescent="0.3">
      <c r="A568" s="113" t="s">
        <v>2</v>
      </c>
      <c r="B568" s="23">
        <f>B569+B570</f>
        <v>0</v>
      </c>
      <c r="C568" s="23">
        <f>C569+C570</f>
        <v>0</v>
      </c>
      <c r="D568" s="23">
        <f>D569+D570</f>
        <v>0</v>
      </c>
      <c r="E568" s="23">
        <f>E569+E570</f>
        <v>0</v>
      </c>
    </row>
    <row r="569" spans="1:7" ht="15.75" thickBot="1" x14ac:dyDescent="0.3">
      <c r="A569" s="11" t="s">
        <v>52</v>
      </c>
      <c r="B569" s="9">
        <f>B52+B125</f>
        <v>0</v>
      </c>
      <c r="C569" s="9">
        <f t="shared" ref="C569:E569" si="26">C52+C125</f>
        <v>0</v>
      </c>
      <c r="D569" s="9">
        <f t="shared" si="26"/>
        <v>0</v>
      </c>
      <c r="E569" s="9">
        <f t="shared" si="26"/>
        <v>0</v>
      </c>
    </row>
    <row r="570" spans="1:7" ht="15.75" thickBot="1" x14ac:dyDescent="0.3">
      <c r="A570" s="11" t="s">
        <v>70</v>
      </c>
      <c r="B570" s="12">
        <f>B53+B126</f>
        <v>0</v>
      </c>
      <c r="C570" s="12">
        <f t="shared" ref="C570:E570" si="27">C53+C126</f>
        <v>0</v>
      </c>
      <c r="D570" s="12">
        <f t="shared" si="27"/>
        <v>0</v>
      </c>
      <c r="E570" s="12">
        <f t="shared" si="27"/>
        <v>0</v>
      </c>
    </row>
    <row r="571" spans="1:7" ht="15.75" thickBot="1" x14ac:dyDescent="0.3">
      <c r="A571" s="1" t="s">
        <v>24</v>
      </c>
      <c r="B571" s="23">
        <f>B572+B573</f>
        <v>0</v>
      </c>
      <c r="C571" s="23">
        <f>C572+C573</f>
        <v>0</v>
      </c>
      <c r="D571" s="23">
        <f>D572+D573</f>
        <v>0</v>
      </c>
      <c r="E571" s="23">
        <f>E572+E573</f>
        <v>0</v>
      </c>
    </row>
    <row r="572" spans="1:7" ht="15.75" thickBot="1" x14ac:dyDescent="0.3">
      <c r="A572" s="11" t="s">
        <v>52</v>
      </c>
      <c r="B572" s="9">
        <v>0</v>
      </c>
      <c r="C572" s="9">
        <v>0</v>
      </c>
      <c r="D572" s="9">
        <v>0</v>
      </c>
      <c r="E572" s="9">
        <v>0</v>
      </c>
    </row>
    <row r="573" spans="1:7" ht="15.75" thickBot="1" x14ac:dyDescent="0.3">
      <c r="A573" s="11" t="s">
        <v>70</v>
      </c>
      <c r="B573" s="12">
        <v>0</v>
      </c>
      <c r="C573" s="12">
        <v>0</v>
      </c>
      <c r="D573" s="12">
        <v>0</v>
      </c>
      <c r="E573" s="12">
        <v>0</v>
      </c>
    </row>
    <row r="574" spans="1:7" ht="15.75" thickBot="1" x14ac:dyDescent="0.3">
      <c r="A574" s="1" t="s">
        <v>25</v>
      </c>
      <c r="B574" s="23">
        <f>B575+B576</f>
        <v>0</v>
      </c>
      <c r="C574" s="23">
        <f>C575+C576</f>
        <v>0</v>
      </c>
      <c r="D574" s="23">
        <f>D575+D576</f>
        <v>0</v>
      </c>
      <c r="E574" s="23">
        <f>E575+E576</f>
        <v>0</v>
      </c>
    </row>
    <row r="575" spans="1:7" ht="15.75" thickBot="1" x14ac:dyDescent="0.3">
      <c r="A575" s="11" t="s">
        <v>52</v>
      </c>
      <c r="B575" s="9">
        <v>0</v>
      </c>
      <c r="C575" s="9">
        <v>0</v>
      </c>
      <c r="D575" s="9">
        <v>0</v>
      </c>
      <c r="E575" s="9">
        <v>0</v>
      </c>
    </row>
    <row r="576" spans="1:7" ht="15.75" thickBot="1" x14ac:dyDescent="0.3">
      <c r="A576" s="11" t="s">
        <v>70</v>
      </c>
      <c r="B576" s="12">
        <v>0</v>
      </c>
      <c r="C576" s="12">
        <v>0</v>
      </c>
      <c r="D576" s="12">
        <v>0</v>
      </c>
      <c r="E576" s="12">
        <v>0</v>
      </c>
    </row>
    <row r="577" spans="1:10" ht="15.75" thickBot="1" x14ac:dyDescent="0.3">
      <c r="A577" s="1" t="s">
        <v>3</v>
      </c>
      <c r="B577" s="23">
        <f>B133+B60</f>
        <v>0</v>
      </c>
      <c r="C577" s="12">
        <v>0</v>
      </c>
      <c r="D577" s="23">
        <f>D133+D60</f>
        <v>0</v>
      </c>
      <c r="E577" s="23">
        <f>E133+E60</f>
        <v>0</v>
      </c>
    </row>
    <row r="578" spans="1:10" ht="15.75" thickBot="1" x14ac:dyDescent="0.3">
      <c r="A578" s="11" t="s">
        <v>52</v>
      </c>
      <c r="B578" s="9">
        <v>0</v>
      </c>
      <c r="C578" s="9">
        <v>0</v>
      </c>
      <c r="D578" s="9">
        <v>0</v>
      </c>
      <c r="E578" s="9">
        <v>0</v>
      </c>
    </row>
    <row r="579" spans="1:10" ht="15.75" thickBot="1" x14ac:dyDescent="0.3">
      <c r="A579" s="11" t="s">
        <v>70</v>
      </c>
      <c r="B579" s="12">
        <v>0</v>
      </c>
      <c r="C579" s="12">
        <v>0</v>
      </c>
      <c r="D579" s="12">
        <v>0</v>
      </c>
      <c r="E579" s="12">
        <v>0</v>
      </c>
    </row>
    <row r="580" spans="1:10" ht="15.75" thickBot="1" x14ac:dyDescent="0.3">
      <c r="A580" s="1" t="s">
        <v>19</v>
      </c>
      <c r="B580" s="23">
        <v>0</v>
      </c>
      <c r="C580" s="23">
        <v>0</v>
      </c>
      <c r="D580" s="23">
        <v>0</v>
      </c>
      <c r="E580" s="23">
        <v>0</v>
      </c>
    </row>
    <row r="581" spans="1:10" ht="15.75" thickBot="1" x14ac:dyDescent="0.3">
      <c r="A581" s="11" t="s">
        <v>52</v>
      </c>
      <c r="B581" s="9">
        <v>0</v>
      </c>
      <c r="C581" s="9">
        <v>0</v>
      </c>
      <c r="D581" s="9">
        <v>0</v>
      </c>
      <c r="E581" s="9">
        <v>0</v>
      </c>
    </row>
    <row r="582" spans="1:10" ht="15.75" thickBot="1" x14ac:dyDescent="0.3">
      <c r="A582" s="11" t="s">
        <v>71</v>
      </c>
      <c r="B582" s="9">
        <v>0</v>
      </c>
      <c r="C582" s="9">
        <v>0</v>
      </c>
      <c r="D582" s="9">
        <v>0</v>
      </c>
      <c r="E582" s="9">
        <v>0</v>
      </c>
    </row>
    <row r="583" spans="1:10" ht="15.75" thickBot="1" x14ac:dyDescent="0.3">
      <c r="A583" s="11" t="s">
        <v>59</v>
      </c>
      <c r="B583" s="9">
        <v>0</v>
      </c>
      <c r="C583" s="9">
        <v>0</v>
      </c>
      <c r="D583" s="9">
        <v>0</v>
      </c>
      <c r="E583" s="9">
        <v>0</v>
      </c>
    </row>
    <row r="584" spans="1:10" ht="15.75" thickBot="1" x14ac:dyDescent="0.3">
      <c r="A584" s="11" t="s">
        <v>60</v>
      </c>
      <c r="B584" s="9">
        <v>0</v>
      </c>
      <c r="C584" s="9">
        <v>0</v>
      </c>
      <c r="D584" s="9">
        <v>0</v>
      </c>
      <c r="E584" s="9">
        <v>0</v>
      </c>
    </row>
    <row r="585" spans="1:10" ht="15.75" thickBot="1" x14ac:dyDescent="0.3">
      <c r="A585" s="1" t="s">
        <v>20</v>
      </c>
      <c r="B585" s="23">
        <f>B586+B587+B588+B589</f>
        <v>315500</v>
      </c>
      <c r="C585" s="23">
        <f>C586+C587+C588+C589</f>
        <v>765500</v>
      </c>
      <c r="D585" s="140">
        <f>D586+D587+D588+D589</f>
        <v>615500</v>
      </c>
      <c r="E585" s="116">
        <f>E586+E587+E588+E589</f>
        <v>165500</v>
      </c>
    </row>
    <row r="586" spans="1:10" ht="15.75" thickBot="1" x14ac:dyDescent="0.3">
      <c r="A586" s="11" t="s">
        <v>52</v>
      </c>
      <c r="B586" s="9">
        <f>B162+B188+B214+B240+B266+B292</f>
        <v>214495</v>
      </c>
      <c r="C586" s="9">
        <f>C162+C188+C214+C240+C266+C292+C551</f>
        <v>615845</v>
      </c>
      <c r="D586" s="9">
        <f>D162+D188+D214+D240+D266+D292+D551</f>
        <v>485500</v>
      </c>
      <c r="E586" s="9">
        <f>E162+E188+E214+E240+E266+E292</f>
        <v>165500</v>
      </c>
      <c r="F586" s="10"/>
      <c r="G586" s="10"/>
      <c r="H586" s="10"/>
      <c r="I586" s="10"/>
      <c r="J586" s="10"/>
    </row>
    <row r="587" spans="1:10" ht="15.75" thickBot="1" x14ac:dyDescent="0.3">
      <c r="A587" s="11" t="s">
        <v>71</v>
      </c>
      <c r="B587" s="9">
        <f>B319+B345+B371+B397+B422+B448+B474+B500+B526</f>
        <v>50000</v>
      </c>
      <c r="C587" s="9">
        <f>C319+C345+C371+C397+C422+C448+C474+C500+C526</f>
        <v>100000</v>
      </c>
      <c r="D587" s="9">
        <f>D319+D345+D371+D397+D422+D448+D474+D500+D526</f>
        <v>100000</v>
      </c>
      <c r="E587" s="9">
        <f>E319+E345+E371+E397+E422+E448+E474+E500+E526</f>
        <v>0</v>
      </c>
      <c r="G587" s="10"/>
    </row>
    <row r="588" spans="1:10" ht="15.75" thickBot="1" x14ac:dyDescent="0.3">
      <c r="A588" s="11" t="s">
        <v>59</v>
      </c>
      <c r="B588" s="9">
        <f>B320+B346+B372+B398+B423+B449+B475+B501+B527</f>
        <v>26059</v>
      </c>
      <c r="C588" s="9">
        <f>C320+C346+C372+C398+C423+C449+C475+C501+C527</f>
        <v>22709</v>
      </c>
      <c r="D588" s="9">
        <f>D164+D190+D216+D527+D501+D475+D449+D398+D372+D346+D320+D294+D268</f>
        <v>20000</v>
      </c>
      <c r="E588" s="9">
        <f>E164+E190+E216+E527+E501+E475+E449+E398+E372+E346+E320+E294+E268</f>
        <v>0</v>
      </c>
    </row>
    <row r="589" spans="1:10" ht="15.75" thickBot="1" x14ac:dyDescent="0.3">
      <c r="A589" s="11" t="s">
        <v>60</v>
      </c>
      <c r="B589" s="9">
        <f>B528+B502+B476+B450+B424+B399+B373+B347+B321</f>
        <v>24946</v>
      </c>
      <c r="C589" s="9">
        <f>C321+C347+C373+C399+C424+C450+C476+C502+C528</f>
        <v>26946</v>
      </c>
      <c r="D589" s="9">
        <f>D165+D191+D217+D528+D502+D476+D450+D399+D373+D347+D321</f>
        <v>10000</v>
      </c>
      <c r="E589" s="9">
        <f>E165+E191+E217+E528+E502+E476+E450+E399+E373+E347+E321</f>
        <v>0</v>
      </c>
      <c r="F589" s="10"/>
    </row>
  </sheetData>
  <mergeCells count="132">
    <mergeCell ref="A2:E2"/>
    <mergeCell ref="A1:E1"/>
    <mergeCell ref="B30:E30"/>
    <mergeCell ref="A31:A32"/>
    <mergeCell ref="A39:E39"/>
    <mergeCell ref="A3:E3"/>
    <mergeCell ref="B5:E5"/>
    <mergeCell ref="B6:E6"/>
    <mergeCell ref="B7:E7"/>
    <mergeCell ref="A8:E8"/>
    <mergeCell ref="A27:E27"/>
    <mergeCell ref="B28:E28"/>
    <mergeCell ref="A9:E11"/>
    <mergeCell ref="B12:E12"/>
    <mergeCell ref="A13:A14"/>
    <mergeCell ref="B20:E20"/>
    <mergeCell ref="A21:E21"/>
    <mergeCell ref="A26:E26"/>
    <mergeCell ref="B29:E29"/>
    <mergeCell ref="B196:E196"/>
    <mergeCell ref="B167:E167"/>
    <mergeCell ref="D168:E168"/>
    <mergeCell ref="B169:E169"/>
    <mergeCell ref="B170:E170"/>
    <mergeCell ref="A171:A172"/>
    <mergeCell ref="B102:E102"/>
    <mergeCell ref="B103:E103"/>
    <mergeCell ref="A104:A105"/>
    <mergeCell ref="B142:E142"/>
    <mergeCell ref="B143:E143"/>
    <mergeCell ref="B144:E144"/>
    <mergeCell ref="A145:A146"/>
    <mergeCell ref="A179:E179"/>
    <mergeCell ref="A180:A181"/>
    <mergeCell ref="B193:E193"/>
    <mergeCell ref="B195:E195"/>
    <mergeCell ref="D141:E141"/>
    <mergeCell ref="A153:E153"/>
    <mergeCell ref="A154:A155"/>
    <mergeCell ref="B247:E247"/>
    <mergeCell ref="B219:E219"/>
    <mergeCell ref="B221:E221"/>
    <mergeCell ref="B222:E222"/>
    <mergeCell ref="A223:A224"/>
    <mergeCell ref="A231:E231"/>
    <mergeCell ref="A232:A233"/>
    <mergeCell ref="B245:E245"/>
    <mergeCell ref="A197:A198"/>
    <mergeCell ref="A205:E205"/>
    <mergeCell ref="A206:A207"/>
    <mergeCell ref="A40:A41"/>
    <mergeCell ref="B65:E65"/>
    <mergeCell ref="B66:E66"/>
    <mergeCell ref="B67:E67"/>
    <mergeCell ref="A68:A69"/>
    <mergeCell ref="A138:E138"/>
    <mergeCell ref="A112:E112"/>
    <mergeCell ref="A113:A114"/>
    <mergeCell ref="B140:E140"/>
    <mergeCell ref="A76:E76"/>
    <mergeCell ref="A77:A78"/>
    <mergeCell ref="B101:E101"/>
    <mergeCell ref="A139:E139"/>
    <mergeCell ref="A301:A302"/>
    <mergeCell ref="A309:E309"/>
    <mergeCell ref="A275:A276"/>
    <mergeCell ref="A283:E283"/>
    <mergeCell ref="A284:A285"/>
    <mergeCell ref="B297:E297"/>
    <mergeCell ref="B300:E300"/>
    <mergeCell ref="B248:E248"/>
    <mergeCell ref="A249:A250"/>
    <mergeCell ref="A257:E257"/>
    <mergeCell ref="A258:A259"/>
    <mergeCell ref="B271:E271"/>
    <mergeCell ref="B273:E273"/>
    <mergeCell ref="B274:E274"/>
    <mergeCell ref="B299:E299"/>
    <mergeCell ref="B326:E326"/>
    <mergeCell ref="A327:A328"/>
    <mergeCell ref="A335:E335"/>
    <mergeCell ref="A336:A337"/>
    <mergeCell ref="B349:E349"/>
    <mergeCell ref="A310:A311"/>
    <mergeCell ref="B323:E323"/>
    <mergeCell ref="B325:E325"/>
    <mergeCell ref="B375:E375"/>
    <mergeCell ref="B377:E377"/>
    <mergeCell ref="B378:E378"/>
    <mergeCell ref="A379:A380"/>
    <mergeCell ref="A387:E387"/>
    <mergeCell ref="B351:E351"/>
    <mergeCell ref="B352:E352"/>
    <mergeCell ref="A353:A354"/>
    <mergeCell ref="A361:E361"/>
    <mergeCell ref="A362:A363"/>
    <mergeCell ref="A388:A389"/>
    <mergeCell ref="B428:E428"/>
    <mergeCell ref="B429:E429"/>
    <mergeCell ref="A430:A431"/>
    <mergeCell ref="B402:E402"/>
    <mergeCell ref="B403:E403"/>
    <mergeCell ref="A404:A405"/>
    <mergeCell ref="A412:E412"/>
    <mergeCell ref="A413:A414"/>
    <mergeCell ref="B426:E426"/>
    <mergeCell ref="A456:A457"/>
    <mergeCell ref="A464:E464"/>
    <mergeCell ref="A465:A466"/>
    <mergeCell ref="B478:E478"/>
    <mergeCell ref="B480:E480"/>
    <mergeCell ref="A438:E438"/>
    <mergeCell ref="A439:A440"/>
    <mergeCell ref="B452:E452"/>
    <mergeCell ref="B454:E454"/>
    <mergeCell ref="B455:E455"/>
    <mergeCell ref="A542:E542"/>
    <mergeCell ref="A543:A544"/>
    <mergeCell ref="B481:E481"/>
    <mergeCell ref="A482:A483"/>
    <mergeCell ref="A490:E490"/>
    <mergeCell ref="A491:A492"/>
    <mergeCell ref="B504:E504"/>
    <mergeCell ref="B506:E506"/>
    <mergeCell ref="B507:E507"/>
    <mergeCell ref="A508:A509"/>
    <mergeCell ref="A516:E516"/>
    <mergeCell ref="A517:A518"/>
    <mergeCell ref="B530:E530"/>
    <mergeCell ref="B532:E532"/>
    <mergeCell ref="B533:E533"/>
    <mergeCell ref="A534:A535"/>
  </mergeCells>
  <conditionalFormatting sqref="C320">
    <cfRule type="cellIs" dxfId="17" priority="26" operator="lessThan">
      <formula>0</formula>
    </cfRule>
  </conditionalFormatting>
  <conditionalFormatting sqref="C449">
    <cfRule type="cellIs" dxfId="16" priority="25" operator="lessThan">
      <formula>0</formula>
    </cfRule>
  </conditionalFormatting>
  <conditionalFormatting sqref="C346">
    <cfRule type="cellIs" dxfId="15" priority="21" operator="lessThan">
      <formula>0</formula>
    </cfRule>
  </conditionalFormatting>
  <conditionalFormatting sqref="C372">
    <cfRule type="cellIs" dxfId="14" priority="20" operator="lessThan">
      <formula>0</formula>
    </cfRule>
  </conditionalFormatting>
  <conditionalFormatting sqref="C398">
    <cfRule type="cellIs" dxfId="13" priority="18" operator="lessThan">
      <formula>0</formula>
    </cfRule>
  </conditionalFormatting>
  <conditionalFormatting sqref="C475">
    <cfRule type="cellIs" dxfId="12" priority="17" operator="lessThan">
      <formula>0</formula>
    </cfRule>
  </conditionalFormatting>
  <conditionalFormatting sqref="C501">
    <cfRule type="cellIs" dxfId="11" priority="16" operator="lessThan">
      <formula>0</formula>
    </cfRule>
  </conditionalFormatting>
  <conditionalFormatting sqref="C423">
    <cfRule type="cellIs" dxfId="10" priority="14" operator="lessThan">
      <formula>0</formula>
    </cfRule>
  </conditionalFormatting>
  <conditionalFormatting sqref="B527">
    <cfRule type="cellIs" dxfId="9" priority="2" operator="lessThan">
      <formula>0</formula>
    </cfRule>
  </conditionalFormatting>
  <conditionalFormatting sqref="B320">
    <cfRule type="cellIs" dxfId="8" priority="12" operator="lessThan">
      <formula>0</formula>
    </cfRule>
  </conditionalFormatting>
  <conditionalFormatting sqref="B346">
    <cfRule type="cellIs" dxfId="7" priority="11" operator="lessThan">
      <formula>0</formula>
    </cfRule>
  </conditionalFormatting>
  <conditionalFormatting sqref="B372">
    <cfRule type="cellIs" dxfId="6" priority="9" operator="lessThan">
      <formula>0</formula>
    </cfRule>
  </conditionalFormatting>
  <conditionalFormatting sqref="B398">
    <cfRule type="cellIs" dxfId="5" priority="7" operator="lessThan">
      <formula>0</formula>
    </cfRule>
  </conditionalFormatting>
  <conditionalFormatting sqref="B423">
    <cfRule type="cellIs" dxfId="4" priority="6" operator="lessThan">
      <formula>0</formula>
    </cfRule>
  </conditionalFormatting>
  <conditionalFormatting sqref="B449">
    <cfRule type="cellIs" dxfId="3" priority="5" operator="lessThan">
      <formula>0</formula>
    </cfRule>
  </conditionalFormatting>
  <conditionalFormatting sqref="B475">
    <cfRule type="cellIs" dxfId="2" priority="4" operator="lessThan">
      <formula>0</formula>
    </cfRule>
  </conditionalFormatting>
  <conditionalFormatting sqref="B501">
    <cfRule type="cellIs" dxfId="1" priority="3" operator="lessThan">
      <formula>0</formula>
    </cfRule>
  </conditionalFormatting>
  <conditionalFormatting sqref="B553">
    <cfRule type="cellIs" dxfId="0" priority="1" operator="lessThan">
      <formula>0</formula>
    </cfRule>
  </conditionalFormatting>
  <pageMargins left="0.7" right="0.7" top="0.75" bottom="0.75" header="0.3" footer="0.3"/>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Misioni</vt:lpstr>
      <vt:lpstr>01110</vt:lpstr>
      <vt:lpstr>05320</vt:lpstr>
      <vt:lpstr>04260</vt:lpstr>
      <vt:lpstr>04760</vt:lpstr>
      <vt:lpstr>'01110'!Print_Area</vt:lpstr>
      <vt:lpstr>'04260'!Print_Area</vt:lpstr>
      <vt:lpstr>'04760'!Print_Area</vt:lpstr>
      <vt:lpstr>'05320'!Print_Area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2020-09-14T14:03:43Z</cp:lastPrinted>
  <dcterms:created xsi:type="dcterms:W3CDTF">2018-03-05T12:29:59Z</dcterms:created>
  <dcterms:modified xsi:type="dcterms:W3CDTF">2020-10-13T12:13:15Z</dcterms:modified>
</cp:coreProperties>
</file>