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autoCompressPictures="0"/>
  <bookViews>
    <workbookView xWindow="-120" yWindow="-120" windowWidth="20730" windowHeight="11160" tabRatio="500" firstSheet="1" activeTab="1"/>
  </bookViews>
  <sheets>
    <sheet name="2015_2017" sheetId="2" r:id="rId1"/>
    <sheet name="2016_2018" sheetId="1" r:id="rId2"/>
    <sheet name="2017_2019" sheetId="3" r:id="rId3"/>
    <sheet name="2018_2020" sheetId="4" r:id="rId4"/>
    <sheet name="2019-2021" sheetId="7" r:id="rId5"/>
    <sheet name="2020-2022 (KPIs)" sheetId="9" r:id="rId6"/>
    <sheet name="2020-2022" sheetId="6" r:id="rId7"/>
    <sheet name="2021-2023" sheetId="11" r:id="rId8"/>
    <sheet name="Sheet1 (2)" sheetId="12" r:id="rId9"/>
    <sheet name="Sheet2 (2)" sheetId="1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calcPr calcId="144525"/>
</workbook>
</file>

<file path=xl/calcChain.xml><?xml version="1.0" encoding="utf-8"?>
<calcChain xmlns="http://schemas.openxmlformats.org/spreadsheetml/2006/main">
  <c r="P7" i="11" l="1"/>
  <c r="P16" i="11"/>
  <c r="P22" i="11"/>
  <c r="P26" i="11"/>
  <c r="P40" i="11"/>
  <c r="P47" i="11"/>
  <c r="P49" i="11"/>
  <c r="P62" i="11"/>
  <c r="P71" i="11"/>
  <c r="P2" i="11"/>
  <c r="P70" i="11"/>
  <c r="N70" i="11"/>
  <c r="P8" i="13" l="1"/>
  <c r="N8" i="13"/>
  <c r="L74" i="11"/>
  <c r="Q74" i="11" s="1"/>
  <c r="N12" i="11"/>
  <c r="L12" i="11"/>
  <c r="O73" i="11" l="1"/>
  <c r="Q73" i="11" s="1"/>
  <c r="K73" i="11"/>
  <c r="L73" i="11" s="1"/>
  <c r="N73" i="11" s="1"/>
  <c r="P73" i="11" s="1"/>
  <c r="Q72" i="11"/>
  <c r="O72" i="11"/>
  <c r="L72" i="11"/>
  <c r="N72" i="11" s="1"/>
  <c r="P72" i="11" s="1"/>
  <c r="L71" i="11" l="1"/>
  <c r="N71" i="11" s="1"/>
  <c r="L10" i="11"/>
  <c r="N10" i="11" s="1"/>
  <c r="L11" i="11"/>
  <c r="N11" i="11" s="1"/>
  <c r="K14" i="11" l="1"/>
  <c r="L14" i="11" s="1"/>
  <c r="N14" i="11" s="1"/>
  <c r="L13" i="11"/>
  <c r="K42" i="11" l="1"/>
  <c r="L42" i="11" s="1"/>
  <c r="L43" i="11"/>
  <c r="N43" i="11" s="1"/>
  <c r="L41" i="11"/>
  <c r="N41" i="11" s="1"/>
  <c r="K40" i="11"/>
  <c r="K38" i="11"/>
  <c r="L38" i="11" s="1"/>
  <c r="L37" i="11"/>
  <c r="L36" i="11"/>
  <c r="N36" i="11" s="1"/>
  <c r="N34" i="11"/>
  <c r="L35" i="11"/>
  <c r="N35" i="11" s="1"/>
  <c r="L32" i="11"/>
  <c r="L31" i="11"/>
  <c r="L30" i="11"/>
  <c r="L29" i="11"/>
  <c r="L28" i="11"/>
  <c r="L27" i="11"/>
  <c r="N27" i="11" s="1"/>
  <c r="K33" i="11"/>
  <c r="L33" i="11" s="1"/>
  <c r="L25" i="11"/>
  <c r="N25" i="11" s="1"/>
  <c r="K68" i="11"/>
  <c r="L68" i="11" s="1"/>
  <c r="N68" i="11" s="1"/>
  <c r="L69" i="11"/>
  <c r="N69" i="11" s="1"/>
  <c r="L66" i="11"/>
  <c r="L64" i="11"/>
  <c r="L62" i="11"/>
  <c r="N62" i="11" s="1"/>
  <c r="L61" i="11"/>
  <c r="N61" i="11" s="1"/>
  <c r="L60" i="11"/>
  <c r="N60" i="11" s="1"/>
  <c r="L53" i="11"/>
  <c r="K59" i="11"/>
  <c r="L59" i="11" s="1"/>
  <c r="K55" i="11"/>
  <c r="L55" i="11" s="1"/>
  <c r="K50" i="11"/>
  <c r="L51" i="11" s="1"/>
  <c r="L49" i="11"/>
  <c r="L23" i="11"/>
  <c r="L22" i="11"/>
  <c r="N22" i="11" s="1"/>
  <c r="K48" i="11"/>
  <c r="L48" i="11" s="1"/>
  <c r="N48" i="11" s="1"/>
  <c r="L47" i="11"/>
  <c r="N47" i="11" s="1"/>
  <c r="L50" i="11" l="1"/>
  <c r="N50" i="11" s="1"/>
  <c r="E9" i="13"/>
  <c r="D9" i="13"/>
  <c r="C9" i="13"/>
  <c r="B9" i="13"/>
  <c r="P6" i="13"/>
  <c r="N6" i="13"/>
  <c r="H6" i="12"/>
  <c r="G6" i="12"/>
  <c r="F6" i="12"/>
  <c r="E6" i="12"/>
  <c r="D6" i="12"/>
  <c r="C6" i="12"/>
  <c r="L39" i="11" l="1"/>
  <c r="U24" i="11"/>
  <c r="L17" i="11" l="1"/>
  <c r="N17" i="11" s="1"/>
  <c r="L6" i="11" l="1"/>
  <c r="K5" i="11"/>
  <c r="L5" i="11"/>
  <c r="N6" i="11" l="1"/>
  <c r="L3" i="11"/>
  <c r="N3" i="11" l="1"/>
  <c r="L67" i="11"/>
  <c r="L65" i="11"/>
  <c r="L63" i="11"/>
  <c r="L46" i="11"/>
  <c r="L44" i="11"/>
  <c r="L40" i="11"/>
  <c r="N40" i="11" s="1"/>
  <c r="L26" i="11"/>
  <c r="N23" i="11"/>
  <c r="K21" i="11"/>
  <c r="L21" i="11" s="1"/>
  <c r="N21" i="11" s="1"/>
  <c r="K20" i="11"/>
  <c r="L20" i="11" s="1"/>
  <c r="K19" i="11"/>
  <c r="L19" i="11" s="1"/>
  <c r="T19" i="11" s="1"/>
  <c r="K18" i="11"/>
  <c r="L18" i="11" s="1"/>
  <c r="N18" i="11" s="1"/>
  <c r="L16" i="11"/>
  <c r="L15" i="11"/>
  <c r="M13" i="11"/>
  <c r="N13" i="11" s="1"/>
  <c r="L9" i="11"/>
  <c r="K8" i="11"/>
  <c r="L8" i="11" s="1"/>
  <c r="L7" i="11"/>
  <c r="L2" i="11"/>
  <c r="N46" i="11" l="1"/>
  <c r="N7" i="11"/>
  <c r="N8" i="11"/>
  <c r="N2" i="11"/>
  <c r="N16" i="11"/>
  <c r="N5" i="11"/>
  <c r="N26" i="11"/>
  <c r="N49" i="11"/>
  <c r="M4" i="6"/>
  <c r="J79" i="11" l="1"/>
  <c r="G88" i="9"/>
  <c r="J85" i="9"/>
  <c r="H85" i="9"/>
  <c r="K79" i="9"/>
  <c r="K65" i="9"/>
  <c r="O61" i="6"/>
  <c r="L60" i="6"/>
  <c r="Q60" i="6" s="1"/>
  <c r="L59" i="6"/>
  <c r="Q59" i="6" s="1"/>
  <c r="L58" i="6"/>
  <c r="Q58" i="6" s="1"/>
  <c r="L57" i="6"/>
  <c r="Q57" i="6" s="1"/>
  <c r="L56" i="6"/>
  <c r="Q56" i="6" s="1"/>
  <c r="L55" i="6"/>
  <c r="Q55" i="6" s="1"/>
  <c r="Q54" i="6"/>
  <c r="L54" i="6"/>
  <c r="L53" i="6"/>
  <c r="Q53" i="6" s="1"/>
  <c r="L52" i="6"/>
  <c r="M51" i="6"/>
  <c r="L51" i="6"/>
  <c r="L50" i="6"/>
  <c r="Q50" i="6" s="1"/>
  <c r="K47" i="6"/>
  <c r="L47" i="6" s="1"/>
  <c r="Q47" i="6" s="1"/>
  <c r="L46" i="6"/>
  <c r="Q46" i="6" s="1"/>
  <c r="L41" i="6"/>
  <c r="Q41" i="6" s="1"/>
  <c r="L40" i="6"/>
  <c r="Q40" i="6" s="1"/>
  <c r="Q39" i="6"/>
  <c r="K38" i="6"/>
  <c r="L38" i="6" s="1"/>
  <c r="Q38" i="6" s="1"/>
  <c r="L37" i="6"/>
  <c r="N37" i="6" s="1"/>
  <c r="K36" i="6"/>
  <c r="L36" i="6" s="1"/>
  <c r="Q36" i="6" s="1"/>
  <c r="K35" i="6"/>
  <c r="L35" i="6" s="1"/>
  <c r="L34" i="6"/>
  <c r="N34" i="6" s="1"/>
  <c r="Q31" i="6"/>
  <c r="L31" i="6"/>
  <c r="N31" i="6" s="1"/>
  <c r="K30" i="6"/>
  <c r="L30" i="6" s="1"/>
  <c r="Q30" i="6" s="1"/>
  <c r="L28" i="6"/>
  <c r="Q28" i="6" s="1"/>
  <c r="L26" i="6"/>
  <c r="Q26" i="6" s="1"/>
  <c r="K25" i="6"/>
  <c r="L25" i="6" s="1"/>
  <c r="L24" i="6"/>
  <c r="L23" i="6"/>
  <c r="Q23" i="6" s="1"/>
  <c r="Q22" i="6"/>
  <c r="L22" i="6"/>
  <c r="K21" i="6"/>
  <c r="J21" i="6"/>
  <c r="K20" i="6"/>
  <c r="L20" i="6" s="1"/>
  <c r="K19" i="6"/>
  <c r="L19" i="6" s="1"/>
  <c r="Q19" i="6" s="1"/>
  <c r="I19" i="6"/>
  <c r="K18" i="6"/>
  <c r="L18" i="6" s="1"/>
  <c r="L17" i="6"/>
  <c r="Q17" i="6" s="1"/>
  <c r="L16" i="6"/>
  <c r="Q16" i="6" s="1"/>
  <c r="L15" i="6"/>
  <c r="N15" i="6" s="1"/>
  <c r="M14" i="6"/>
  <c r="L14" i="6"/>
  <c r="Q14" i="6" s="1"/>
  <c r="L13" i="6"/>
  <c r="Q13" i="6" s="1"/>
  <c r="L12" i="6"/>
  <c r="Q12" i="6" s="1"/>
  <c r="L11" i="6"/>
  <c r="Q11" i="6" s="1"/>
  <c r="L10" i="6"/>
  <c r="Q10" i="6" s="1"/>
  <c r="K9" i="6"/>
  <c r="L9" i="6" s="1"/>
  <c r="L8" i="6"/>
  <c r="Q8" i="6" s="1"/>
  <c r="K7" i="6"/>
  <c r="L7" i="6" s="1"/>
  <c r="L6" i="6"/>
  <c r="Q6" i="6" s="1"/>
  <c r="Q5" i="6"/>
  <c r="L5" i="6"/>
  <c r="N5" i="6" s="1"/>
  <c r="L4" i="6"/>
  <c r="Q4" i="6" s="1"/>
  <c r="K4" i="6"/>
  <c r="L2" i="6"/>
  <c r="Q2" i="6" s="1"/>
  <c r="I85" i="11" l="1"/>
  <c r="N6" i="6"/>
  <c r="P52" i="6"/>
  <c r="P22" i="6"/>
  <c r="Q34" i="6"/>
  <c r="Q7" i="6"/>
  <c r="N7" i="6"/>
  <c r="P24" i="6"/>
  <c r="N2" i="6"/>
  <c r="N4" i="6"/>
  <c r="N16" i="6"/>
  <c r="N22" i="6"/>
  <c r="N23" i="6"/>
  <c r="Q52" i="6"/>
  <c r="Q24" i="6"/>
  <c r="P2" i="6"/>
  <c r="L21" i="6"/>
  <c r="N21" i="6" s="1"/>
  <c r="P40" i="6"/>
  <c r="N58" i="6"/>
  <c r="N18" i="6"/>
  <c r="Q18" i="6"/>
  <c r="N35" i="6"/>
  <c r="Q35" i="6"/>
  <c r="P31" i="6"/>
  <c r="N20" i="6"/>
  <c r="Q20" i="6"/>
  <c r="N25" i="6"/>
  <c r="Q25" i="6"/>
  <c r="Q9" i="6"/>
  <c r="N9" i="6"/>
  <c r="P6" i="6"/>
  <c r="N10" i="6"/>
  <c r="N28" i="6"/>
  <c r="N38" i="6"/>
  <c r="N60" i="6"/>
  <c r="Q15" i="6"/>
  <c r="N24" i="6"/>
  <c r="N26" i="6"/>
  <c r="Q37" i="6"/>
  <c r="P38" i="6"/>
  <c r="N40" i="6"/>
  <c r="N41" i="6"/>
  <c r="N52" i="6"/>
  <c r="P60" i="6"/>
  <c r="G38" i="3"/>
  <c r="O59" i="7"/>
  <c r="L58" i="7"/>
  <c r="L57" i="7"/>
  <c r="L56" i="7"/>
  <c r="L55" i="7"/>
  <c r="L54" i="7"/>
  <c r="L53" i="7"/>
  <c r="L52" i="7"/>
  <c r="L51" i="7"/>
  <c r="L50" i="7"/>
  <c r="L49" i="7"/>
  <c r="L48" i="7"/>
  <c r="K45" i="7"/>
  <c r="L45" i="7"/>
  <c r="L44" i="7"/>
  <c r="L39" i="7"/>
  <c r="L38" i="7"/>
  <c r="K36" i="7"/>
  <c r="L36" i="7"/>
  <c r="L35" i="7"/>
  <c r="K34" i="7"/>
  <c r="L34" i="7"/>
  <c r="K33" i="7"/>
  <c r="L33" i="7"/>
  <c r="L32" i="7"/>
  <c r="L29" i="7"/>
  <c r="K28" i="7"/>
  <c r="L28" i="7"/>
  <c r="L27" i="7"/>
  <c r="L26" i="7"/>
  <c r="K25" i="7"/>
  <c r="L25" i="7"/>
  <c r="L24" i="7"/>
  <c r="L23" i="7"/>
  <c r="L22" i="7"/>
  <c r="J21" i="7"/>
  <c r="K21" i="7"/>
  <c r="L21" i="7"/>
  <c r="K20" i="7"/>
  <c r="L20" i="7"/>
  <c r="K19" i="7"/>
  <c r="L19" i="7"/>
  <c r="K18" i="7"/>
  <c r="L18" i="7"/>
  <c r="L17" i="7"/>
  <c r="L16" i="7"/>
  <c r="L15" i="7"/>
  <c r="L14" i="7"/>
  <c r="L13" i="7"/>
  <c r="L12" i="7"/>
  <c r="L11" i="7"/>
  <c r="L10" i="7"/>
  <c r="K9" i="7"/>
  <c r="L9" i="7"/>
  <c r="L8" i="7"/>
  <c r="K7" i="7"/>
  <c r="L7" i="7"/>
  <c r="L6" i="7"/>
  <c r="L5" i="7"/>
  <c r="L4" i="7"/>
  <c r="L2" i="7"/>
  <c r="L59" i="7"/>
  <c r="F64" i="7"/>
  <c r="Q57" i="7"/>
  <c r="Q34" i="7"/>
  <c r="M49" i="7"/>
  <c r="P2" i="7"/>
  <c r="Q4" i="7"/>
  <c r="Q5" i="7"/>
  <c r="M4" i="7"/>
  <c r="N4" i="7"/>
  <c r="K4" i="7"/>
  <c r="Q2" i="7"/>
  <c r="P6" i="7"/>
  <c r="N9" i="7"/>
  <c r="Q10" i="7"/>
  <c r="Q13" i="7"/>
  <c r="Q14" i="7"/>
  <c r="Q17" i="7"/>
  <c r="Q21" i="7"/>
  <c r="Q27" i="7"/>
  <c r="N32" i="7"/>
  <c r="P36" i="7"/>
  <c r="Q45" i="7"/>
  <c r="N50" i="7"/>
  <c r="Q51" i="7"/>
  <c r="Q54" i="7"/>
  <c r="Q55" i="7"/>
  <c r="N2" i="7"/>
  <c r="N5" i="7"/>
  <c r="N6" i="7"/>
  <c r="Q8" i="7"/>
  <c r="Q9" i="7"/>
  <c r="Q11" i="7"/>
  <c r="N10" i="7"/>
  <c r="Q12" i="7"/>
  <c r="M14" i="7"/>
  <c r="N15" i="7"/>
  <c r="Q15" i="7"/>
  <c r="N16" i="7"/>
  <c r="Q16" i="7"/>
  <c r="I19" i="7"/>
  <c r="Q19" i="7"/>
  <c r="N22" i="7"/>
  <c r="N23" i="7"/>
  <c r="N24" i="7"/>
  <c r="U24" i="7"/>
  <c r="T25" i="7"/>
  <c r="N26" i="7"/>
  <c r="Q26" i="7"/>
  <c r="T26" i="7"/>
  <c r="N29" i="7"/>
  <c r="Q32" i="7"/>
  <c r="N35" i="7"/>
  <c r="Q35" i="7"/>
  <c r="Q37" i="7"/>
  <c r="N38" i="7"/>
  <c r="Q44" i="7"/>
  <c r="Q48" i="7"/>
  <c r="Q52" i="7"/>
  <c r="Q53" i="7"/>
  <c r="N56" i="7"/>
  <c r="P58" i="7"/>
  <c r="N58" i="7"/>
  <c r="G64" i="7"/>
  <c r="N21" i="7"/>
  <c r="P50" i="7"/>
  <c r="Q38" i="7"/>
  <c r="Q22" i="7"/>
  <c r="Q6" i="7"/>
  <c r="Q58" i="7"/>
  <c r="Q56" i="7"/>
  <c r="Q39" i="7"/>
  <c r="Q29" i="7"/>
  <c r="Q24" i="7"/>
  <c r="Q23" i="7"/>
  <c r="P22" i="7"/>
  <c r="J8" i="4"/>
  <c r="K9" i="4" s="1"/>
  <c r="G50" i="4"/>
  <c r="H46" i="4"/>
  <c r="E50" i="4"/>
  <c r="J42" i="4"/>
  <c r="K44" i="4" s="1"/>
  <c r="J39" i="4"/>
  <c r="K39" i="4"/>
  <c r="J26" i="4"/>
  <c r="K31" i="4" s="1"/>
  <c r="J7" i="4"/>
  <c r="K7" i="4"/>
  <c r="J5" i="4"/>
  <c r="K5" i="4" s="1"/>
  <c r="J21" i="4"/>
  <c r="K24" i="4" s="1"/>
  <c r="K22" i="4"/>
  <c r="J37" i="4"/>
  <c r="J6" i="4"/>
  <c r="K6" i="4"/>
  <c r="J15" i="4"/>
  <c r="K15" i="4" s="1"/>
  <c r="J10" i="4"/>
  <c r="K10" i="4"/>
  <c r="J41" i="4"/>
  <c r="K41" i="4" s="1"/>
  <c r="J2" i="4"/>
  <c r="K2" i="4"/>
  <c r="K26" i="4"/>
  <c r="K40" i="4"/>
  <c r="K34" i="4"/>
  <c r="K11" i="4"/>
  <c r="K37" i="4"/>
  <c r="K13" i="4"/>
  <c r="K19" i="4"/>
  <c r="K29" i="4"/>
  <c r="K42" i="4"/>
  <c r="K45" i="4"/>
  <c r="I45" i="4"/>
  <c r="I44" i="4"/>
  <c r="I42" i="4"/>
  <c r="I41" i="4"/>
  <c r="I40" i="4"/>
  <c r="I39" i="4"/>
  <c r="I37" i="4"/>
  <c r="I34" i="4"/>
  <c r="I31" i="4"/>
  <c r="I29" i="4"/>
  <c r="I26" i="4"/>
  <c r="I24" i="4"/>
  <c r="I22" i="4"/>
  <c r="I21" i="4"/>
  <c r="I19" i="4"/>
  <c r="I18" i="4"/>
  <c r="I15" i="4"/>
  <c r="I13" i="4"/>
  <c r="I11" i="4"/>
  <c r="I10" i="4"/>
  <c r="I9" i="4"/>
  <c r="I8" i="4"/>
  <c r="I7" i="4"/>
  <c r="I6" i="4"/>
  <c r="I5" i="4"/>
  <c r="I2" i="4"/>
  <c r="G38" i="4"/>
  <c r="K38" i="4"/>
  <c r="I64" i="7"/>
  <c r="I38" i="4"/>
  <c r="G46" i="4"/>
  <c r="D50" i="4"/>
  <c r="I28" i="3"/>
  <c r="I27" i="3"/>
  <c r="I26" i="3"/>
  <c r="I25" i="3"/>
  <c r="I24" i="3"/>
  <c r="K34" i="3"/>
  <c r="I36" i="3"/>
  <c r="K36" i="3"/>
  <c r="I35" i="3"/>
  <c r="I34" i="3"/>
  <c r="I33" i="3"/>
  <c r="I31" i="3"/>
  <c r="I20" i="3"/>
  <c r="I19" i="1"/>
  <c r="I24" i="1"/>
  <c r="N24" i="1"/>
  <c r="M38" i="3"/>
  <c r="J38" i="3"/>
  <c r="H38" i="3"/>
  <c r="N37" i="3"/>
  <c r="N33" i="3"/>
  <c r="N32" i="3"/>
  <c r="I32" i="3"/>
  <c r="N31" i="3"/>
  <c r="K31" i="3"/>
  <c r="N30" i="3"/>
  <c r="I30" i="3"/>
  <c r="N29" i="3"/>
  <c r="I29" i="3"/>
  <c r="N28" i="3"/>
  <c r="N27" i="3"/>
  <c r="N26" i="3"/>
  <c r="N25" i="3"/>
  <c r="N24" i="3"/>
  <c r="N23" i="3"/>
  <c r="N22" i="3"/>
  <c r="I22" i="3"/>
  <c r="N21" i="3"/>
  <c r="I21" i="3"/>
  <c r="N19" i="3"/>
  <c r="K19" i="3"/>
  <c r="I19" i="3"/>
  <c r="N18" i="3"/>
  <c r="N15" i="3"/>
  <c r="N14" i="3"/>
  <c r="N13" i="3"/>
  <c r="K13" i="3"/>
  <c r="I13" i="3"/>
  <c r="N12" i="3"/>
  <c r="N11" i="3"/>
  <c r="K11" i="3"/>
  <c r="I11" i="3"/>
  <c r="N10" i="3"/>
  <c r="I10" i="3"/>
  <c r="N9" i="3"/>
  <c r="K9" i="3"/>
  <c r="I9" i="3"/>
  <c r="N8" i="3"/>
  <c r="K8" i="3"/>
  <c r="I8" i="3"/>
  <c r="N7" i="3"/>
  <c r="K7" i="3"/>
  <c r="I7" i="3"/>
  <c r="N6" i="3"/>
  <c r="K6" i="3"/>
  <c r="I6" i="3"/>
  <c r="N5" i="3"/>
  <c r="N4" i="3"/>
  <c r="K4" i="3"/>
  <c r="I4" i="3"/>
  <c r="F50" i="4"/>
  <c r="J50" i="4"/>
  <c r="H50" i="4"/>
  <c r="K46" i="4"/>
  <c r="I46" i="4"/>
  <c r="N38" i="3"/>
  <c r="I38" i="3"/>
  <c r="K38" i="3"/>
  <c r="G19" i="2"/>
  <c r="J19" i="2"/>
  <c r="H19" i="2"/>
  <c r="K13" i="2"/>
  <c r="K10" i="2"/>
  <c r="K16" i="2"/>
  <c r="I5" i="2"/>
  <c r="K5" i="2"/>
  <c r="K19" i="2"/>
  <c r="I19" i="2"/>
  <c r="I15" i="2"/>
  <c r="I14" i="2"/>
  <c r="I13" i="2"/>
  <c r="I12" i="2"/>
  <c r="I11" i="2"/>
  <c r="I10" i="2"/>
  <c r="I9" i="2"/>
  <c r="I8" i="2"/>
  <c r="K7" i="2"/>
  <c r="I7" i="2"/>
  <c r="K6" i="2"/>
  <c r="I6" i="2"/>
  <c r="K2" i="2"/>
  <c r="I2" i="2"/>
  <c r="I11" i="1"/>
  <c r="I10" i="1"/>
  <c r="N5" i="1"/>
  <c r="N6" i="1"/>
  <c r="N7" i="1"/>
  <c r="N8" i="1"/>
  <c r="N9" i="1"/>
  <c r="N10" i="1"/>
  <c r="N11" i="1"/>
  <c r="N12" i="1"/>
  <c r="N13" i="1"/>
  <c r="N14" i="1"/>
  <c r="N15" i="1"/>
  <c r="N16" i="1"/>
  <c r="N17" i="1"/>
  <c r="N18" i="1"/>
  <c r="N19" i="1"/>
  <c r="N20" i="1"/>
  <c r="N21" i="1"/>
  <c r="N22" i="1"/>
  <c r="N23" i="1"/>
  <c r="N25" i="1"/>
  <c r="N26" i="1"/>
  <c r="N27" i="1"/>
  <c r="N28" i="1"/>
  <c r="N29" i="1"/>
  <c r="N30" i="1"/>
  <c r="N31" i="1"/>
  <c r="N32" i="1"/>
  <c r="N33" i="1"/>
  <c r="N34" i="1"/>
  <c r="N4" i="1"/>
  <c r="M35" i="1"/>
  <c r="G35" i="1"/>
  <c r="H35" i="1"/>
  <c r="J35" i="1"/>
  <c r="I29" i="1"/>
  <c r="I30" i="1"/>
  <c r="I28" i="1"/>
  <c r="I32" i="1"/>
  <c r="K31" i="1"/>
  <c r="I27" i="1"/>
  <c r="I26" i="1"/>
  <c r="I25" i="1"/>
  <c r="I23" i="1"/>
  <c r="I22" i="1"/>
  <c r="I20" i="1"/>
  <c r="I18" i="1"/>
  <c r="I14" i="1"/>
  <c r="I12" i="1"/>
  <c r="I9" i="1"/>
  <c r="I8" i="1"/>
  <c r="I7" i="1"/>
  <c r="I4" i="1"/>
  <c r="K4" i="1"/>
  <c r="K18" i="1"/>
  <c r="K21" i="1"/>
  <c r="K14" i="1"/>
  <c r="K12" i="1"/>
  <c r="K10" i="1"/>
  <c r="K9" i="1"/>
  <c r="K8" i="1"/>
  <c r="K7" i="1"/>
  <c r="K35" i="1"/>
  <c r="N35" i="1"/>
  <c r="I35" i="1"/>
  <c r="N33" i="7"/>
  <c r="Q33" i="7"/>
  <c r="Q20" i="7"/>
  <c r="N20" i="7"/>
  <c r="P59" i="7"/>
  <c r="Q28" i="7"/>
  <c r="N18" i="7"/>
  <c r="P16" i="7"/>
  <c r="Q18" i="7"/>
  <c r="P38" i="7"/>
  <c r="N25" i="7"/>
  <c r="Q25" i="7"/>
  <c r="N36" i="7"/>
  <c r="Q36" i="7"/>
  <c r="N7" i="7"/>
  <c r="Q50" i="7"/>
  <c r="N39" i="7"/>
  <c r="P29" i="7"/>
  <c r="Q7" i="7"/>
  <c r="Q59" i="7"/>
  <c r="N27" i="7"/>
  <c r="P24" i="7"/>
  <c r="L85" i="11" l="1"/>
  <c r="I6" i="12"/>
  <c r="J85" i="11"/>
  <c r="K8" i="4"/>
  <c r="K18" i="4"/>
  <c r="K21" i="4"/>
  <c r="Q21" i="6"/>
  <c r="L61" i="6"/>
  <c r="P61" i="6" s="1"/>
  <c r="P16" i="6"/>
  <c r="Q61" i="6" l="1"/>
  <c r="F2" i="4"/>
</calcChain>
</file>

<file path=xl/comments1.xml><?xml version="1.0" encoding="utf-8"?>
<comments xmlns="http://schemas.openxmlformats.org/spreadsheetml/2006/main">
  <authors>
    <author>NPB 1</author>
  </authors>
  <commentList>
    <comment ref="D4" authorId="0">
      <text>
        <r>
          <rPr>
            <b/>
            <sz val="9"/>
            <color indexed="81"/>
            <rFont val="Tahoma"/>
            <family val="2"/>
          </rPr>
          <t>NPB 1:</t>
        </r>
        <r>
          <rPr>
            <sz val="9"/>
            <color indexed="81"/>
            <rFont val="Tahoma"/>
            <family val="2"/>
          </rPr>
          <t xml:space="preserve">
Ne objektiv eshte shprehur "5 gra sipermarrese", kurse ne produkt eshte 8. Nga kostoja per njesi kuptohet qe eshte 8.</t>
        </r>
      </text>
    </comment>
    <comment ref="D16" authorId="0">
      <text>
        <r>
          <rPr>
            <b/>
            <sz val="9"/>
            <color indexed="81"/>
            <rFont val="Tahoma"/>
            <family val="2"/>
          </rPr>
          <t>NPB 1:</t>
        </r>
        <r>
          <rPr>
            <sz val="9"/>
            <color indexed="81"/>
            <rFont val="Tahoma"/>
            <family val="2"/>
          </rPr>
          <t xml:space="preserve">
Nuk ka asnje objektiv gjinor te specifikuar, por nisur nga pershktimi I vete programit, eshte identifikuar si program me baze gjinore.</t>
        </r>
      </text>
    </comment>
  </commentList>
</comments>
</file>

<file path=xl/comments2.xml><?xml version="1.0" encoding="utf-8"?>
<comments xmlns="http://schemas.openxmlformats.org/spreadsheetml/2006/main">
  <authors>
    <author>Blerina Xhani</author>
  </authors>
  <commentList>
    <comment ref="I36" authorId="0">
      <text>
        <r>
          <rPr>
            <b/>
            <sz val="9"/>
            <color indexed="81"/>
            <rFont val="Tahoma"/>
            <family val="2"/>
          </rPr>
          <t>Blerina Xhani:</t>
        </r>
        <r>
          <rPr>
            <sz val="9"/>
            <color indexed="81"/>
            <rFont val="Tahoma"/>
            <family val="2"/>
          </rPr>
          <t xml:space="preserve">
Numri total i punonjesve te te dy programeve
</t>
        </r>
      </text>
    </comment>
    <comment ref="J36" authorId="0">
      <text>
        <r>
          <rPr>
            <b/>
            <sz val="9"/>
            <color indexed="81"/>
            <rFont val="Tahoma"/>
            <family val="2"/>
          </rPr>
          <t>Blerina Xhani:</t>
        </r>
        <r>
          <rPr>
            <sz val="9"/>
            <color indexed="81"/>
            <rFont val="Tahoma"/>
            <family val="2"/>
          </rPr>
          <t xml:space="preserve">
Shpenzimet e personelit per te dyja programet (600+601)</t>
        </r>
      </text>
    </comment>
  </commentList>
</comments>
</file>

<file path=xl/comments3.xml><?xml version="1.0" encoding="utf-8"?>
<comments xmlns="http://schemas.openxmlformats.org/spreadsheetml/2006/main">
  <authors>
    <author>Blerina Xhani</author>
  </authors>
  <commentList>
    <comment ref="I38" authorId="0">
      <text>
        <r>
          <rPr>
            <b/>
            <sz val="9"/>
            <color indexed="81"/>
            <rFont val="Tahoma"/>
            <family val="2"/>
          </rPr>
          <t>Blerina Xhani:</t>
        </r>
        <r>
          <rPr>
            <sz val="9"/>
            <color indexed="81"/>
            <rFont val="Tahoma"/>
            <family val="2"/>
          </rPr>
          <t xml:space="preserve">
Numri total i punonjesve te te dy programeve
</t>
        </r>
      </text>
    </comment>
    <comment ref="J38" authorId="0">
      <text>
        <r>
          <rPr>
            <b/>
            <sz val="9"/>
            <color indexed="81"/>
            <rFont val="Tahoma"/>
            <family val="2"/>
          </rPr>
          <t>Blerina Xhani:</t>
        </r>
        <r>
          <rPr>
            <sz val="9"/>
            <color indexed="81"/>
            <rFont val="Tahoma"/>
            <family val="2"/>
          </rPr>
          <t xml:space="preserve">
Shpenzimet e personelit per te dyja programet (600+601)</t>
        </r>
      </text>
    </comment>
    <comment ref="O61" authorId="0">
      <text>
        <r>
          <rPr>
            <b/>
            <sz val="9"/>
            <color indexed="81"/>
            <rFont val="Tahoma"/>
            <family val="2"/>
          </rPr>
          <t>Blerina Xhani:</t>
        </r>
        <r>
          <rPr>
            <sz val="9"/>
            <color indexed="81"/>
            <rFont val="Tahoma"/>
            <family val="2"/>
          </rPr>
          <t xml:space="preserve">
Totali I Shpenzimeve te Pergjithshme Buxhetore per vitin 2019</t>
        </r>
      </text>
    </comment>
  </commentList>
</comments>
</file>

<file path=xl/sharedStrings.xml><?xml version="1.0" encoding="utf-8"?>
<sst xmlns="http://schemas.openxmlformats.org/spreadsheetml/2006/main" count="1697" uniqueCount="718">
  <si>
    <t>Line Ministry / Budget Institution</t>
  </si>
  <si>
    <t>Overall LM / IB Ceiling for 2016 (in 000 LEK)</t>
  </si>
  <si>
    <t>% of Overall Ceiling</t>
  </si>
  <si>
    <t>Ministry of Economic Development, Tourism, Trade and Entrepreneurship</t>
  </si>
  <si>
    <t>Support for Economic Development</t>
  </si>
  <si>
    <t xml:space="preserve">Financial support program for 10 start-up businesses   </t>
  </si>
  <si>
    <t xml:space="preserve">Facilitating credit lines for 50 women entrepreneurs by subsidizing interest payments </t>
  </si>
  <si>
    <t>Ministry of Urban Development</t>
  </si>
  <si>
    <t>Urban Planning and Housing</t>
  </si>
  <si>
    <t xml:space="preserve">To enable conditions for housing circa 3997 families through subsidizing interest payments for related mortgages and subsidizing the monthly rent; from which 25 families are one parent (women) household or women subject to violence. </t>
  </si>
  <si>
    <t>Ministry of Culture</t>
  </si>
  <si>
    <t>Arts and Culture</t>
  </si>
  <si>
    <t xml:space="preserve">Increasing by 2% (compared to 2015) the support for women artists through cultural initiatives and their promotion at international levels </t>
  </si>
  <si>
    <t>Institutional Support for the EU Integration process</t>
  </si>
  <si>
    <t>Increasing women awareness in order to increase their active participation in the EU integration process</t>
  </si>
  <si>
    <t>Ministry of Agriculture, Rural Development and Water Administration</t>
  </si>
  <si>
    <t>Agricultural Counseling and Information</t>
  </si>
  <si>
    <t xml:space="preserve">Reducing gender disparities through ensuring information to1% of female farmers through counseling services </t>
  </si>
  <si>
    <t xml:space="preserve">Rural Development </t>
  </si>
  <si>
    <t>Increasing competitiveness for the agricultural and agri-food sectors, through support for ristructuration and enhancement of value added activities in those sectors performed by female and male farmers</t>
  </si>
  <si>
    <t>Ministry of Education and Sports</t>
  </si>
  <si>
    <t>Funds for science</t>
  </si>
  <si>
    <t>Promoting research projects in the Higher Education Institutions through financing 3500 researchers. Priority is given to female researchers.</t>
  </si>
  <si>
    <t>Financing 60 excellent students that manage to enroll in top 15 international universities worldwide for bachelor, masters or PhD programs, where the priority is to increase by 10% the financial support given to female students or researchers.</t>
  </si>
  <si>
    <t>Ministry of Interior Affairs / State Police</t>
  </si>
  <si>
    <t>Crime Investigation</t>
  </si>
  <si>
    <t>Public Order</t>
  </si>
  <si>
    <t>Support Services</t>
  </si>
  <si>
    <t>Fighting and preventing human trafficking, especially of females, through increasing by 12.5% the proactive investigations for criminal offences related to human trafficking, from 12% that is expected to be in 2015</t>
  </si>
  <si>
    <t>Increasing by 25% the number of female enrolled in the Police Academy, compared to 2015, and increasing by 30% the female police force within the State Police.</t>
  </si>
  <si>
    <t>Vocational Secondary Education</t>
  </si>
  <si>
    <t xml:space="preserve">Setting up sectoral commities that will review vocational qualifications for each sector, with partners from civil society where the minimum requirement is that 30% is to be female. </t>
  </si>
  <si>
    <t>Coordination and monitoring of gender equality policies, reduction of gender based violence and domestic violence as part of the new strategy 2016-2020</t>
  </si>
  <si>
    <t>Increasing transparency and effectiveness of Social Assistance as one of the mechanisms to alleviate poverty through better targeting the poor and vulnerable families, especially those headed by female households.</t>
  </si>
  <si>
    <t>Ministry of Social Welfare and Youth</t>
  </si>
  <si>
    <t>Social Inclusion</t>
  </si>
  <si>
    <t>Social Care</t>
  </si>
  <si>
    <t>Expanding coverage of social care services (residential and community based) by 8.4% children in need (370 children). 8% more persons with disabilities (385 persons), Mbulimi më i gjerë 8% elder persons in need, and 10% more women victims of trafficking, and 12% more women victims of domestic violence</t>
  </si>
  <si>
    <t>Labor Market</t>
  </si>
  <si>
    <t>Increasing the number of certified persons in the Professional Formation Centers from 14000 to 14500 persons in 2016, where female participation is projected to increase from 45% to 48%.</t>
  </si>
  <si>
    <t>Reaching up to 5500 job seekers that are included in the employment incentives schemes and support for manufacturing sector where 60%  is targeted to be females</t>
  </si>
  <si>
    <t xml:space="preserve">Prioritizing female job seekers by increasing the registration, brokerage, profilisation and counseling services by Employment Offices </t>
  </si>
  <si>
    <t>Ministry of Health</t>
  </si>
  <si>
    <t>Public Health Services</t>
  </si>
  <si>
    <t>Primary Health Care</t>
  </si>
  <si>
    <t>Secondary Health Care</t>
  </si>
  <si>
    <t>Breast Cancer prevention services for 5000 females</t>
  </si>
  <si>
    <t>Decreasing infant mortality to 0.4 to 1000 births compared to 2015</t>
  </si>
  <si>
    <t>Providing quality services to female patients</t>
  </si>
  <si>
    <t>Ministry of Justice</t>
  </si>
  <si>
    <t>Prisons System</t>
  </si>
  <si>
    <t>Bailiff Services</t>
  </si>
  <si>
    <t xml:space="preserve">Creating right working conditions for female personel of Prisons Systems through improvements of the existing infrastructure.    </t>
  </si>
  <si>
    <t xml:space="preserve">5% increase of female personel in the Prisons System compared to 2015, as well as females in the related decision making structures </t>
  </si>
  <si>
    <t>Increase up to 5 employment qualifications for convicted women.</t>
  </si>
  <si>
    <t>Increasing the number of executions of court decisions by 10% compared to 2015, by targeting 100% executions of every restraining order (involving mainly female beneficiaries)</t>
  </si>
  <si>
    <t>Giving financial incentives for new creative businesses through grants given to 10 companies in the handcrafting sector</t>
  </si>
  <si>
    <t>Handicrafts subsidized businesses</t>
  </si>
  <si>
    <t xml:space="preserve">Subsidized Enterpreneur Women </t>
  </si>
  <si>
    <t xml:space="preserve">Subsidized start-up businesses </t>
  </si>
  <si>
    <t>Subsidized One parent/violeted women families</t>
  </si>
  <si>
    <t>Number of reppresentations in international events</t>
  </si>
  <si>
    <t>Trained and informed women</t>
  </si>
  <si>
    <t>Trained and informed women through counseling services</t>
  </si>
  <si>
    <t xml:space="preserve">
Promotion of Albanian agricultural and agri-food in national and international fairs </t>
  </si>
  <si>
    <t>Detained women per prison structure</t>
  </si>
  <si>
    <t>New qualification programs for detained women</t>
  </si>
  <si>
    <t>Specialized women staff employed in the prison system</t>
  </si>
  <si>
    <t xml:space="preserve">Executed executive titles </t>
  </si>
  <si>
    <t>N/A</t>
  </si>
  <si>
    <t>Prevention of domestic violence through increasing the number of protective measures for violated women by 3,5% or 2664 cases. Increasing by 3.5% the number of criminal charges against violators, or 1923 cases</t>
  </si>
  <si>
    <t>Recruts women</t>
  </si>
  <si>
    <t xml:space="preserve"> Protective measures for violated women </t>
  </si>
  <si>
    <t>Effective online registration system for cases of domestic violence</t>
  </si>
  <si>
    <t>Awareness campaigns for gender equality and prevention of domestic violence</t>
  </si>
  <si>
    <t>Families benefiting from the economic aid scheme</t>
  </si>
  <si>
    <t>Women and girls at risk of trafficking treated with public residential services</t>
  </si>
  <si>
    <t>Violated women and girls who receive residential services</t>
  </si>
  <si>
    <t xml:space="preserve">No. </t>
  </si>
  <si>
    <t>GENDER RESPONSIVE BUDGETING IN THE MEDIUM TERM BUDGET PROGRAM 2016-2018</t>
  </si>
  <si>
    <t>Gender Responsive Policy Objective for 2016</t>
  </si>
  <si>
    <t>Gender Responsive Output</t>
  </si>
  <si>
    <t>Gender Responsive Output Target</t>
  </si>
  <si>
    <t>Gender Responsive Output Expenditure 
(in 000 LEK)</t>
  </si>
  <si>
    <t>% of GR Budget vs.
Program Ceiling</t>
  </si>
  <si>
    <r>
      <t xml:space="preserve">Monitoring &amp; Report on the </t>
    </r>
    <r>
      <rPr>
        <sz val="12"/>
        <color theme="1"/>
        <rFont val="Calibri"/>
        <family val="2"/>
        <scheme val="minor"/>
      </rPr>
      <t xml:space="preserve">IMPLEMENTATION OF  THE NATIONAL STRATEGY  FOR GENDER EQUALITY AND DOMESTIC VIOLENCE  2011-2015  AND ITS ACTION PLAN </t>
    </r>
  </si>
  <si>
    <t xml:space="preserve">All Institutions: </t>
  </si>
  <si>
    <t>Gender Responsive Output Expenditure 
(in USD)</t>
  </si>
  <si>
    <t>Gender responsive budget programmes amounts in (000 LEK)</t>
  </si>
  <si>
    <t>Budget Program</t>
  </si>
  <si>
    <t>Budget Program Ceiling (in 000 LEK)</t>
  </si>
  <si>
    <t>Ministry of European Integration</t>
  </si>
  <si>
    <t>Researchers and young scientists who carry out their studies in Doctoral Studies, University &amp; 15th best university of the world , as the program BRAIN GAIN</t>
  </si>
  <si>
    <t>Financial support by funding the research , young researchers in universities in Co-financing with public HEIs, with a priority in supporting female applicants .</t>
  </si>
  <si>
    <t>Trafficking investigation cases</t>
  </si>
  <si>
    <t>Program for the support of 8 enterpreneurship women.</t>
  </si>
  <si>
    <t>Giving financial incentives for new creative businesses through grants given to 20 companies in the handcrafting sector</t>
  </si>
  <si>
    <t xml:space="preserve">Financial support program for 13 start-up businesses   </t>
  </si>
  <si>
    <t>Gender Responsive Policy Objective for 2015</t>
  </si>
  <si>
    <t>Coordination and monitoring of gender equality policies, reduction of gender based violence and domestic violence as part of the new strategy 2015-2020</t>
  </si>
  <si>
    <t>Expanding coverage of social care services (residential and community based) by 7% children in need (345 children). 9% more persons with disabilities (355 persons),  7% elder persons in need, and 7% more women victims of trafficking, and 15% more women victims of domestic violence</t>
  </si>
  <si>
    <t>Vocational Secondary Education and Labor Market</t>
  </si>
  <si>
    <t>Increasing by 25% the number of female enrolled in the Police Academy.</t>
  </si>
  <si>
    <t xml:space="preserve">Increasing  the support for women artists through cultural initiatives and their promotion at international levels </t>
  </si>
  <si>
    <t xml:space="preserve">Monitoring &amp; Report on the IMPLEMENTATION OF  THE NATIONAL STRATEGY  FOR GENDER EQUALITY AND DOMESTIC VIOLENCE  2011-2015  AND ITS ACTION PLAN </t>
  </si>
  <si>
    <t>GENDER RESPONSIVE BUDGETING IN THE MEDIUM TERM BUDGET PROGRAM 2017-2019</t>
  </si>
  <si>
    <t>Probation Service</t>
  </si>
  <si>
    <t>Support services</t>
  </si>
  <si>
    <t>Women in need assisted with advisory services</t>
  </si>
  <si>
    <t>Provision of advisory services, representation and defense in criminal proceedings , in about 200 civil and administrative proceedings, by the State Commission of Legal Assistance for women in need .</t>
  </si>
  <si>
    <t xml:space="preserve">
Women in probation involved in the reintegration program</t>
  </si>
  <si>
    <t xml:space="preserve">
The application of specific programs for specific groups or individuals to address effectively the problem of recidivitetit.</t>
  </si>
  <si>
    <t>Executions of every restraining order (involving mainly female beneficiaries).</t>
  </si>
  <si>
    <t xml:space="preserve">Restraining orders </t>
  </si>
  <si>
    <t>Cases of domestic violence on women</t>
  </si>
  <si>
    <t>Advancing gender equality through the implementation of the National Strategy for Gender Equality 2016-2020</t>
  </si>
  <si>
    <t>efective national mechanism on gender equality</t>
  </si>
  <si>
    <t>Reduction of gender based violence and domestic violence.</t>
  </si>
  <si>
    <t>jobseekers registred</t>
  </si>
  <si>
    <t xml:space="preserve">job seekers that are included in the employment incentives schemes and support for manufacturing sector </t>
  </si>
  <si>
    <t>Women assisted with the depistation of breast cancer services</t>
  </si>
  <si>
    <t xml:space="preserve">
Improving preventive services and early diagnosis of diseases for the population register ( 3,1milione inhabitants) to the family doctor , including maternal and child care</t>
  </si>
  <si>
    <t xml:space="preserve">Visits in the primary service </t>
  </si>
  <si>
    <t>Saranda maternity hospital</t>
  </si>
  <si>
    <t xml:space="preserve">
78% supplement on the needs of hospitals with infrastructure construction in 2017 compared with 77 % being in 2016</t>
  </si>
  <si>
    <t>Ministry of Enviroment</t>
  </si>
  <si>
    <t>Enviroment protection</t>
  </si>
  <si>
    <t>Forestry administration</t>
  </si>
  <si>
    <t>Improving flood risk management in the Drina river basin and expansion of ecosystem resilience in the area of ​​Kune Vain</t>
  </si>
  <si>
    <t>National Plan for the climate changes approved</t>
  </si>
  <si>
    <t xml:space="preserve">
Increasing the access of women to decision-making Associations Forests and Pastures and the improvement of opportunities for women and youth in applications for competitive grants in the field of forest management</t>
  </si>
  <si>
    <t>Gender action- plan approved</t>
  </si>
  <si>
    <t>Ministry of Finance</t>
  </si>
  <si>
    <t>Mangement of Public Expenditures</t>
  </si>
  <si>
    <t>Increasing the number of budget programs that include gender budgeting in their MTBP</t>
  </si>
  <si>
    <t>MTBP programs</t>
  </si>
  <si>
    <t xml:space="preserve">Financial support program for 15 start-up businesses   </t>
  </si>
  <si>
    <t xml:space="preserve">Facilitating credit lines for 60 women entrepreneurs by subsidizing interest payments </t>
  </si>
  <si>
    <t>Provide adequate housing for disadvantaged groups in disadvantaged positions and rehabilitation of dwellings with the aim of more efficient use of energy for some 5200 families.</t>
  </si>
  <si>
    <t xml:space="preserve">
Enrichment of 5% of programming and artistic calendars in the Art Institute and Creative Sector of Independent Art, respecting the principles of gender equality compared to 2016 </t>
  </si>
  <si>
    <t xml:space="preserve">
Activities realized with funds of the cultural art program according to priorities and gender integrity</t>
  </si>
  <si>
    <t xml:space="preserve">
Increase in subsidies in agriculture by 10% in order to increase the revenues of subsidized agricultural businesses</t>
  </si>
  <si>
    <t>Women benefiting national support schemes (subsidies)</t>
  </si>
  <si>
    <t xml:space="preserve">Reducing gender disparities through ensuring information to 2% of female farmers through counseling services </t>
  </si>
  <si>
    <t xml:space="preserve">
Information and public awareness in the integration process, enabling greater participation of women in informative meetings</t>
  </si>
  <si>
    <t>Sports development</t>
  </si>
  <si>
    <t xml:space="preserve"> Financial support for the Mediterranean National Team participating in the Mediterranean Games Taragona 2018, Spain as well as the national and international activities for the Sports Federations, in all sport disciplines, according to calendar of activities in 42 National Championships, 42 Cup of Albania, 42 European Championships, and 42 World Championship, in accordance with the principles of gender equality.</t>
  </si>
  <si>
    <t xml:space="preserve">
Development of training programs in the national sports system for the purpose of capacity building in the field of sport, training each year for 20-25% of technical staff of the national sports system (732 technical trainers, specialists, instructors, doctors etc. female athletes and trainers).</t>
  </si>
  <si>
    <t>National and international activities funded for all sports disciplines</t>
  </si>
  <si>
    <t>Development of training programs in the national sports system for the purpose of capacity building in the field of sport</t>
  </si>
  <si>
    <t>Planing and Management</t>
  </si>
  <si>
    <t>Treatment of female prisoners under appropriate conditions.</t>
  </si>
  <si>
    <t xml:space="preserve">Maintaining female convicts under special conditions in prison facilities.   </t>
  </si>
  <si>
    <t>Provision of advisory services, representation and defense in criminal proceedings , in about 360 civil and administrative proceedings, by the State Commission of Legal Assistance for women in need .</t>
  </si>
  <si>
    <t xml:space="preserve">Training each year for 100 heads of educational institutions to realize the autonomy of educational institutions / schools in order to decentralize the education service, and to increase the autonomy of schools by strengthening planning and management capacities in schools in accordance with the principles of gender equality.
</t>
  </si>
  <si>
    <t xml:space="preserve">Trainings </t>
  </si>
  <si>
    <t>Prevention and fight against trafficking in human beings, in general and gender, in particular weapons and ammunition, motor vehicles, art and culture works, through increased cooperation with law enforcement agencies at home and abroad, aiming at an increase of 17% of the number of proactive investigations into the criminal offenses of trafficking of persons, from 15%, 2017, and the number of cases of trafficking of persons / no. overall will be 4.13% ", from 4.15%, which is programmed this indicator for 2017.</t>
  </si>
  <si>
    <t xml:space="preserve">
Preventing Domestic Violence cases by increasing the number of immediate protection measures for women and girls raped to 3.5% or 2363 cases. Increase by 10% the number of criminal proceedings against perpetrators of domestic violence or 2448 cases</t>
  </si>
  <si>
    <t xml:space="preserve">
Increase by 15-25% (30-50) of the number of female trainers to the total number of police officers, as well as increase of up to 15.5% (+50) of women representation in State Police structures.</t>
  </si>
  <si>
    <t xml:space="preserve">
Women represented at the leadership levels of the police.</t>
  </si>
  <si>
    <t xml:space="preserve">
Increasing the access and quality of VET providers by increasing the 5% of investments in AP schools (compared to 2017) (labs, equipment, curricula, teaching materials), increased the number of VET participation by 25% (4 % of women) of pupils compared to a year ago.</t>
  </si>
  <si>
    <t xml:space="preserve">
Implementation of Albanian Qualifications Framework (AQF) and establishment of sector committees with social partners' representation and minimum representation of women 30%.</t>
  </si>
  <si>
    <t>AQF and sectoral committees set up</t>
  </si>
  <si>
    <t>Amendments to the AQF and Drafted Programs in accordance with the principle of gender equality and inclusiveness</t>
  </si>
  <si>
    <t>Efective national mechanism on gender equality</t>
  </si>
  <si>
    <t>Transformation of National Employment Service into National Employment Agencies. Complete the reorganization of NES offices according to the New Employment Services Model and implement this model in the 36 employment offices. Extending the range of employment services and their extension to rural areas. Enhance the enrollment of mediation, profiling and counseling of unemployed jobseekers considering the vulnerable groups and the gender factor.</t>
  </si>
  <si>
    <t>Intermediaries from Employment Offices</t>
  </si>
  <si>
    <t xml:space="preserve">job seekers that are included in the employment incentives schemes  </t>
  </si>
  <si>
    <t xml:space="preserve">
Enforcement of existing and new employment promotion programs, pursuant to the new law "On employment promotion", and inclusion of 5500-6000 unemployed job seekers in these programs aimed at increasing participation by specific groups (youth, women, long-term unemployed jobseekers, economic aid beneficiaries, Roma, disabled people, orphans etc.) and the support of the manufactoring industry, of whom over 50% will be women.</t>
  </si>
  <si>
    <t xml:space="preserve">
Offering quality vocational training in line with labor market requirements, increasing the opportunity to learn throughout life for both men and women and adapting to the employment opportunities offered by the labor market. Increase the image of VTCs and counseling for girls and boys to choose training in highly-publicized and multi-disciplinary vocational training courses. About 50% of certified VTCs will be women.</t>
  </si>
  <si>
    <t xml:space="preserve">Trainees in Public Vocational Training Centers (VTCs)
</t>
  </si>
  <si>
    <t xml:space="preserve">
Constant consultation with all line ministries on the gender budgeting process for 28 budget programs</t>
  </si>
  <si>
    <t>Ministry of Defense</t>
  </si>
  <si>
    <t>Military education</t>
  </si>
  <si>
    <t>Provide 100% of the benefits of active soldiers and civil servants from legal acts in force.</t>
  </si>
  <si>
    <t xml:space="preserve">
Spouses of Transferred Militants who Benefit Unemployment Benefits</t>
  </si>
  <si>
    <t>Ensure gender equality by 20% of female candidates.</t>
  </si>
  <si>
    <t xml:space="preserve">
Candidate for soldier to be certified for a soldier.</t>
  </si>
  <si>
    <t>Military support</t>
  </si>
  <si>
    <t>Supporting the financial treatment of military personnel in the reserve, in case of disaster, illness and financial treatment of military personnel (spouses)</t>
  </si>
  <si>
    <t>Fighting Forces</t>
  </si>
  <si>
    <t>Support with the financial treatment of military personnel in reserve, in case of disaster, illness and financial treatment of military (married) family members.</t>
  </si>
  <si>
    <t>Spouses of transferred soldiers who receive unemployment benefits and social security due to loss of employment from the transfer of the military.</t>
  </si>
  <si>
    <t>Gender responsive budget programs amounts in ALL (000)</t>
  </si>
  <si>
    <t>Total Amount of Budget programs</t>
  </si>
  <si>
    <t>Percentage over total of programs</t>
  </si>
  <si>
    <t>Total of ML budget</t>
  </si>
  <si>
    <t>Percentage over total of ML budget</t>
  </si>
  <si>
    <t>Total budget 2018</t>
  </si>
  <si>
    <t>Percentage over total of budget 2018</t>
  </si>
  <si>
    <t>i</t>
  </si>
  <si>
    <t>2015-2017</t>
  </si>
  <si>
    <t>2016-2018</t>
  </si>
  <si>
    <t>2017-2019</t>
  </si>
  <si>
    <t>2018-2020</t>
  </si>
  <si>
    <t>Share of GRB over GDP 2019</t>
  </si>
  <si>
    <t xml:space="preserve"> GDP  2019 (000)</t>
  </si>
  <si>
    <t>% of GRB over the total Budget</t>
  </si>
  <si>
    <t>Total GRB Budget</t>
  </si>
  <si>
    <t xml:space="preserve">Total Budget </t>
  </si>
  <si>
    <t>Engendered Budget Programs</t>
  </si>
  <si>
    <t>Line Ministries</t>
  </si>
  <si>
    <t>Budget programs</t>
  </si>
  <si>
    <t>TOTAL</t>
  </si>
  <si>
    <t xml:space="preserve">Number of citizens with higher awareness of practices of protection against discrimination </t>
  </si>
  <si>
    <t xml:space="preserve">increase rate of complaints being filed against discrimination </t>
  </si>
  <si>
    <t>Raising awareness of citizens, institutions and organizations with legitimate interests in Albania regarding the protection against discrimination and the role of CPD and cooperation with various actors</t>
  </si>
  <si>
    <t>Planning, Management and Administration</t>
  </si>
  <si>
    <t>01110</t>
  </si>
  <si>
    <t>Commissioner for Protection against Discrimination</t>
  </si>
  <si>
    <t>Number of male support staff's spouses that are financially supported</t>
  </si>
  <si>
    <t>n.a.</t>
  </si>
  <si>
    <t>Ensuring the necessary logistics for the combat forces and providing support to humanitarian operations and international missions</t>
  </si>
  <si>
    <t>Support for Combat Forces</t>
  </si>
  <si>
    <t>02150</t>
  </si>
  <si>
    <t>Number of male military air force's spouses that are financially supported</t>
  </si>
  <si>
    <t>Number of military air force personnel in operational readinness</t>
  </si>
  <si>
    <t>% of military women in the military air force</t>
  </si>
  <si>
    <t>Maintaining the readiness and improving the operational capacity of Military Air Force</t>
  </si>
  <si>
    <t>Number of male military naval force's spouses that are financially supported</t>
  </si>
  <si>
    <t>Number of military naval force personnel in operational readinness</t>
  </si>
  <si>
    <t>% of military women in the military naval force</t>
  </si>
  <si>
    <t>Maintaining the readiness and improving the operational capacity of Military Naval Force</t>
  </si>
  <si>
    <t>Number of male military ground force's spouses that are financially supported</t>
  </si>
  <si>
    <t>Number of military ground force personnel in operational readinness</t>
  </si>
  <si>
    <t>% of military women in the military ground force</t>
  </si>
  <si>
    <t>Maintaining the readiness and improving the operational capacity of Military Ground Force</t>
  </si>
  <si>
    <t>Combat Forces</t>
  </si>
  <si>
    <t>02120</t>
  </si>
  <si>
    <t>Ministry of Defence</t>
  </si>
  <si>
    <t>Number of policeman's spouses that are financially supported</t>
  </si>
  <si>
    <t>39/1523</t>
  </si>
  <si>
    <t>Number of women in managerial positions against the total number of managerial positions</t>
  </si>
  <si>
    <t>Number of staff employed in the State Police services</t>
  </si>
  <si>
    <t>Total number of women employed in the State Police force</t>
  </si>
  <si>
    <t>Number of recruits trained in auditoriums and on the ground</t>
  </si>
  <si>
    <t>Share of female recruits to the State Police force against the total</t>
  </si>
  <si>
    <t>Share of female students that attend the Security Academy against total</t>
  </si>
  <si>
    <t>Approximation of standards of police services with those of the EU</t>
  </si>
  <si>
    <t>Share of women personnel employed in the Border Police against the total number of staff</t>
  </si>
  <si>
    <t>Enhancement of standards for border control and surveillance according to EU and Schengen standards</t>
  </si>
  <si>
    <t>Women asylum seekers treated in the reception center</t>
  </si>
  <si>
    <t>Reducing trafficking, cross-border crime and cases of illegal immigration</t>
  </si>
  <si>
    <t>18 minutes</t>
  </si>
  <si>
    <t>Police' average response time in family violence cases</t>
  </si>
  <si>
    <t>Increase public safety and strengthen territorial control and community policing</t>
  </si>
  <si>
    <t>Restriction orders given by State Police in favor of women and girls</t>
  </si>
  <si>
    <t>Increasing the number of proactive investigations into the fight against organized crime, trafficking, corruption and terrorism</t>
  </si>
  <si>
    <t>State Police</t>
  </si>
  <si>
    <t>03140</t>
  </si>
  <si>
    <t>Number of women represented at the higher management level of the ministry</t>
  </si>
  <si>
    <t>Ensure efficient and effective management of financial, human and material resources in the structures of the Ministry</t>
  </si>
  <si>
    <t>Ministry of Interior</t>
  </si>
  <si>
    <t>Diplomatic support abroad</t>
  </si>
  <si>
    <t>01120</t>
  </si>
  <si>
    <t>Number of staff employed in Ministry's external service structures and diplomatic missions</t>
  </si>
  <si>
    <t>Diplomatic and Consular Activity</t>
  </si>
  <si>
    <t>01130</t>
  </si>
  <si>
    <t>Ministry for Europe and Foreign Affairs</t>
  </si>
  <si>
    <t>Women in probation surveilled</t>
  </si>
  <si>
    <t>Increasing the performance of the Probation Service in the implementation of the legal framework and the highest standards in the area of alternative measures</t>
  </si>
  <si>
    <t>Probation Services</t>
  </si>
  <si>
    <t>03490</t>
  </si>
  <si>
    <t>Number of court decisions executed by the Public Bailiff Directorate</t>
  </si>
  <si>
    <t>03350</t>
  </si>
  <si>
    <t>Number of women inmates treated by the prisons system</t>
  </si>
  <si>
    <t>Ratio of police troops in relation to the number of women inmates</t>
  </si>
  <si>
    <t>Ensure the standards of service provision for the execution of criminal offenses</t>
  </si>
  <si>
    <t>03440</t>
  </si>
  <si>
    <t>Number of women in need receiving free legal aid</t>
  </si>
  <si>
    <t>Provision of legal aid to individuals who fulfill the conditions, pursuant to the Law on Legal Aid</t>
  </si>
  <si>
    <t>Number of beneficiaries of social care services provided in public residential centers</t>
  </si>
  <si>
    <t>Women and girls in need that are reintegrated after being treated in social care institutions</t>
  </si>
  <si>
    <t>Number of families and individuals in need benefit from the NE scheme</t>
  </si>
  <si>
    <t>% of beneficiaries of female head of households receiving social assistance over the total number of female head of household applicants</t>
  </si>
  <si>
    <t>Reforming the Social Care Program in its three main pillars: social assistance, disability benefits and social services</t>
  </si>
  <si>
    <t>Number of women benefiting from breast cancer screening</t>
  </si>
  <si>
    <t>Coverage of Women with Breast Cancer Screening Service</t>
  </si>
  <si>
    <t>Breast Cancer Screening</t>
  </si>
  <si>
    <t>07450</t>
  </si>
  <si>
    <t>Number of Patient treated in Public Hospitals</t>
  </si>
  <si>
    <t>Number of patients treated in gynecological-obstetrical hospitals</t>
  </si>
  <si>
    <t>Provide quality and comprehensive secondary health care services</t>
  </si>
  <si>
    <t>Secondary Health Care Services</t>
  </si>
  <si>
    <t>07330</t>
  </si>
  <si>
    <t>Number of beneficiaries that benefit from the check-up service</t>
  </si>
  <si>
    <t>ratio of women from the age group 40-70 who benefit from the check-up service against the total number of beneficiaries</t>
  </si>
  <si>
    <t>Improve prevention and early diagnosis of diseases</t>
  </si>
  <si>
    <t>Primary Health Care Services</t>
  </si>
  <si>
    <t>07220</t>
  </si>
  <si>
    <t>Ministry of Health and Social Protection</t>
  </si>
  <si>
    <t>Number of artists financially supported for different artistic projects that promote culture and tourism</t>
  </si>
  <si>
    <t>Ratio of female artists financially supported against the total number of beneficiaries</t>
  </si>
  <si>
    <t>Support, protection and promotion of values with cultural representation through increased number of activities, increase of audiences, holders and participation in program policy implementation</t>
  </si>
  <si>
    <t>08230</t>
  </si>
  <si>
    <t xml:space="preserve">Number of beneficiaries that promote artisan activities financially supported </t>
  </si>
  <si>
    <t>The ratio of artisan women financially supported against the total number of beneficiaries</t>
  </si>
  <si>
    <t>Promoting cultural heritage values</t>
  </si>
  <si>
    <t>Cultural Heritage and Museums</t>
  </si>
  <si>
    <t>08220</t>
  </si>
  <si>
    <t>Number of Students that benefit</t>
  </si>
  <si>
    <t>Total number of girl students in three study cycles at public HEIs</t>
  </si>
  <si>
    <t>Quality assurance in AL at the institutional level and study programs according to the criteria and international standards of HEAL, in accordance with the requirements of the local and national labor market. Increase academic-research capacities and HEI staff in meeting the academic standards foreseen in the new law on higher education in the Republic of Albania.</t>
  </si>
  <si>
    <t>Funds for Higher Education</t>
  </si>
  <si>
    <t>09450</t>
  </si>
  <si>
    <t>Pupils in public  secondary education</t>
  </si>
  <si>
    <t>Number of girls attending public high schools</t>
  </si>
  <si>
    <t>Pupils enrolling and attending upper secondary education reach 96-98% of students completing basic education,</t>
  </si>
  <si>
    <t>Secondary General Education "Gymnasiums".</t>
  </si>
  <si>
    <t>09230</t>
  </si>
  <si>
    <t>Number of pupils in the 9-year basic education system in urban areas</t>
  </si>
  <si>
    <t>Number of girls in the 9-years basic education system in urban areas</t>
  </si>
  <si>
    <t>Number of pupils in the 9-year basic education system in rural areas</t>
  </si>
  <si>
    <t>Number of girls in the 9-years basic education system in rural areas</t>
  </si>
  <si>
    <t>Ensuring quality and inclusive education. Increasing the 25% census index for Egyptian Roma students, 10% for disabled students, and families with income at the poverty line. Increase with 20% of the number of auxiliary teachers for students with disabilities. Development and functioning at the DAR / EO of Multidisciplinary Commissions for disabled children.</t>
  </si>
  <si>
    <t>Basic education (including pre-school)</t>
  </si>
  <si>
    <t>09120</t>
  </si>
  <si>
    <t>Managers of educational institutions as school managers.</t>
  </si>
  <si>
    <t>Training annually for 80-100 educational institution managers as a school manager, for realizing the autonomy of educational institutions / schools in order to decentralize the education service, and increase the autonomy of schools by strengthening planning and management capacities at schools consistent with the principles of gender equality.</t>
  </si>
  <si>
    <t>Number or researchers that receive scholarships</t>
  </si>
  <si>
    <t>Promoting basic and applied research in Public Higher Education Institutions, with a special focus on female researchers</t>
  </si>
  <si>
    <t>Funds for Science</t>
  </si>
  <si>
    <t>09770</t>
  </si>
  <si>
    <t>Ministry of Education, Sports and Youth</t>
  </si>
  <si>
    <t>Calculation and transfer from the Social Insurance Fund to family budgets and the management of maternal leave benefits</t>
  </si>
  <si>
    <t>Improve the efficiency of Social Insurance Institute in compulsory insurance scheme management</t>
  </si>
  <si>
    <t>Social Insurance</t>
  </si>
  <si>
    <t>10220</t>
  </si>
  <si>
    <t>Benficiaries from all the social housing schemes</t>
  </si>
  <si>
    <t>The increase of beneficiaries of the category "battered women" and "women head of household"</t>
  </si>
  <si>
    <t>Provide adequate and affordable housing for individuals and families that can not afford the housing market costs</t>
  </si>
  <si>
    <t>Social Housing</t>
  </si>
  <si>
    <t>06190</t>
  </si>
  <si>
    <t>Entities subsidized by the Inovation Fund</t>
  </si>
  <si>
    <t xml:space="preserve">Number of businesses owned by women that benefit from the Inovation scheme of subsidy. </t>
  </si>
  <si>
    <t>Number of handicraft subsidezed businesses</t>
  </si>
  <si>
    <t xml:space="preserve">Number of businesses owned by women that benefit from the Handicraft scheme of subsidy. </t>
  </si>
  <si>
    <t>Number of start-up businesses</t>
  </si>
  <si>
    <t xml:space="preserve">Number of businesses owned by women that benefit from the Start-up scheme of subsidy. </t>
  </si>
  <si>
    <t>Entities subsidized by the Competitiveness Fund</t>
  </si>
  <si>
    <t xml:space="preserve">Number of businesses owned by women that benefit from the Competitivness scheme of subsidy. </t>
  </si>
  <si>
    <t>Increasing the competitiveness of the economy in the regional market by granting grant funds.</t>
  </si>
  <si>
    <t>Support to economic development</t>
  </si>
  <si>
    <t>04130</t>
  </si>
  <si>
    <t>Number of employed / trained through employment promotion programs</t>
  </si>
  <si>
    <t xml:space="preserve">Jobseekers recruited from the employment promotion program for women headed households with dependent children and mother girls </t>
  </si>
  <si>
    <t>Improving the scope of employment services (i.e. mediation, counseling and career orientation) targeting the unemployed</t>
  </si>
  <si>
    <t>10550</t>
  </si>
  <si>
    <t>Number of students receiving scholarships</t>
  </si>
  <si>
    <t>Number of students that attend vocational secondary education</t>
  </si>
  <si>
    <t>Number of female students that attend vocational secondary education</t>
  </si>
  <si>
    <t>Increase access to vocational secondary education</t>
  </si>
  <si>
    <t>09240</t>
  </si>
  <si>
    <t>Medium Term Budget Program  Draft prepared</t>
  </si>
  <si>
    <t>Number of Budget Programs that effectively include Gender Responsive Budgeting in their MTBPs</t>
  </si>
  <si>
    <t>Good management of budget revenues and expenditure, which translates in to a fast and sustainable economic growth. Improve the quality of the Medium Term Budget Program Document as well as the process of preparing this document during its Strategic and Technical Phase</t>
  </si>
  <si>
    <t>Public Expenditure Management</t>
  </si>
  <si>
    <t>Ministry of Finance and Economy</t>
  </si>
  <si>
    <t>04250</t>
  </si>
  <si>
    <t>Number of informed women farmers from Regional Agricultural Extension Services</t>
  </si>
  <si>
    <t>% of women farmers informed through the structures of Regional Agricultural Extension Agencies versus the total number of informed farmers</t>
  </si>
  <si>
    <t xml:space="preserve">Providing farmers with continuously improved tecnological cards and packages </t>
  </si>
  <si>
    <t>Agricultural Counselling and Information</t>
  </si>
  <si>
    <t>04860</t>
  </si>
  <si>
    <t>Number of personnel trained</t>
  </si>
  <si>
    <t>Share of women personnel trained against the total</t>
  </si>
  <si>
    <t>Ministry of Agriculture and Rural Development</t>
  </si>
  <si>
    <t>Overall LM / IB Ceiling for 2019 (in 000 LEK)</t>
  </si>
  <si>
    <t>Budget Program Ceiling for 2019 (in 000 LEK)</t>
  </si>
  <si>
    <t>Gender Responsive Output cost for 2019 (in 000 LEK)</t>
  </si>
  <si>
    <t>Gender Responsive share of Output</t>
  </si>
  <si>
    <t>Output cost for 2019 (in 000 LEK)</t>
  </si>
  <si>
    <t>Output Target for year 2019</t>
  </si>
  <si>
    <t xml:space="preserve">Output </t>
  </si>
  <si>
    <t>KPI value for year 2019</t>
  </si>
  <si>
    <t>Gender Key Performance Indicator (KPI)</t>
  </si>
  <si>
    <t>Policy Objective</t>
  </si>
  <si>
    <t>Program Code</t>
  </si>
  <si>
    <t>LM /BI Code</t>
  </si>
  <si>
    <t>2019-2021</t>
  </si>
  <si>
    <t>04230</t>
  </si>
  <si>
    <t>Support to fishing sector</t>
  </si>
  <si>
    <t>Achievement of fishing policies according to the EU standards.</t>
  </si>
  <si>
    <t>Nr of women working in the fish processing field</t>
  </si>
  <si>
    <t>N/a</t>
  </si>
  <si>
    <t>Increase and develop planning and management capacities through training and development programs in respect of the principle of gender equality</t>
  </si>
  <si>
    <t>Improving the competitiveness of agriculture and agri-food industry and improving the quality of life by promoting the diversification of economic activities in rural areas</t>
  </si>
  <si>
    <t>Nr of women benefiting from subvention schemes.</t>
  </si>
  <si>
    <t>Benficiaries from all the subvention schemes</t>
  </si>
  <si>
    <t>National Guard</t>
  </si>
  <si>
    <t>03150</t>
  </si>
  <si>
    <t>Increasing the level of security of the High State Personalities and the Special Significant Objects</t>
  </si>
  <si>
    <t>% of women in the National Guard Forces</t>
  </si>
  <si>
    <t xml:space="preserve">Number of personalities </t>
  </si>
  <si>
    <t>0330</t>
  </si>
  <si>
    <t>Legal Aid</t>
  </si>
  <si>
    <t>Provision of primary and secondary legal aid to individuals who meet the conditions under the Law on Legal Aid. "</t>
  </si>
  <si>
    <t>Number of qomen benefiting from this service</t>
  </si>
  <si>
    <t>na</t>
  </si>
  <si>
    <t>Produkti A</t>
  </si>
  <si>
    <t>Tituj ekzekutive te trajtuar ne Sherbimin Permbarimor</t>
  </si>
  <si>
    <t>Përshkrimi i Produktit:</t>
  </si>
  <si>
    <t>Sherbim Permbarimor efikas per permbushjen e afateve ligjore per ekzekutimin e titujve sipas objektivave te synuar.</t>
  </si>
  <si>
    <t>Njësia Matëse</t>
  </si>
  <si>
    <t>nr titujsh</t>
  </si>
  <si>
    <t>Buxheti</t>
  </si>
  <si>
    <t>Parashikimi</t>
  </si>
  <si>
    <t>Sasia</t>
  </si>
  <si>
    <t>9450</t>
  </si>
  <si>
    <t>9900</t>
  </si>
  <si>
    <t>10400</t>
  </si>
  <si>
    <t>10800</t>
  </si>
  <si>
    <t>Kosto totale (në mijë lekë)</t>
  </si>
  <si>
    <t>Adoptions</t>
  </si>
  <si>
    <t>01160</t>
  </si>
  <si>
    <t>Successful implementation of child adoption on the waiting list at home and abroad.</t>
  </si>
  <si>
    <t>Number of adoptions from single parents</t>
  </si>
  <si>
    <t xml:space="preserve">Court decisions executed on restraining orders </t>
  </si>
  <si>
    <t>Increasing the number of executions compared to the previous year, rigorous compliance with legal deadlines for performing procedural actions for the execution of executive titles.</t>
  </si>
  <si>
    <t>Food pension orders executed</t>
  </si>
  <si>
    <t>Families of diplomats assited financially</t>
  </si>
  <si>
    <t>Intensification of work, improvement of the structure and working methods of diplomatic and consular missions to fulfill the obligations for the opening of EU membership negotiations as well as service to all interested persons. Further advancement and consolidation of bilateral and multilateral relations focusing on economic and trade dimension and Albania's exposure to research.</t>
  </si>
  <si>
    <t>Women in leading positions</t>
  </si>
  <si>
    <t>Ministry of Environement and Tourism</t>
  </si>
  <si>
    <t>Forestry</t>
  </si>
  <si>
    <t>05320</t>
  </si>
  <si>
    <t>Implemenmtation of Gender Plan</t>
  </si>
  <si>
    <t>Social Care and social inclusion</t>
  </si>
  <si>
    <t>49.3 % of the total LM programs are engendered</t>
  </si>
  <si>
    <t>2020-2022</t>
  </si>
  <si>
    <t>Share of GRB over GDP 2020</t>
  </si>
  <si>
    <t>Institution</t>
  </si>
  <si>
    <t xml:space="preserve">Goal </t>
  </si>
  <si>
    <t>KPI Goal level</t>
  </si>
  <si>
    <t>Value for 2020</t>
  </si>
  <si>
    <t>Objective</t>
  </si>
  <si>
    <t>KPI objective level</t>
  </si>
  <si>
    <t>Values for 2020</t>
  </si>
  <si>
    <t>Output</t>
  </si>
  <si>
    <t>Amount</t>
  </si>
  <si>
    <t>Cost (000 ALL)</t>
  </si>
  <si>
    <t>Planing, Management and Administration</t>
  </si>
  <si>
    <t>Increase, strengthen and develop management capacities for planning, managing and administering policies and strategies in the field of agriculture and rural development in accordance with the applicable legislation and the principles of gender equality and non-discrimination.</t>
  </si>
  <si>
    <t>Women in Leading positions</t>
  </si>
  <si>
    <t>increasing level</t>
  </si>
  <si>
    <t>Men recently recruited in the staff(%)</t>
  </si>
  <si>
    <t>Legal acts aproved</t>
  </si>
  <si>
    <t>Women recently recruited in the staff(%)</t>
  </si>
  <si>
    <t>Trained staff</t>
  </si>
  <si>
    <t>Ratio of women against the total staff</t>
  </si>
  <si>
    <t>Men staff trained (%)</t>
  </si>
  <si>
    <t>Riconstruction of the MoARD building</t>
  </si>
  <si>
    <t>Women staff trained (%)</t>
  </si>
  <si>
    <t>Cases of discrimination reported</t>
  </si>
  <si>
    <t>Ratio of men against the total staff</t>
  </si>
  <si>
    <t>Number of toilettes by sex</t>
  </si>
  <si>
    <t>Number of toilettes for other</t>
  </si>
  <si>
    <t>Councelling and extension services</t>
  </si>
  <si>
    <t>Improving the knowledge of farmers and agribusinesses by providing free technical assistance in order to increase production</t>
  </si>
  <si>
    <t>Increase the number of women reached by the councelling and information services</t>
  </si>
  <si>
    <t>Women informed by the extension services</t>
  </si>
  <si>
    <t>Rural development</t>
  </si>
  <si>
    <t>Nr of beneficiaries from the National Schemes (women)</t>
  </si>
  <si>
    <t>Beneficiaries from the subsidy schemes</t>
  </si>
  <si>
    <t>Implementation of policies in the agriculture and rural development sector in accordance with European standards</t>
  </si>
  <si>
    <t>Nr of women working in the fishing sector</t>
  </si>
  <si>
    <t>Ministry of Europe and Foreign Affairs</t>
  </si>
  <si>
    <t>Support to Diplomatic services</t>
  </si>
  <si>
    <t>Intensification of work, improvement of the structure and working methods of diplomatic and consular missions to fulfill the obligations for the opening of EU membership negotiations as well as service to all interested persons. Further advancement and consolidation of bilateral and multilateral relations focusing on economic and trade dimension and Albania's exposure to research</t>
  </si>
  <si>
    <t>Financial support to spouses of diplomats</t>
  </si>
  <si>
    <t>Creating a stable legal and institutional environment for the development of art and culture</t>
  </si>
  <si>
    <t>Art and culture</t>
  </si>
  <si>
    <t>Increasing the public's interest in cultural programs through improving infrastructure services and enhancing artistic quality</t>
  </si>
  <si>
    <t>Project supporting the independent artists</t>
  </si>
  <si>
    <t>Cultural Heritage</t>
  </si>
  <si>
    <t>Promotion of cultural heritage values</t>
  </si>
  <si>
    <t>The ratio of artisan women financially supported to the total beneficiaries</t>
  </si>
  <si>
    <t>To contribute to capacity building of the Ministry's staff, enabling coordination of fundraising policies by developing and implementing risk minimization strategies. Provision of legislation in the field of construction and planning of territory, water resources as well as exercise of controls and enforcement of sanctions</t>
  </si>
  <si>
    <t>Ration women.men in the program</t>
  </si>
  <si>
    <t>Legal acts approved</t>
  </si>
  <si>
    <t>Uncompromising war and harsh criminal punishment against various criminal groups and / or organizations, as well as groups with violent and terrorist extremist agendas targeting and hitting the activity of organized crime and criminal networks, seizing and seizing any illegal economic assets . Strengthen the implementation of the law to increase the level of public and road safety. Effective, efficient and integrated border management through the well-functioning of the 27 border crossing points in the Republic of Albania. Strengthening of institutional capacities, guaranteeing operational independence of state police and Consolidation of education, training, and in particular ongoing and profiled training of State Police structures.</t>
  </si>
  <si>
    <t>Reaction time to cases of domestic violence</t>
  </si>
  <si>
    <t>16 minutes</t>
  </si>
  <si>
    <t xml:space="preserve">% of investigations on DV cases against total </t>
  </si>
  <si>
    <t>2% more than 2019</t>
  </si>
  <si>
    <t>Police operations and investigations</t>
  </si>
  <si>
    <t>Increased Proactive Investigation in the Fight against Organized Crime, Trafficking, Corruption and Terrorism and Strengthening of Inter-Institutional Coordination in the Fight against Organized Crime and Terrorism</t>
  </si>
  <si>
    <t>Restraining orders executed immediately</t>
  </si>
  <si>
    <t>Strengthen measures to combat cross-border crime and illicit trafficking with a view to increasing border security standards in line with EU standards and Schengen</t>
  </si>
  <si>
    <t>Foreigners women treated in the centres</t>
  </si>
  <si>
    <t>Staff women  in the border police</t>
  </si>
  <si>
    <t xml:space="preserve">12,7% </t>
  </si>
  <si>
    <t>Approximation of police service standards with those of the EU</t>
  </si>
  <si>
    <t>Female police recruits graduated against total</t>
  </si>
  <si>
    <t>Trained recruits</t>
  </si>
  <si>
    <t>Women recruits againts total</t>
  </si>
  <si>
    <t>Spouses of Police staff supported financially</t>
  </si>
  <si>
    <t>Nr of women in the State Police</t>
  </si>
  <si>
    <t>Ratio between women in leading positions and men in leading positions in the State Police</t>
  </si>
  <si>
    <t>2.5 % ose 39/1523</t>
  </si>
  <si>
    <t>% of women in the National guard</t>
  </si>
  <si>
    <t>Nr of VIPs guarded</t>
  </si>
  <si>
    <t>Fighting forces</t>
  </si>
  <si>
    <t>On-Guard Forces and Improving Operational Capacity of Land Force</t>
  </si>
  <si>
    <t>% of women in the Land Forces</t>
  </si>
  <si>
    <t>Land Forces on-guard</t>
  </si>
  <si>
    <t>On-Guard Forces and Improving Operational Capacity of Naval Force</t>
  </si>
  <si>
    <t>% of women in the Naval Forces</t>
  </si>
  <si>
    <t>On-Guard Forces and Improving Operational Capacity of Air Force</t>
  </si>
  <si>
    <t>% of women in the Air Forces</t>
  </si>
  <si>
    <t>constant</t>
  </si>
  <si>
    <t>Support to fighting forces</t>
  </si>
  <si>
    <t>Supporting logistics, strategic intelligence, civil defense operational services, anti-corruption fight in the Armed Forces, security and stability.</t>
  </si>
  <si>
    <t>% women in leading positions</t>
  </si>
  <si>
    <t>Spouses of Military staff supported financially</t>
  </si>
  <si>
    <t>% of women civil and military</t>
  </si>
  <si>
    <t>Military Education</t>
  </si>
  <si>
    <t>Education, training, training and preparation of the military and civilian personnel of the Armed Forces, to fulfill the constitutional obligation of securing the country's independence, active participation in NATO military missions and in dealing with civil emergencies</t>
  </si>
  <si>
    <t>Women in uniform</t>
  </si>
  <si>
    <t>Increasing human resources capacities and transforming the military and civil education system through integrated and inclusive programs in accordance with NATO standards</t>
  </si>
  <si>
    <t>Nr of women accepted in the Military Forces</t>
  </si>
  <si>
    <t>Life expectancy for women</t>
  </si>
  <si>
    <t>Ensuring healthcare standards</t>
  </si>
  <si>
    <t>Primary health Care</t>
  </si>
  <si>
    <t>Universal coverage of population needs for primary care</t>
  </si>
  <si>
    <t>Life expectancy for men</t>
  </si>
  <si>
    <t>Pregnant women receiving the helath care services during the first 3 months of pregnancy</t>
  </si>
  <si>
    <t>% of women depistated for breast cancer</t>
  </si>
  <si>
    <t>women 35-70 receiving the free check up</t>
  </si>
  <si>
    <t>Secondary health care</t>
  </si>
  <si>
    <t>Universal coverage of population needs for specialized medical care</t>
  </si>
  <si>
    <t>Provision of quality and comprehensive secondary health care services</t>
  </si>
  <si>
    <t>Breast cancer cases treated against the tital nr of those depistated</t>
  </si>
  <si>
    <t>Patients treated in the public amternity hospitals</t>
  </si>
  <si>
    <t>Raporti i numrit të seksio cezarea ndaj numrit total te lindjeve në institucionet publike</t>
  </si>
  <si>
    <t>decreasing level</t>
  </si>
  <si>
    <t>Prenatal mortality index</t>
  </si>
  <si>
    <t>Prenatal mortality index (girls)</t>
  </si>
  <si>
    <t>Mothers Mortality index</t>
  </si>
  <si>
    <t>Protecting health and promoting healthy life</t>
  </si>
  <si>
    <t>Breast cancer depistation</t>
  </si>
  <si>
    <t>Mortality from breast cancer</t>
  </si>
  <si>
    <t>16,2/100.000</t>
  </si>
  <si>
    <t>Women depistated fro breast cancer</t>
  </si>
  <si>
    <t xml:space="preserve">Breast cancer depistation coverage </t>
  </si>
  <si>
    <t>Social care and protection</t>
  </si>
  <si>
    <t>Reforming the social care program in its three main pillars: NE, PWD and social services</t>
  </si>
  <si>
    <t>Baby bonus</t>
  </si>
  <si>
    <t>% of girls PAK that receive services in the day-care</t>
  </si>
  <si>
    <t>Women and girls benefiting from the residential and day-care services</t>
  </si>
  <si>
    <t>Reforming the justice system in Albania and aligning legislation with that of the EU, with the citizen centered</t>
  </si>
  <si>
    <t>Ratio women/men in the program</t>
  </si>
  <si>
    <t>105/44</t>
  </si>
  <si>
    <t>Legal aid</t>
  </si>
  <si>
    <t>Provide free legal assistance to individuals who meet the conditions. Enforcement and monitoring of the quality of legal assistance, in accordance with the legislation in force</t>
  </si>
  <si>
    <t>Free legal aid for women in need</t>
  </si>
  <si>
    <t>For a penitentiary system that guarantees the fundamental rights and freedoms of persons with limited freedom in the prison system and ensures their reintegration into society</t>
  </si>
  <si>
    <t xml:space="preserve">
Recidivism rate (men)</t>
  </si>
  <si>
    <t>Standards for the provision of the service of execution of criminal offenses</t>
  </si>
  <si>
    <t>Number of police troops in relation to the number of men inmates</t>
  </si>
  <si>
    <t>Prisoners (men)</t>
  </si>
  <si>
    <t xml:space="preserve">
Recidivism rate (women)</t>
  </si>
  <si>
    <t>Cases of violence in prisons (men)</t>
  </si>
  <si>
    <t>Prisoners (women)</t>
  </si>
  <si>
    <t>Cases of violence in prisons (women)</t>
  </si>
  <si>
    <t>Reintegration of prisoners, development of rehabilitation programs for pre-detainees and convicts in compliance with European standards</t>
  </si>
  <si>
    <t>Number of vocational training courses to punish men</t>
  </si>
  <si>
    <t>Reintegrated Prisoners (men)</t>
  </si>
  <si>
    <t>Number of vocational training courses to convict women</t>
  </si>
  <si>
    <t>Reintegrated Prisoners (women)</t>
  </si>
  <si>
    <t>Punished women employed</t>
  </si>
  <si>
    <t>Bailiff system</t>
  </si>
  <si>
    <t>Execution 100% of any protection order in favor of women</t>
  </si>
  <si>
    <t>Nr of executive titles filed in relation to protection orders in favor of women</t>
  </si>
  <si>
    <t>Executed protection orders</t>
  </si>
  <si>
    <t>Probation services</t>
  </si>
  <si>
    <t>Increase the performance of the Probation Service in implementing the applicable legal framework and the highest standards in the area of ​​alternative measures for the realization of the most effective programs in realizing the rehabilitation of the convicts with alternative measures</t>
  </si>
  <si>
    <t>women supervised with alternative service</t>
  </si>
  <si>
    <t>Adoption services</t>
  </si>
  <si>
    <t>Successful implementation of child adoption on the waiting list at home and abroad</t>
  </si>
  <si>
    <t>Percentage of adoption of requests for adoption by single applicants.</t>
  </si>
  <si>
    <t>Establish a convenient, effective and efficient FMC system in compliance with legal standards through performance-based management. Efficiency in use of financial and material resources in education; effectiveness in the use of human resources: capacity building of management skills at central (MAS), regional (DAR / ZA), local (educational institutions). Prepare the legal and subordinate legal acts of the education system in accordance with Albanian legislation and its development according to the common values ​​of contemporary systems. Implementing national strategies</t>
  </si>
  <si>
    <t>Discrimination in recruitment or promotion</t>
  </si>
  <si>
    <t>Primary Education</t>
  </si>
  <si>
    <t>For a qualitative and inclusive education aimed at meeting European standards</t>
  </si>
  <si>
    <t xml:space="preserve">% of pupils in girls in 9-year education in rural areas (68,000) </t>
  </si>
  <si>
    <t>Nr of pupils</t>
  </si>
  <si>
    <t>% of pupils of girls in 9-year education in urban / urban areas (72939)</t>
  </si>
  <si>
    <t>Secondary Education</t>
  </si>
  <si>
    <t>Develop policies aimed at creating the opportunity for each student completing basic education to enroll in upper secondary education</t>
  </si>
  <si>
    <t>Number of Pupils, Girls attending secondary public high school</t>
  </si>
  <si>
    <t>% of pupils, the girl who attends high public upper secondary education in rural areas.</t>
  </si>
  <si>
    <t>Students in the secondary eductaion</t>
  </si>
  <si>
    <t>Percentage withdrawal of female students enrolled in upper secondary public education versus the number of pupils completing lower secondary public education (grade 9)</t>
  </si>
  <si>
    <t>Higher education</t>
  </si>
  <si>
    <t>Quality assurance in AL at the institutional level and study programs according to the criteria and international standards of HEAL, in accordance with the requirements of the local and national labor market. Institutional Accreditation in 100% of HEIs of study programs. Ensure equal opportunities based on merit for all individuals who want to pursue higher education. To base the higher education system on the principle of free competition between higher education institutions, academic staff and students. To ensure access to higher education, by merit, regardless of the financial capabilities of individuals</t>
  </si>
  <si>
    <t>Total number of girl students in three study cycles at public HEI</t>
  </si>
  <si>
    <t>nr of students</t>
  </si>
  <si>
    <t>% of female students in three study cycles at public HEIs</t>
  </si>
  <si>
    <t>Encouraging research in public HEIs through direct funding of 3200-3800 applicants, with priority women's applicants, as well as financial support for fundraising in public HEIs with funds from the state budget</t>
  </si>
  <si>
    <t>Number of applicants who have benefited from funding</t>
  </si>
  <si>
    <t>Secondary Vocational Education</t>
  </si>
  <si>
    <t>Increase access to Vocational Secondary Education</t>
  </si>
  <si>
    <t>Girls attending VSE</t>
  </si>
  <si>
    <t>Improving the scope of employment services (mediation, counseling and career orientation) targeting groups in need of unemployed</t>
  </si>
  <si>
    <t>Jobseekers recruited from the employment promotion program for women headed households with dependent children and daughters (VKM 27)</t>
  </si>
  <si>
    <t>Management of Public Expenditures</t>
  </si>
  <si>
    <t>Consolidated Fiscal and Macroeconomic Framework that supports the preparation of the Medium Term Budget Program and the Draft Budget of the annual budget in a comprehensive and transparent manner, being in line with the NSDI and strategic priorities, to achieve the desired results with sustainable financial resources</t>
  </si>
  <si>
    <t>Number of Budget Programs Including Effectively Gender Responsive Budgeting</t>
  </si>
  <si>
    <t>Increase the quality of service to beneficiaries by 2.5% each year. Continuous improvement of services to citizens by focusing on all of the ISI's pro-client activity</t>
  </si>
  <si>
    <t>Maternity leave payments</t>
  </si>
  <si>
    <t>To provide, by 2025, affordable and affordable housing for about 60% of households / individuals who have applied for housing and can not afford the housing market costs</t>
  </si>
  <si>
    <t>Percentage of beneficiaries of the category "female victims of violence" and "female head of household" (cumulative)</t>
  </si>
  <si>
    <t>Commissioner Against Discimination</t>
  </si>
  <si>
    <t>Timely identification and effective treatment of discrimination issues and raising of awareness of citizens, institutions and organizations with legitimate interests in Albania regarding the protection against discrimination and the role of CPD and cooperation with various actors</t>
  </si>
  <si>
    <t>Increase the number of complaints</t>
  </si>
  <si>
    <t>nr of citizens informed</t>
  </si>
  <si>
    <t>Year</t>
  </si>
  <si>
    <t>No. of Budget Programs (total):</t>
  </si>
  <si>
    <t>No. of Budget Programs that include GRB:</t>
  </si>
  <si>
    <t xml:space="preserve">No. of Objectives: </t>
  </si>
  <si>
    <t xml:space="preserve">No. of Outputs (by type): </t>
  </si>
  <si>
    <t>GRB related budget funds (in million USD):</t>
  </si>
  <si>
    <t xml:space="preserve">% of Total Budget Expenditures: </t>
  </si>
  <si>
    <t>Breast Cancer and cervical cancer Screening</t>
  </si>
  <si>
    <t>Women screening for cervical cancer</t>
  </si>
  <si>
    <t>3,3/1000000</t>
  </si>
  <si>
    <t>Number of women benefiting from cervical cancer screening</t>
  </si>
  <si>
    <t>Women with PAK benefiting from NE scheme</t>
  </si>
  <si>
    <t>Number of PAK benefiting from the daily centres</t>
  </si>
  <si>
    <t>KPI value for year 2021</t>
  </si>
  <si>
    <t>Output Target for year 2021</t>
  </si>
  <si>
    <t>Share of women in leadership positions</t>
  </si>
  <si>
    <t>legal acts</t>
  </si>
  <si>
    <t>% of women taking part in the industry of fishing</t>
  </si>
  <si>
    <t>Gynecological hospitals</t>
  </si>
  <si>
    <t>baby bonus</t>
  </si>
  <si>
    <t>Women benefiting baby bonus</t>
  </si>
  <si>
    <t>nr of women in leading positions</t>
  </si>
  <si>
    <t>women in probation</t>
  </si>
  <si>
    <t>women reintegrated</t>
  </si>
  <si>
    <t>Nr of women reintagrated</t>
  </si>
  <si>
    <t>2021-2023</t>
  </si>
  <si>
    <t>Total budget</t>
  </si>
  <si>
    <t>GRB</t>
  </si>
  <si>
    <t xml:space="preserve"> GDP  2021 (000)</t>
  </si>
  <si>
    <t>Share of GRB over GDP 2021</t>
  </si>
  <si>
    <t>MTBP year</t>
  </si>
  <si>
    <t>GRB amount</t>
  </si>
  <si>
    <t>GRB %</t>
  </si>
  <si>
    <t>2023550000</t>
  </si>
  <si>
    <t>Output cost for 2021 (in LEK)</t>
  </si>
  <si>
    <t>Gender Responsive Output cost for 2021 (in LEK)</t>
  </si>
  <si>
    <t>Budget Program Ceiling for 2021 (in LEK)</t>
  </si>
  <si>
    <t>Overall LM / IB Ceiling for 2021 (in LEK)</t>
  </si>
  <si>
    <t>1650000</t>
  </si>
  <si>
    <t>37000000</t>
  </si>
  <si>
    <t>1673674000</t>
  </si>
  <si>
    <t>254020000</t>
  </si>
  <si>
    <t>0110</t>
  </si>
  <si>
    <t>Effective and rational management of human, financial and high technology resources to increase the response and quality of diplomatic service</t>
  </si>
  <si>
    <t>% of female executives versus total program leadership positions</t>
  </si>
  <si>
    <t>01119</t>
  </si>
  <si>
    <t>Relatives of diplomats treated according to law</t>
  </si>
  <si>
    <t>Number of women in management positions in relation to the total number of employees based on the current structure in force</t>
  </si>
  <si>
    <t>Intangible heritage activities</t>
  </si>
  <si>
    <t>Projects and programs in support of the independent scene</t>
  </si>
  <si>
    <t>Increase Public Safety and Road Safety through road patrols and strengthen territorial control with community policing.</t>
  </si>
  <si>
    <t>No. of total paid female police officers</t>
  </si>
  <si>
    <t>No. of FNsh women employees vs total</t>
  </si>
  <si>
    <t>Traffic police services performed on national roads</t>
  </si>
  <si>
    <t>Purchased equipment for the Traffic Police</t>
  </si>
  <si>
    <t>Special Forces and SOE Services for Ensuring Public Order</t>
  </si>
  <si>
    <t>Share of women personel employed in the Border Police against the total number of staff</t>
  </si>
  <si>
    <t>Number of female police graduates to the total educated</t>
  </si>
  <si>
    <t>Recruit women to total recruits</t>
  </si>
  <si>
    <t>Ratio of female police officers in leadership positions / total leadership</t>
  </si>
  <si>
    <t>Contribute to the good administration, effective management of funds and the reversal of financial obligations for the staff of the MoD and the General Staff, Military Representations, NATO Headquarters, according to the legal obligations of involvement in regional initiatives and international organizations.</t>
  </si>
  <si>
    <t xml:space="preserve">share of executive  women </t>
  </si>
  <si>
    <t>% of military and civilian women</t>
  </si>
  <si>
    <t xml:space="preserve">Funstional Archive </t>
  </si>
  <si>
    <t>09430</t>
  </si>
  <si>
    <t>Increase human resource capacity and transform the military and civilian education system through integrated and comprehensive programs in line with NATO standards</t>
  </si>
  <si>
    <t>Number of female military personnel admitted to the Armed Forces.</t>
  </si>
  <si>
    <t>Capacities capable of quality training and education in the Armed Forces</t>
  </si>
  <si>
    <t>Ensuring health care standards</t>
  </si>
  <si>
    <t>Reconstruction of maternity wards, neonatology ward and maternity emergency ward Koco Gliozheni Tirana</t>
  </si>
  <si>
    <t>Reconstruction in Lezha spa and supplements for Lezha Maternity</t>
  </si>
  <si>
    <t>Reconstruction and maternity supplement for sp.Berat</t>
  </si>
  <si>
    <t>Reconstruction of the old building of Neonatology and Obstetrics and construction of two new buildings in SUOGJ "Queen Geraldine"</t>
  </si>
  <si>
    <t>Supervision for the reconstruction of the old building of Neonatology and Obstetrics and the construction of two new buildings in SUOGJ "Queen Geraldine"</t>
  </si>
  <si>
    <t>Testing for the reconstruction of the old building of Neonatology and Obstetrics and the construction of two new buildings in SUOGJ "Queen Geraldine"</t>
  </si>
  <si>
    <t>2.9/100000</t>
  </si>
  <si>
    <t>Mortality from cervical cancer</t>
  </si>
  <si>
    <t>Reforming the justice system in Albania and aligning legislation with that of the EU, with a citizen focus</t>
  </si>
  <si>
    <t>Reintegration of convicts, development of programs for social rehabilitation of pre-detainees and convicts in accordance with European standards</t>
  </si>
  <si>
    <t>Adoption application reviewed</t>
  </si>
  <si>
    <t>Female beneficiaries from those receiving family pension</t>
  </si>
  <si>
    <t>Budget transfers to cover the difference between revenues and expenditures of the Public Pension scheme</t>
  </si>
  <si>
    <t>% of female jobseekers who become part of the employment program</t>
  </si>
  <si>
    <t>% of female jobseekers who become part of the Vocational Training program</t>
  </si>
  <si>
    <t>Mediations realized by the Employment Offices</t>
  </si>
  <si>
    <t>Employees / trained through employment promotion programs</t>
  </si>
  <si>
    <t>Approximation of standards, in order to better manage staff and their work, in accordance with the principles of gender equality and non-discrimination. "</t>
  </si>
  <si>
    <t>Ombudsperson</t>
  </si>
  <si>
    <t>Number of recommendations for addressing gender-based violations against the total AG recommendations</t>
  </si>
  <si>
    <t>Resolving citizens' complaints or requests against the irregular and illegal behavior, decisions or inactions of the public administration, by ensuring the implementation and legal compliance of the public administration in the service of the population and human rights awareness.</t>
  </si>
  <si>
    <t>Addressed requests</t>
  </si>
  <si>
    <t>Increasing the competitiveness of the economy in the regional marSupporting direct investments in the Republic of Albaniaket by granting grant funds.</t>
  </si>
  <si>
    <t>Number of businesses owned by women that benefit from the business support schemes.</t>
  </si>
  <si>
    <t>Gender Responsive Output cost for 2020 (in 000 LEK)</t>
  </si>
  <si>
    <t>Output cost for 2020(in 000 LEK)</t>
  </si>
  <si>
    <t>KPI</t>
  </si>
  <si>
    <t>Water supply and sewerage</t>
  </si>
  <si>
    <t>Ministry of Infrastructure and Energy</t>
  </si>
  <si>
    <t>06370</t>
  </si>
  <si>
    <t>Water supply and sewerage service for the entire population, with quality and according to international standards</t>
  </si>
  <si>
    <t>Share of women executive in Water and Sewerage companies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</si>
</sst>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64" formatCode="_(&quot;$&quot;* #,##0.00_);_(&quot;$&quot;* \(#,##0.00\);_(&quot;$&quot;* &quot;-&quot;??_);_(@_)"/>
    <numFmt numFmtId="165" formatCode="_(* #,##0.00_);_(* \(#,##0.00\);_(* &quot;-&quot;??_);_(@_)"/>
    <numFmt numFmtId="166" formatCode="0.0%"/>
    <numFmt numFmtId="167" formatCode="_(&quot;$&quot;* #,##0_);_(&quot;$&quot;* \(#,##0\);_(&quot;$&quot;* &quot;-&quot;??_);_(@_)"/>
    <numFmt numFmtId="168" formatCode="_(* #,##0_);_(* \(#,##0\);_(* &quot;-&quot;??_);_(@_)"/>
    <numFmt numFmtId="169" formatCode="0.000%"/>
    <numFmt numFmtId="170" formatCode="0.0000%"/>
  </numFmts>
  <fonts count="6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Cambria"/>
      <family val="1"/>
      <scheme val="major"/>
    </font>
    <font>
      <b/>
      <sz val="24"/>
      <color theme="1"/>
      <name val="Cambria"/>
      <family val="1"/>
      <scheme val="major"/>
    </font>
    <font>
      <b/>
      <sz val="12"/>
      <color theme="1"/>
      <name val="Cambria"/>
      <family val="1"/>
      <scheme val="major"/>
    </font>
    <font>
      <b/>
      <sz val="12"/>
      <color theme="1"/>
      <name val="Calibri"/>
      <family val="2"/>
      <scheme val="minor"/>
    </font>
    <font>
      <sz val="12"/>
      <color rgb="FF000000"/>
      <name val="Calibri"/>
      <family val="2"/>
      <scheme val="minor"/>
    </font>
    <font>
      <b/>
      <sz val="12"/>
      <color rgb="FFFF0000"/>
      <name val="Calibri"/>
      <family val="2"/>
      <scheme val="minor"/>
    </font>
    <font>
      <sz val="9"/>
      <color indexed="81"/>
      <name val="Tahoma"/>
      <family val="2"/>
    </font>
    <font>
      <b/>
      <sz val="9"/>
      <color indexed="81"/>
      <name val="Tahoma"/>
      <family val="2"/>
    </font>
    <font>
      <sz val="12"/>
      <color rgb="FF000000"/>
      <name val="Cambria"/>
      <family val="1"/>
      <scheme val="major"/>
    </font>
    <font>
      <b/>
      <sz val="12"/>
      <color rgb="FFFF0000"/>
      <name val="Cambria"/>
      <family val="1"/>
      <scheme val="major"/>
    </font>
    <font>
      <sz val="12"/>
      <color theme="1"/>
      <name val="Calibri"/>
      <family val="2"/>
      <scheme val="minor"/>
    </font>
    <font>
      <b/>
      <sz val="24"/>
      <color theme="1"/>
      <name val="Cambria"/>
      <family val="1"/>
      <scheme val="major"/>
    </font>
    <font>
      <sz val="12"/>
      <color theme="1"/>
      <name val="Cambria"/>
      <family val="1"/>
      <scheme val="major"/>
    </font>
    <font>
      <b/>
      <sz val="12"/>
      <color theme="1"/>
      <name val="Calibri"/>
      <family val="2"/>
      <scheme val="minor"/>
    </font>
    <font>
      <sz val="12"/>
      <color rgb="FF000000"/>
      <name val="Calibri"/>
      <family val="2"/>
      <scheme val="minor"/>
    </font>
    <font>
      <b/>
      <sz val="12"/>
      <color rgb="FFFF0000"/>
      <name val="Calibri"/>
      <family val="2"/>
      <scheme val="minor"/>
    </font>
    <font>
      <b/>
      <sz val="12"/>
      <color theme="1"/>
      <name val="Cambria"/>
      <family val="1"/>
      <scheme val="major"/>
    </font>
    <font>
      <sz val="12"/>
      <color theme="1"/>
      <name val="Calibri"/>
      <family val="2"/>
      <scheme val="minor"/>
    </font>
    <font>
      <b/>
      <sz val="12"/>
      <color theme="1"/>
      <name val="Calibri"/>
      <family val="2"/>
      <scheme val="minor"/>
    </font>
    <font>
      <sz val="12"/>
      <color rgb="FF000000"/>
      <name val="Calibri"/>
      <family val="2"/>
      <scheme val="minor"/>
    </font>
    <font>
      <b/>
      <sz val="12"/>
      <color rgb="FFFF0000"/>
      <name val="Calibri"/>
      <family val="2"/>
      <scheme val="minor"/>
    </font>
    <font>
      <sz val="12"/>
      <color rgb="FF212121"/>
      <name val="Calibri"/>
      <family val="2"/>
      <scheme val="minor"/>
    </font>
    <font>
      <b/>
      <sz val="11"/>
      <color theme="1"/>
      <name val="Calibri"/>
      <family val="2"/>
      <scheme val="minor"/>
    </font>
    <font>
      <sz val="11"/>
      <name val="Calibri"/>
      <family val="2"/>
      <scheme val="minor"/>
    </font>
    <font>
      <b/>
      <sz val="12"/>
      <name val="Calibri"/>
      <family val="2"/>
      <scheme val="minor"/>
    </font>
    <font>
      <b/>
      <sz val="14"/>
      <color rgb="FF000000"/>
      <name val="Century Gothic"/>
      <family val="2"/>
    </font>
    <font>
      <sz val="10"/>
      <name val="Arial"/>
      <family val="2"/>
      <charset val="238"/>
    </font>
    <font>
      <b/>
      <sz val="8"/>
      <color rgb="FFFF0000"/>
      <name val="Garamond"/>
      <family val="1"/>
    </font>
    <font>
      <sz val="8"/>
      <color theme="1"/>
      <name val="Garamond"/>
      <family val="1"/>
    </font>
    <font>
      <b/>
      <sz val="8"/>
      <color theme="1"/>
      <name val="Garamond"/>
      <family val="1"/>
    </font>
    <font>
      <b/>
      <sz val="10"/>
      <name val="Arial"/>
      <family val="2"/>
      <charset val="238"/>
    </font>
    <font>
      <sz val="9"/>
      <color theme="1"/>
      <name val="Garamond"/>
      <family val="1"/>
    </font>
    <font>
      <b/>
      <sz val="11"/>
      <color theme="1"/>
      <name val="Garamond"/>
      <family val="1"/>
    </font>
    <font>
      <b/>
      <sz val="9"/>
      <color theme="1"/>
      <name val="Garamond"/>
      <family val="1"/>
    </font>
    <font>
      <sz val="9"/>
      <color theme="1"/>
      <name val="Calibri"/>
      <family val="2"/>
      <scheme val="minor"/>
    </font>
    <font>
      <b/>
      <sz val="14"/>
      <name val="Arial"/>
      <family val="2"/>
    </font>
    <font>
      <sz val="14"/>
      <color rgb="FF000000"/>
      <name val="Arial"/>
      <family val="2"/>
    </font>
    <font>
      <sz val="14"/>
      <name val="Arial"/>
      <family val="2"/>
    </font>
    <font>
      <sz val="12"/>
      <color rgb="FFFF0000"/>
      <name val="Calibri"/>
      <family val="2"/>
      <scheme val="minor"/>
    </font>
    <font>
      <sz val="8"/>
      <color rgb="FF000000"/>
      <name val="Garamond"/>
      <family val="1"/>
    </font>
    <font>
      <i/>
      <sz val="6"/>
      <color rgb="FF222222"/>
      <name val="Arial"/>
      <family val="2"/>
    </font>
    <font>
      <sz val="12"/>
      <name val="Calibri"/>
      <family val="2"/>
      <scheme val="minor"/>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CECE8"/>
        <bgColor indexed="64"/>
      </patternFill>
    </fill>
    <fill>
      <patternFill patternType="solid">
        <fgColor theme="2"/>
        <bgColor indexed="64"/>
      </patternFill>
    </fill>
    <fill>
      <patternFill patternType="solid">
        <fgColor rgb="FFFFFFFF"/>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thin">
        <color auto="1"/>
      </right>
      <top style="double">
        <color auto="1"/>
      </top>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right/>
      <top style="thin">
        <color indexed="64"/>
      </top>
      <bottom/>
      <diagonal/>
    </border>
    <border>
      <left style="double">
        <color auto="1"/>
      </left>
      <right style="thin">
        <color auto="1"/>
      </right>
      <top style="thin">
        <color auto="1"/>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double">
        <color auto="1"/>
      </bottom>
      <diagonal/>
    </border>
    <border>
      <left/>
      <right style="thin">
        <color auto="1"/>
      </right>
      <top/>
      <bottom style="double">
        <color auto="1"/>
      </bottom>
      <diagonal/>
    </border>
    <border>
      <left style="thin">
        <color auto="1"/>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double">
        <color auto="1"/>
      </top>
      <bottom style="thin">
        <color auto="1"/>
      </bottom>
      <diagonal/>
    </border>
    <border>
      <left/>
      <right style="thin">
        <color auto="1"/>
      </right>
      <top style="double">
        <color auto="1"/>
      </top>
      <bottom/>
      <diagonal/>
    </border>
    <border>
      <left style="thin">
        <color auto="1"/>
      </left>
      <right style="double">
        <color indexed="64"/>
      </right>
      <top style="thin">
        <color auto="1"/>
      </top>
      <bottom style="thin">
        <color auto="1"/>
      </bottom>
      <diagonal/>
    </border>
    <border>
      <left style="thin">
        <color indexed="64"/>
      </left>
      <right style="double">
        <color indexed="64"/>
      </right>
      <top style="thin">
        <color auto="1"/>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auto="1"/>
      </top>
      <bottom/>
      <diagonal/>
    </border>
    <border>
      <left style="thin">
        <color auto="1"/>
      </left>
      <right/>
      <top style="double">
        <color auto="1"/>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double">
        <color auto="1"/>
      </left>
      <right style="thin">
        <color auto="1"/>
      </right>
      <top/>
      <bottom style="thin">
        <color indexed="64"/>
      </bottom>
      <diagonal/>
    </border>
    <border>
      <left style="thin">
        <color auto="1"/>
      </left>
      <right style="thin">
        <color auto="1"/>
      </right>
      <top style="thin">
        <color indexed="64"/>
      </top>
      <bottom style="medium">
        <color indexed="64"/>
      </bottom>
      <diagonal/>
    </border>
    <border>
      <left style="double">
        <color auto="1"/>
      </left>
      <right style="thin">
        <color auto="1"/>
      </right>
      <top style="thin">
        <color auto="1"/>
      </top>
      <bottom/>
      <diagonal/>
    </border>
    <border>
      <left style="thin">
        <color auto="1"/>
      </left>
      <right style="double">
        <color auto="1"/>
      </right>
      <top/>
      <bottom style="thin">
        <color indexed="64"/>
      </bottom>
      <diagonal/>
    </border>
    <border>
      <left style="thin">
        <color auto="1"/>
      </left>
      <right/>
      <top/>
      <bottom/>
      <diagonal/>
    </border>
    <border>
      <left style="double">
        <color auto="1"/>
      </left>
      <right/>
      <top style="double">
        <color auto="1"/>
      </top>
      <bottom style="double">
        <color auto="1"/>
      </bottom>
      <diagonal/>
    </border>
    <border>
      <left style="double">
        <color auto="1"/>
      </left>
      <right/>
      <top style="thin">
        <color auto="1"/>
      </top>
      <bottom style="double">
        <color auto="1"/>
      </bottom>
      <diagonal/>
    </border>
    <border>
      <left style="thin">
        <color auto="1"/>
      </left>
      <right style="thin">
        <color auto="1"/>
      </right>
      <top style="dashed">
        <color auto="1"/>
      </top>
      <bottom/>
      <diagonal/>
    </border>
    <border>
      <left style="double">
        <color auto="1"/>
      </left>
      <right/>
      <top style="thin">
        <color auto="1"/>
      </top>
      <bottom style="thin">
        <color auto="1"/>
      </bottom>
      <diagonal/>
    </border>
    <border>
      <left style="thin">
        <color auto="1"/>
      </left>
      <right style="double">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double">
        <color auto="1"/>
      </left>
      <right/>
      <top style="double">
        <color auto="1"/>
      </top>
      <bottom style="thin">
        <color auto="1"/>
      </bottom>
      <diagonal/>
    </border>
    <border>
      <left style="thin">
        <color auto="1"/>
      </left>
      <right style="double">
        <color auto="1"/>
      </right>
      <top style="thin">
        <color auto="1"/>
      </top>
      <bottom style="dashed">
        <color auto="1"/>
      </bottom>
      <diagonal/>
    </border>
    <border>
      <left style="thin">
        <color auto="1"/>
      </left>
      <right style="double">
        <color auto="1"/>
      </right>
      <top style="double">
        <color auto="1"/>
      </top>
      <bottom style="thin">
        <color auto="1"/>
      </bottom>
      <diagonal/>
    </border>
    <border>
      <left style="double">
        <color auto="1"/>
      </left>
      <right style="double">
        <color auto="1"/>
      </right>
      <top/>
      <bottom style="double">
        <color auto="1"/>
      </bottom>
      <diagonal/>
    </border>
    <border>
      <left style="thin">
        <color auto="1"/>
      </left>
      <right style="double">
        <color auto="1"/>
      </right>
      <top style="dashed">
        <color auto="1"/>
      </top>
      <bottom style="thin">
        <color auto="1"/>
      </bottom>
      <diagonal/>
    </border>
    <border>
      <left style="double">
        <color auto="1"/>
      </left>
      <right style="double">
        <color auto="1"/>
      </right>
      <top/>
      <bottom/>
      <diagonal/>
    </border>
    <border>
      <left style="double">
        <color auto="1"/>
      </left>
      <right style="double">
        <color auto="1"/>
      </right>
      <top style="double">
        <color auto="1"/>
      </top>
      <bottom/>
      <diagonal/>
    </border>
    <border>
      <left style="double">
        <color auto="1"/>
      </left>
      <right/>
      <top/>
      <bottom style="double">
        <color auto="1"/>
      </bottom>
      <diagonal/>
    </border>
    <border>
      <left style="double">
        <color auto="1"/>
      </left>
      <right/>
      <top style="double">
        <color auto="1"/>
      </top>
      <bottom/>
      <diagonal/>
    </border>
    <border>
      <left style="thin">
        <color auto="1"/>
      </left>
      <right style="thin">
        <color auto="1"/>
      </right>
      <top style="dashed">
        <color auto="1"/>
      </top>
      <bottom style="thin">
        <color auto="1"/>
      </bottom>
      <diagonal/>
    </border>
    <border>
      <left style="thin">
        <color auto="1"/>
      </left>
      <right style="double">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double">
        <color auto="1"/>
      </left>
      <right style="thin">
        <color auto="1"/>
      </right>
      <top style="medium">
        <color auto="1"/>
      </top>
      <bottom style="thin">
        <color auto="1"/>
      </bottom>
      <diagonal/>
    </border>
    <border>
      <left style="double">
        <color auto="1"/>
      </left>
      <right/>
      <top style="medium">
        <color auto="1"/>
      </top>
      <bottom style="thin">
        <color auto="1"/>
      </bottom>
      <diagonal/>
    </border>
    <border>
      <left/>
      <right style="double">
        <color auto="1"/>
      </right>
      <top style="double">
        <color auto="1"/>
      </top>
      <bottom/>
      <diagonal/>
    </border>
    <border>
      <left/>
      <right/>
      <top style="double">
        <color auto="1"/>
      </top>
      <bottom/>
      <diagonal/>
    </border>
    <border>
      <left style="double">
        <color auto="1"/>
      </left>
      <right/>
      <top/>
      <bottom style="thin">
        <color auto="1"/>
      </bottom>
      <diagonal/>
    </border>
    <border>
      <left style="double">
        <color auto="1"/>
      </left>
      <right/>
      <top/>
      <bottom/>
      <diagonal/>
    </border>
    <border>
      <left style="medium">
        <color rgb="FF2E74B5"/>
      </left>
      <right style="medium">
        <color rgb="FF2E74B5"/>
      </right>
      <top/>
      <bottom style="medium">
        <color rgb="FF2E74B5"/>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style="medium">
        <color rgb="FF2E74B5"/>
      </right>
      <top style="medium">
        <color rgb="FF2E74B5"/>
      </top>
      <bottom style="medium">
        <color rgb="FF2E74B5"/>
      </bottom>
      <diagonal/>
    </border>
    <border>
      <left style="medium">
        <color rgb="FF2E74B5"/>
      </left>
      <right style="medium">
        <color rgb="FF2E74B5"/>
      </right>
      <top style="medium">
        <color rgb="FF2E74B5"/>
      </top>
      <bottom/>
      <diagonal/>
    </border>
    <border>
      <left/>
      <right style="medium">
        <color rgb="FF2E74B5"/>
      </right>
      <top/>
      <bottom/>
      <diagonal/>
    </border>
    <border>
      <left/>
      <right style="medium">
        <color rgb="FF2E74B5"/>
      </right>
      <top/>
      <bottom style="medium">
        <color rgb="FF2E74B5"/>
      </bottom>
      <diagonal/>
    </border>
    <border>
      <left style="double">
        <color auto="1"/>
      </left>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rgb="FF000000"/>
      </left>
      <right style="medium">
        <color rgb="FF000000"/>
      </right>
      <top style="medium">
        <color rgb="FFED7D31"/>
      </top>
      <bottom style="medium">
        <color rgb="FFED7D31"/>
      </bottom>
      <diagonal/>
    </border>
    <border>
      <left style="medium">
        <color rgb="FF000000"/>
      </left>
      <right style="medium">
        <color rgb="FF000000"/>
      </right>
      <top style="medium">
        <color rgb="FFED7D31"/>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ED7D31"/>
      </top>
      <bottom/>
      <diagonal/>
    </border>
    <border>
      <left style="medium">
        <color rgb="FF000000"/>
      </left>
      <right style="medium">
        <color rgb="FF000000"/>
      </right>
      <top style="medium">
        <color rgb="FF000000"/>
      </top>
      <bottom/>
      <diagonal/>
    </border>
    <border>
      <left style="thin">
        <color auto="1"/>
      </left>
      <right style="double">
        <color auto="1"/>
      </right>
      <top/>
      <bottom style="dashed">
        <color auto="1"/>
      </bottom>
      <diagonal/>
    </border>
    <border>
      <left style="thin">
        <color auto="1"/>
      </left>
      <right style="double">
        <color indexed="64"/>
      </right>
      <top style="dashed">
        <color auto="1"/>
      </top>
      <bottom/>
      <diagonal/>
    </border>
    <border>
      <left/>
      <right style="thin">
        <color auto="1"/>
      </right>
      <top style="double">
        <color auto="1"/>
      </top>
      <bottom style="double">
        <color auto="1"/>
      </bottom>
      <diagonal/>
    </border>
    <border>
      <left style="thin">
        <color auto="1"/>
      </left>
      <right style="thin">
        <color auto="1"/>
      </right>
      <top style="dashed">
        <color auto="1"/>
      </top>
      <bottom style="double">
        <color indexed="64"/>
      </bottom>
      <diagonal/>
    </border>
  </borders>
  <cellStyleXfs count="20">
    <xf numFmtId="0" fontId="0" fillId="0" borderId="0"/>
    <xf numFmtId="41" fontId="16"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9"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0" fontId="15" fillId="0" borderId="0"/>
    <xf numFmtId="9" fontId="15" fillId="0" borderId="0" applyFont="0" applyFill="0" applyBorder="0" applyAlignment="0" applyProtection="0"/>
    <xf numFmtId="165" fontId="15" fillId="0" borderId="0" applyFont="0" applyFill="0" applyBorder="0" applyAlignment="0" applyProtection="0"/>
    <xf numFmtId="0" fontId="45" fillId="0" borderId="0"/>
    <xf numFmtId="0" fontId="8" fillId="0" borderId="0"/>
    <xf numFmtId="9" fontId="8" fillId="0" borderId="0" applyFont="0" applyFill="0" applyBorder="0" applyAlignment="0" applyProtection="0"/>
    <xf numFmtId="165" fontId="8" fillId="0" borderId="0" applyFont="0" applyFill="0" applyBorder="0" applyAlignment="0" applyProtection="0"/>
    <xf numFmtId="0" fontId="3" fillId="0" borderId="0"/>
    <xf numFmtId="9" fontId="3" fillId="0" borderId="0" applyFont="0" applyFill="0" applyBorder="0" applyAlignment="0" applyProtection="0"/>
  </cellStyleXfs>
  <cellXfs count="1507">
    <xf numFmtId="0" fontId="0" fillId="0" borderId="0" xfId="0"/>
    <xf numFmtId="0" fontId="19" fillId="0" borderId="0" xfId="0" applyFont="1"/>
    <xf numFmtId="0" fontId="20" fillId="0" borderId="0" xfId="0" applyFont="1"/>
    <xf numFmtId="0" fontId="0" fillId="0" borderId="0" xfId="0" applyFont="1"/>
    <xf numFmtId="0" fontId="0" fillId="0" borderId="0" xfId="0" applyFont="1" applyBorder="1"/>
    <xf numFmtId="0" fontId="0" fillId="0" borderId="0" xfId="0" applyFont="1" applyFill="1" applyBorder="1"/>
    <xf numFmtId="0" fontId="22" fillId="2" borderId="16"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0" fillId="0" borderId="14" xfId="0" applyFont="1" applyBorder="1" applyAlignment="1">
      <alignment vertical="center"/>
    </xf>
    <xf numFmtId="41" fontId="0" fillId="0" borderId="14" xfId="1" applyFont="1" applyBorder="1" applyAlignment="1">
      <alignment horizontal="center" vertical="center"/>
    </xf>
    <xf numFmtId="10" fontId="0" fillId="0" borderId="14" xfId="1" applyNumberFormat="1" applyFont="1" applyBorder="1" applyAlignment="1">
      <alignment horizontal="center" vertical="center"/>
    </xf>
    <xf numFmtId="10" fontId="0" fillId="0" borderId="15" xfId="1" applyNumberFormat="1" applyFont="1" applyBorder="1" applyAlignment="1">
      <alignment horizontal="center" vertical="center"/>
    </xf>
    <xf numFmtId="0" fontId="0" fillId="0" borderId="14" xfId="0" applyFont="1" applyBorder="1" applyAlignment="1">
      <alignment vertical="center" wrapText="1"/>
    </xf>
    <xf numFmtId="0" fontId="0" fillId="0" borderId="22" xfId="0" applyFont="1" applyBorder="1" applyAlignment="1">
      <alignment vertical="center" wrapText="1"/>
    </xf>
    <xf numFmtId="41" fontId="0" fillId="0" borderId="22" xfId="1" applyFont="1" applyBorder="1" applyAlignment="1">
      <alignment horizontal="center" vertical="center"/>
    </xf>
    <xf numFmtId="0" fontId="0" fillId="0" borderId="10" xfId="0" applyFont="1" applyBorder="1" applyAlignment="1">
      <alignment vertical="center" wrapText="1"/>
    </xf>
    <xf numFmtId="41" fontId="0" fillId="0" borderId="10" xfId="1" applyFont="1" applyBorder="1" applyAlignment="1">
      <alignment horizontal="center" vertical="center"/>
    </xf>
    <xf numFmtId="0" fontId="0" fillId="0" borderId="10" xfId="0" applyFont="1" applyBorder="1" applyAlignment="1">
      <alignment vertical="center"/>
    </xf>
    <xf numFmtId="0" fontId="0" fillId="0" borderId="22" xfId="0" applyFont="1" applyBorder="1" applyAlignment="1">
      <alignment vertical="center"/>
    </xf>
    <xf numFmtId="0" fontId="0" fillId="0" borderId="1" xfId="0" applyFont="1" applyBorder="1" applyAlignment="1">
      <alignment vertical="center"/>
    </xf>
    <xf numFmtId="0" fontId="22" fillId="2" borderId="17" xfId="0" applyFont="1" applyFill="1" applyBorder="1" applyAlignment="1">
      <alignment horizontal="center" vertical="center" wrapText="1"/>
    </xf>
    <xf numFmtId="0" fontId="0" fillId="0" borderId="13" xfId="0" applyFont="1" applyBorder="1" applyAlignment="1">
      <alignment horizontal="left" vertical="center" wrapText="1"/>
    </xf>
    <xf numFmtId="0" fontId="0" fillId="0" borderId="0" xfId="0" applyFont="1" applyAlignment="1">
      <alignment wrapText="1"/>
    </xf>
    <xf numFmtId="166" fontId="24" fillId="0" borderId="14" xfId="8" applyNumberFormat="1" applyFont="1" applyBorder="1" applyAlignment="1">
      <alignment horizontal="center" vertical="center"/>
    </xf>
    <xf numFmtId="9" fontId="24" fillId="0" borderId="1" xfId="8" applyFont="1" applyBorder="1" applyAlignment="1">
      <alignment horizontal="center" vertical="center"/>
    </xf>
    <xf numFmtId="41" fontId="24" fillId="0" borderId="3" xfId="1" applyFont="1" applyBorder="1" applyAlignment="1">
      <alignment horizontal="center" vertical="center"/>
    </xf>
    <xf numFmtId="166" fontId="24" fillId="0" borderId="1" xfId="8" applyNumberFormat="1" applyFont="1" applyBorder="1" applyAlignment="1">
      <alignment horizontal="center" vertical="center"/>
    </xf>
    <xf numFmtId="0" fontId="0" fillId="0" borderId="23" xfId="0" applyFont="1" applyBorder="1"/>
    <xf numFmtId="41" fontId="0" fillId="0" borderId="2" xfId="1" applyFont="1" applyBorder="1" applyAlignment="1">
      <alignment vertical="center" wrapText="1"/>
    </xf>
    <xf numFmtId="9" fontId="24" fillId="0" borderId="2" xfId="8" applyFont="1" applyBorder="1" applyAlignment="1">
      <alignment horizontal="center" vertical="center"/>
    </xf>
    <xf numFmtId="166" fontId="24" fillId="0" borderId="31" xfId="8" applyNumberFormat="1" applyFont="1" applyBorder="1" applyAlignment="1">
      <alignment horizontal="center" vertical="center"/>
    </xf>
    <xf numFmtId="41" fontId="0" fillId="0" borderId="28" xfId="1" applyFont="1" applyBorder="1" applyAlignment="1">
      <alignment vertical="center"/>
    </xf>
    <xf numFmtId="41" fontId="0" fillId="0" borderId="25" xfId="1" applyFont="1" applyBorder="1" applyAlignment="1">
      <alignment vertical="center"/>
    </xf>
    <xf numFmtId="166" fontId="24" fillId="0" borderId="2" xfId="8" applyNumberFormat="1" applyFont="1" applyBorder="1" applyAlignment="1">
      <alignment horizontal="center" vertical="center"/>
    </xf>
    <xf numFmtId="0" fontId="0" fillId="0" borderId="4" xfId="0" applyFont="1" applyBorder="1" applyAlignment="1">
      <alignment vertical="center" wrapText="1"/>
    </xf>
    <xf numFmtId="9" fontId="24" fillId="0" borderId="22" xfId="8" applyFont="1" applyBorder="1" applyAlignment="1">
      <alignment horizontal="center" vertical="center"/>
    </xf>
    <xf numFmtId="9" fontId="24" fillId="0" borderId="10" xfId="8" applyFont="1" applyBorder="1" applyAlignment="1">
      <alignment horizontal="center" vertical="center"/>
    </xf>
    <xf numFmtId="41" fontId="0" fillId="0" borderId="4" xfId="1" applyFont="1" applyBorder="1" applyAlignment="1">
      <alignment vertical="center" wrapText="1"/>
    </xf>
    <xf numFmtId="0" fontId="22" fillId="0" borderId="0" xfId="0" applyFont="1" applyAlignment="1">
      <alignment horizontal="center" vertical="center"/>
    </xf>
    <xf numFmtId="0" fontId="21" fillId="0" borderId="0" xfId="0" applyFont="1" applyAlignment="1">
      <alignment horizontal="center" vertical="center"/>
    </xf>
    <xf numFmtId="0" fontId="21" fillId="2" borderId="34" xfId="0" applyFont="1" applyFill="1" applyBorder="1" applyAlignment="1">
      <alignment horizontal="center" vertical="center"/>
    </xf>
    <xf numFmtId="0" fontId="21" fillId="2" borderId="35" xfId="0" applyFont="1" applyFill="1" applyBorder="1" applyAlignment="1">
      <alignment horizontal="center" vertical="center"/>
    </xf>
    <xf numFmtId="41" fontId="21" fillId="2" borderId="35" xfId="0" applyNumberFormat="1" applyFont="1" applyFill="1" applyBorder="1" applyAlignment="1">
      <alignment horizontal="center" vertical="center"/>
    </xf>
    <xf numFmtId="9" fontId="21" fillId="2" borderId="35" xfId="8" applyNumberFormat="1" applyFont="1" applyFill="1" applyBorder="1" applyAlignment="1">
      <alignment horizontal="center" vertical="center"/>
    </xf>
    <xf numFmtId="9" fontId="21" fillId="2" borderId="36" xfId="8" applyNumberFormat="1" applyFont="1" applyFill="1" applyBorder="1" applyAlignment="1">
      <alignment horizontal="center" vertical="center"/>
    </xf>
    <xf numFmtId="167" fontId="19" fillId="0" borderId="0" xfId="10" applyNumberFormat="1" applyFont="1"/>
    <xf numFmtId="0" fontId="22" fillId="2" borderId="37" xfId="0" applyFont="1" applyFill="1" applyBorder="1" applyAlignment="1">
      <alignment horizontal="center" vertical="center" wrapText="1"/>
    </xf>
    <xf numFmtId="41" fontId="0" fillId="0" borderId="27" xfId="1" applyFont="1" applyBorder="1"/>
    <xf numFmtId="41" fontId="0" fillId="0" borderId="23" xfId="1" applyFont="1" applyBorder="1"/>
    <xf numFmtId="41" fontId="0" fillId="0" borderId="38" xfId="1" applyFont="1" applyBorder="1" applyAlignment="1">
      <alignment horizontal="center" vertical="center"/>
    </xf>
    <xf numFmtId="41" fontId="0" fillId="0" borderId="38" xfId="1" applyFont="1" applyBorder="1" applyAlignment="1">
      <alignment vertical="center"/>
    </xf>
    <xf numFmtId="41" fontId="0" fillId="0" borderId="29" xfId="1" applyFont="1" applyBorder="1" applyAlignment="1">
      <alignment horizontal="center" vertical="center"/>
    </xf>
    <xf numFmtId="41" fontId="0" fillId="0" borderId="23" xfId="1" applyFont="1" applyBorder="1" applyAlignment="1">
      <alignment horizontal="center" vertical="center"/>
    </xf>
    <xf numFmtId="41" fontId="0" fillId="0" borderId="29" xfId="1" applyFont="1" applyBorder="1" applyAlignment="1">
      <alignment vertical="center"/>
    </xf>
    <xf numFmtId="41" fontId="0" fillId="0" borderId="23" xfId="1" applyFont="1" applyBorder="1" applyAlignment="1">
      <alignment vertical="center"/>
    </xf>
    <xf numFmtId="41" fontId="0" fillId="0" borderId="27" xfId="1" applyFont="1" applyBorder="1" applyAlignment="1">
      <alignment vertical="center"/>
    </xf>
    <xf numFmtId="41" fontId="0" fillId="0" borderId="37" xfId="1" applyFont="1" applyBorder="1" applyAlignment="1">
      <alignment vertical="center"/>
    </xf>
    <xf numFmtId="0" fontId="22" fillId="2" borderId="39" xfId="0" applyFont="1" applyFill="1" applyBorder="1" applyAlignment="1">
      <alignment horizontal="center" vertical="center" wrapText="1"/>
    </xf>
    <xf numFmtId="167" fontId="0" fillId="0" borderId="40" xfId="10" applyNumberFormat="1" applyFont="1" applyBorder="1"/>
    <xf numFmtId="167" fontId="21" fillId="2" borderId="33" xfId="10" applyNumberFormat="1" applyFont="1" applyFill="1" applyBorder="1" applyAlignment="1">
      <alignment horizontal="center" vertical="center"/>
    </xf>
    <xf numFmtId="41" fontId="0" fillId="0" borderId="4" xfId="1" applyFont="1" applyBorder="1" applyAlignment="1">
      <alignment horizontal="center" vertical="center"/>
    </xf>
    <xf numFmtId="41" fontId="0" fillId="0" borderId="1" xfId="1" applyFont="1" applyBorder="1" applyAlignment="1">
      <alignment horizontal="center" vertical="center"/>
    </xf>
    <xf numFmtId="9" fontId="24" fillId="0" borderId="3" xfId="8" applyFont="1" applyBorder="1" applyAlignment="1">
      <alignment horizontal="center" vertical="center"/>
    </xf>
    <xf numFmtId="0" fontId="0" fillId="0" borderId="2" xfId="0" applyFont="1" applyBorder="1" applyAlignment="1">
      <alignment vertical="center"/>
    </xf>
    <xf numFmtId="41" fontId="0" fillId="0" borderId="16" xfId="1" applyFont="1" applyBorder="1" applyAlignment="1">
      <alignment horizontal="center" vertical="center"/>
    </xf>
    <xf numFmtId="41" fontId="0" fillId="0" borderId="11" xfId="1" applyFont="1" applyBorder="1" applyAlignment="1">
      <alignment horizontal="center" vertical="center"/>
    </xf>
    <xf numFmtId="166" fontId="24" fillId="0" borderId="16" xfId="8" applyNumberFormat="1" applyFont="1" applyBorder="1" applyAlignment="1">
      <alignment horizontal="center" vertical="center"/>
    </xf>
    <xf numFmtId="41" fontId="0" fillId="0" borderId="2" xfId="1" applyFont="1" applyBorder="1" applyAlignment="1">
      <alignment horizontal="center" vertical="center"/>
    </xf>
    <xf numFmtId="41" fontId="0" fillId="0" borderId="3" xfId="1" applyFont="1" applyBorder="1" applyAlignment="1">
      <alignment horizontal="center" vertical="center"/>
    </xf>
    <xf numFmtId="0" fontId="21" fillId="2" borderId="35" xfId="0" applyFont="1" applyFill="1" applyBorder="1" applyAlignment="1">
      <alignment horizontal="center" vertical="center" wrapText="1"/>
    </xf>
    <xf numFmtId="166" fontId="24" fillId="0" borderId="10" xfId="8" applyNumberFormat="1" applyFont="1" applyBorder="1" applyAlignment="1">
      <alignment horizontal="center" vertical="center"/>
    </xf>
    <xf numFmtId="0" fontId="0" fillId="0" borderId="11" xfId="0" applyFont="1" applyBorder="1" applyAlignment="1">
      <alignment vertical="center" wrapText="1"/>
    </xf>
    <xf numFmtId="0" fontId="23" fillId="0" borderId="1" xfId="0" applyFont="1" applyBorder="1" applyAlignment="1">
      <alignment vertical="center" wrapText="1"/>
    </xf>
    <xf numFmtId="0" fontId="0" fillId="0" borderId="1" xfId="0" applyFont="1" applyBorder="1" applyAlignment="1">
      <alignment vertical="center" wrapText="1"/>
    </xf>
    <xf numFmtId="0" fontId="0" fillId="0" borderId="2" xfId="0" applyFont="1" applyBorder="1" applyAlignment="1">
      <alignment vertical="center" wrapText="1"/>
    </xf>
    <xf numFmtId="0" fontId="0" fillId="0" borderId="21" xfId="0" applyFont="1" applyBorder="1" applyAlignment="1">
      <alignment vertical="center"/>
    </xf>
    <xf numFmtId="0" fontId="0" fillId="0" borderId="5" xfId="0" applyFont="1" applyBorder="1" applyAlignment="1">
      <alignment vertical="center"/>
    </xf>
    <xf numFmtId="0" fontId="0" fillId="0" borderId="20" xfId="0" applyFont="1" applyBorder="1" applyAlignment="1">
      <alignment vertical="center"/>
    </xf>
    <xf numFmtId="0" fontId="23" fillId="0" borderId="19" xfId="0" applyFont="1" applyBorder="1" applyAlignment="1">
      <alignment vertical="center" wrapText="1"/>
    </xf>
    <xf numFmtId="0" fontId="0" fillId="0" borderId="27" xfId="0" applyFont="1" applyBorder="1" applyAlignment="1">
      <alignment vertical="center" wrapText="1"/>
    </xf>
    <xf numFmtId="0" fontId="0" fillId="0" borderId="25" xfId="0" applyFont="1" applyBorder="1" applyAlignment="1">
      <alignment horizontal="left" vertical="center" wrapText="1"/>
    </xf>
    <xf numFmtId="0" fontId="0" fillId="0" borderId="28" xfId="0" applyFont="1" applyBorder="1" applyAlignment="1">
      <alignment vertical="center" wrapText="1"/>
    </xf>
    <xf numFmtId="0" fontId="0" fillId="0" borderId="29" xfId="0" applyFont="1" applyBorder="1" applyAlignment="1">
      <alignment vertical="center"/>
    </xf>
    <xf numFmtId="0" fontId="0" fillId="0" borderId="23" xfId="0" applyFont="1" applyBorder="1" applyAlignment="1">
      <alignment vertical="center"/>
    </xf>
    <xf numFmtId="0" fontId="23"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6" xfId="0" applyFont="1" applyBorder="1" applyAlignment="1">
      <alignment horizontal="center" vertical="center" wrapText="1"/>
    </xf>
    <xf numFmtId="41" fontId="19" fillId="0" borderId="4" xfId="1" applyFont="1" applyBorder="1" applyAlignment="1">
      <alignment horizontal="center" vertical="center"/>
    </xf>
    <xf numFmtId="0" fontId="0" fillId="0" borderId="2" xfId="0" applyFont="1" applyBorder="1" applyAlignment="1">
      <alignment horizontal="center" vertical="center"/>
    </xf>
    <xf numFmtId="0" fontId="0" fillId="0" borderId="22" xfId="0" applyFont="1" applyBorder="1" applyAlignment="1">
      <alignment horizontal="center" vertical="center"/>
    </xf>
    <xf numFmtId="41" fontId="19" fillId="0" borderId="16" xfId="1" applyFont="1" applyBorder="1" applyAlignment="1">
      <alignment horizontal="center" vertical="center"/>
    </xf>
    <xf numFmtId="41" fontId="24" fillId="0" borderId="18" xfId="1" applyFont="1" applyBorder="1" applyAlignment="1">
      <alignment horizontal="center" vertical="center"/>
    </xf>
    <xf numFmtId="41" fontId="19" fillId="0" borderId="1" xfId="1" applyFont="1" applyBorder="1" applyAlignment="1">
      <alignment horizontal="center" vertical="center"/>
    </xf>
    <xf numFmtId="0" fontId="0" fillId="0" borderId="10" xfId="0" applyFont="1" applyBorder="1" applyAlignment="1">
      <alignment horizontal="center" vertical="center"/>
    </xf>
    <xf numFmtId="41" fontId="19" fillId="0" borderId="23" xfId="1" applyFont="1" applyBorder="1" applyAlignment="1">
      <alignment horizontal="center" vertical="center"/>
    </xf>
    <xf numFmtId="41" fontId="24" fillId="0" borderId="32" xfId="1" applyFont="1" applyBorder="1" applyAlignment="1">
      <alignment horizontal="center" vertical="center"/>
    </xf>
    <xf numFmtId="1" fontId="0" fillId="0" borderId="1" xfId="1" applyNumberFormat="1" applyFont="1" applyBorder="1" applyAlignment="1">
      <alignment horizontal="center" vertical="center"/>
    </xf>
    <xf numFmtId="1" fontId="0" fillId="0" borderId="2" xfId="1" applyNumberFormat="1" applyFont="1" applyBorder="1" applyAlignment="1">
      <alignment horizontal="center" vertical="center"/>
    </xf>
    <xf numFmtId="1" fontId="0" fillId="0" borderId="1" xfId="9" applyNumberFormat="1" applyFont="1" applyBorder="1" applyAlignment="1">
      <alignment horizontal="center" vertical="center" wrapText="1"/>
    </xf>
    <xf numFmtId="0" fontId="0" fillId="0" borderId="23" xfId="0" applyFont="1" applyBorder="1" applyAlignment="1">
      <alignment horizontal="right" vertical="center"/>
    </xf>
    <xf numFmtId="41" fontId="0" fillId="3" borderId="14" xfId="1" applyFont="1" applyFill="1" applyBorder="1" applyAlignment="1">
      <alignment horizontal="center" vertical="center"/>
    </xf>
    <xf numFmtId="41" fontId="19" fillId="0" borderId="1" xfId="1" applyFont="1" applyBorder="1" applyAlignment="1">
      <alignment horizontal="center" vertical="center"/>
    </xf>
    <xf numFmtId="41" fontId="19" fillId="0" borderId="2" xfId="1" applyFont="1" applyBorder="1" applyAlignment="1">
      <alignment horizontal="center" vertical="center"/>
    </xf>
    <xf numFmtId="0" fontId="0" fillId="0" borderId="0" xfId="0" applyFill="1"/>
    <xf numFmtId="0" fontId="19" fillId="0" borderId="0" xfId="0" applyFont="1" applyAlignment="1">
      <alignment wrapText="1"/>
    </xf>
    <xf numFmtId="0" fontId="21" fillId="2" borderId="17"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19" fillId="0" borderId="0" xfId="0" applyFont="1" applyFill="1" applyBorder="1"/>
    <xf numFmtId="0" fontId="27" fillId="0" borderId="19" xfId="0" applyFont="1" applyFill="1" applyBorder="1" applyAlignment="1">
      <alignment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center" vertical="center" wrapText="1"/>
    </xf>
    <xf numFmtId="41" fontId="19" fillId="0" borderId="1" xfId="1" applyFont="1" applyFill="1" applyBorder="1" applyAlignment="1">
      <alignment horizontal="center" vertical="center"/>
    </xf>
    <xf numFmtId="0" fontId="19" fillId="0" borderId="1" xfId="0" applyFont="1" applyFill="1" applyBorder="1" applyAlignment="1">
      <alignmen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vertical="center" wrapText="1"/>
    </xf>
    <xf numFmtId="0" fontId="19" fillId="0" borderId="10" xfId="0" applyFont="1" applyFill="1" applyBorder="1" applyAlignment="1">
      <alignment horizontal="center" vertical="center" wrapText="1"/>
    </xf>
    <xf numFmtId="41" fontId="19" fillId="0" borderId="10" xfId="1" applyFont="1" applyFill="1" applyBorder="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vertical="center"/>
    </xf>
    <xf numFmtId="0" fontId="19" fillId="0" borderId="14" xfId="0" applyFont="1" applyBorder="1" applyAlignment="1">
      <alignment vertical="center" wrapText="1"/>
    </xf>
    <xf numFmtId="0" fontId="19" fillId="0" borderId="14" xfId="0" applyFont="1" applyBorder="1" applyAlignment="1">
      <alignment horizontal="center" vertical="center" wrapText="1"/>
    </xf>
    <xf numFmtId="168" fontId="19" fillId="0" borderId="14" xfId="9" applyNumberFormat="1" applyFont="1" applyBorder="1" applyAlignment="1">
      <alignment vertical="center" wrapText="1"/>
    </xf>
    <xf numFmtId="166" fontId="19" fillId="0" borderId="14" xfId="8" applyNumberFormat="1" applyFont="1" applyBorder="1" applyAlignment="1">
      <alignment vertical="center" wrapText="1"/>
    </xf>
    <xf numFmtId="41" fontId="19" fillId="0" borderId="14" xfId="1" applyFont="1" applyBorder="1" applyAlignment="1">
      <alignment horizontal="center" vertical="center"/>
    </xf>
    <xf numFmtId="166" fontId="28" fillId="0" borderId="14" xfId="8" applyNumberFormat="1" applyFont="1" applyBorder="1" applyAlignment="1">
      <alignment vertical="center"/>
    </xf>
    <xf numFmtId="10" fontId="19" fillId="0" borderId="15" xfId="1" applyNumberFormat="1" applyFont="1" applyBorder="1" applyAlignment="1">
      <alignment vertical="center"/>
    </xf>
    <xf numFmtId="0" fontId="19" fillId="0" borderId="22" xfId="0" applyFont="1" applyBorder="1" applyAlignment="1">
      <alignment vertical="center" wrapText="1"/>
    </xf>
    <xf numFmtId="0" fontId="19" fillId="0" borderId="16" xfId="0" applyFont="1" applyBorder="1" applyAlignment="1">
      <alignment horizontal="center" vertical="center" wrapText="1"/>
    </xf>
    <xf numFmtId="166" fontId="28" fillId="0" borderId="16" xfId="8" applyNumberFormat="1" applyFont="1" applyBorder="1" applyAlignment="1">
      <alignment vertical="center"/>
    </xf>
    <xf numFmtId="0" fontId="19" fillId="0" borderId="10" xfId="0" applyFont="1" applyBorder="1" applyAlignment="1">
      <alignment vertical="center" wrapText="1"/>
    </xf>
    <xf numFmtId="0" fontId="19" fillId="0" borderId="10" xfId="0" applyFont="1" applyBorder="1" applyAlignment="1">
      <alignment horizontal="center" vertical="center" wrapText="1"/>
    </xf>
    <xf numFmtId="41" fontId="19" fillId="0" borderId="10" xfId="1" applyFont="1" applyBorder="1" applyAlignment="1">
      <alignment horizontal="center" vertical="center"/>
    </xf>
    <xf numFmtId="166" fontId="28" fillId="0" borderId="10" xfId="8" applyNumberFormat="1" applyFont="1" applyBorder="1" applyAlignment="1">
      <alignment vertical="center"/>
    </xf>
    <xf numFmtId="0" fontId="19" fillId="0" borderId="9" xfId="0" applyFont="1" applyBorder="1" applyAlignment="1">
      <alignment vertical="center" wrapText="1"/>
    </xf>
    <xf numFmtId="0" fontId="19" fillId="0" borderId="10" xfId="0" applyFont="1" applyBorder="1" applyAlignment="1">
      <alignment vertical="center"/>
    </xf>
    <xf numFmtId="41" fontId="19" fillId="0" borderId="11" xfId="1" applyFont="1" applyBorder="1" applyAlignment="1">
      <alignment horizontal="center" vertical="center"/>
    </xf>
    <xf numFmtId="41" fontId="19" fillId="0" borderId="11" xfId="1" applyFont="1" applyBorder="1" applyAlignment="1">
      <alignment vertical="center"/>
    </xf>
    <xf numFmtId="10" fontId="19" fillId="0" borderId="7" xfId="1" applyNumberFormat="1" applyFont="1" applyBorder="1" applyAlignment="1">
      <alignment vertical="center"/>
    </xf>
    <xf numFmtId="0" fontId="19" fillId="0" borderId="0" xfId="0" applyFont="1" applyBorder="1"/>
    <xf numFmtId="0" fontId="19" fillId="0" borderId="1" xfId="0" applyFont="1" applyBorder="1" applyAlignment="1">
      <alignment vertical="center" wrapText="1"/>
    </xf>
    <xf numFmtId="1" fontId="19" fillId="0" borderId="1" xfId="1" applyNumberFormat="1" applyFont="1" applyBorder="1" applyAlignment="1">
      <alignment horizontal="center" vertical="center"/>
    </xf>
    <xf numFmtId="9" fontId="28" fillId="0" borderId="1" xfId="8" applyFont="1" applyBorder="1" applyAlignment="1">
      <alignment vertical="center"/>
    </xf>
    <xf numFmtId="41" fontId="19" fillId="0" borderId="4" xfId="1" applyFont="1" applyBorder="1" applyAlignment="1">
      <alignment vertical="center" wrapText="1"/>
    </xf>
    <xf numFmtId="41" fontId="19" fillId="0" borderId="2" xfId="1" applyFont="1" applyBorder="1" applyAlignment="1">
      <alignment vertical="center" wrapText="1"/>
    </xf>
    <xf numFmtId="1" fontId="19" fillId="0" borderId="2" xfId="1" applyNumberFormat="1" applyFont="1" applyBorder="1" applyAlignment="1">
      <alignment horizontal="center" vertical="center"/>
    </xf>
    <xf numFmtId="9" fontId="28" fillId="0" borderId="2" xfId="8" applyFont="1" applyBorder="1" applyAlignment="1">
      <alignment vertical="center"/>
    </xf>
    <xf numFmtId="0" fontId="19" fillId="0" borderId="27" xfId="0" applyFont="1" applyBorder="1" applyAlignment="1">
      <alignment vertical="center" wrapText="1"/>
    </xf>
    <xf numFmtId="1" fontId="19" fillId="0" borderId="1" xfId="9" applyNumberFormat="1" applyFont="1" applyBorder="1" applyAlignment="1">
      <alignment horizontal="center" vertical="center" wrapText="1"/>
    </xf>
    <xf numFmtId="166" fontId="28" fillId="0" borderId="1" xfId="8" applyNumberFormat="1" applyFont="1" applyBorder="1" applyAlignment="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19" fillId="0" borderId="41" xfId="0" applyFont="1" applyBorder="1"/>
    <xf numFmtId="166" fontId="28" fillId="0" borderId="2" xfId="8" applyNumberFormat="1" applyFont="1" applyBorder="1" applyAlignment="1">
      <alignment vertical="center"/>
    </xf>
    <xf numFmtId="169" fontId="21" fillId="2" borderId="35" xfId="8" applyNumberFormat="1" applyFont="1" applyFill="1" applyBorder="1" applyAlignment="1">
      <alignment horizontal="center" vertical="center"/>
    </xf>
    <xf numFmtId="9" fontId="21" fillId="2" borderId="36" xfId="8" applyFont="1" applyFill="1" applyBorder="1" applyAlignment="1">
      <alignment vertical="center"/>
    </xf>
    <xf numFmtId="9" fontId="28" fillId="0" borderId="14" xfId="8" applyFont="1" applyBorder="1" applyAlignment="1">
      <alignment vertical="center" wrapText="1"/>
    </xf>
    <xf numFmtId="0" fontId="29" fillId="0" borderId="0" xfId="0" applyFont="1"/>
    <xf numFmtId="0" fontId="30" fillId="0" borderId="0" xfId="0" applyFont="1"/>
    <xf numFmtId="0" fontId="31" fillId="0" borderId="0" xfId="0" applyFont="1"/>
    <xf numFmtId="0" fontId="29" fillId="0" borderId="0" xfId="0" applyFont="1" applyAlignment="1">
      <alignment wrapText="1"/>
    </xf>
    <xf numFmtId="0" fontId="32" fillId="2" borderId="17"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2" fillId="2" borderId="39" xfId="0" applyFont="1" applyFill="1" applyBorder="1" applyAlignment="1">
      <alignment horizontal="center" vertical="center" wrapText="1"/>
    </xf>
    <xf numFmtId="0" fontId="29" fillId="0" borderId="0" xfId="0" applyFont="1" applyBorder="1"/>
    <xf numFmtId="0" fontId="33" fillId="0" borderId="19" xfId="0" applyFont="1" applyBorder="1" applyAlignment="1">
      <alignment vertical="center" wrapText="1"/>
    </xf>
    <xf numFmtId="0" fontId="33" fillId="0" borderId="1" xfId="0" applyFont="1" applyBorder="1" applyAlignment="1">
      <alignment horizontal="center" vertical="center" wrapText="1"/>
    </xf>
    <xf numFmtId="41" fontId="29" fillId="0" borderId="1" xfId="1" applyFont="1" applyBorder="1" applyAlignment="1">
      <alignment horizontal="center" vertical="center"/>
    </xf>
    <xf numFmtId="41" fontId="29" fillId="0" borderId="27" xfId="1" applyFont="1" applyBorder="1"/>
    <xf numFmtId="167" fontId="29" fillId="0" borderId="40" xfId="10" applyNumberFormat="1" applyFont="1" applyBorder="1"/>
    <xf numFmtId="0" fontId="29" fillId="0" borderId="1" xfId="0" applyFon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center" vertical="center"/>
    </xf>
    <xf numFmtId="0" fontId="29" fillId="0" borderId="0" xfId="0" applyFont="1" applyFill="1" applyBorder="1"/>
    <xf numFmtId="0" fontId="29" fillId="0" borderId="13" xfId="0" applyFont="1" applyBorder="1" applyAlignment="1">
      <alignment horizontal="left" vertical="center" wrapText="1"/>
    </xf>
    <xf numFmtId="0" fontId="29" fillId="0" borderId="14" xfId="0" applyFont="1" applyBorder="1" applyAlignment="1">
      <alignment vertical="center" wrapText="1"/>
    </xf>
    <xf numFmtId="0" fontId="29" fillId="0" borderId="14" xfId="0" applyFont="1" applyBorder="1" applyAlignment="1">
      <alignment horizontal="center" vertical="center" wrapText="1"/>
    </xf>
    <xf numFmtId="41" fontId="29" fillId="0" borderId="14" xfId="1" applyFont="1" applyBorder="1" applyAlignment="1">
      <alignment horizontal="center" vertical="center"/>
    </xf>
    <xf numFmtId="41" fontId="29" fillId="3" borderId="14" xfId="1" applyFont="1" applyFill="1" applyBorder="1" applyAlignment="1">
      <alignment horizontal="center" vertical="center"/>
    </xf>
    <xf numFmtId="166" fontId="34" fillId="0" borderId="14" xfId="8" applyNumberFormat="1" applyFont="1" applyBorder="1" applyAlignment="1">
      <alignment horizontal="center" vertical="center"/>
    </xf>
    <xf numFmtId="10" fontId="29" fillId="0" borderId="14" xfId="1" applyNumberFormat="1" applyFont="1" applyBorder="1" applyAlignment="1">
      <alignment horizontal="center" vertical="center"/>
    </xf>
    <xf numFmtId="41" fontId="29" fillId="0" borderId="38" xfId="1" applyFont="1" applyBorder="1" applyAlignment="1">
      <alignment horizontal="center" vertical="center"/>
    </xf>
    <xf numFmtId="0" fontId="29" fillId="0" borderId="14" xfId="0" applyFont="1" applyBorder="1" applyAlignment="1">
      <alignment vertical="center"/>
    </xf>
    <xf numFmtId="10" fontId="29" fillId="0" borderId="15" xfId="1" applyNumberFormat="1" applyFont="1" applyBorder="1" applyAlignment="1">
      <alignment horizontal="center" vertical="center"/>
    </xf>
    <xf numFmtId="41" fontId="29" fillId="0" borderId="38" xfId="1" applyFont="1" applyBorder="1" applyAlignment="1">
      <alignment vertical="center"/>
    </xf>
    <xf numFmtId="41" fontId="29" fillId="4" borderId="14" xfId="1" applyFont="1" applyFill="1" applyBorder="1" applyAlignment="1">
      <alignment horizontal="center" vertical="center"/>
    </xf>
    <xf numFmtId="166" fontId="34" fillId="4" borderId="14" xfId="8" applyNumberFormat="1" applyFont="1" applyFill="1" applyBorder="1" applyAlignment="1">
      <alignment horizontal="center" vertical="center"/>
    </xf>
    <xf numFmtId="10" fontId="29" fillId="4" borderId="15" xfId="1" applyNumberFormat="1" applyFont="1" applyFill="1" applyBorder="1" applyAlignment="1">
      <alignment horizontal="center" vertical="center"/>
    </xf>
    <xf numFmtId="0" fontId="29" fillId="0" borderId="22" xfId="0" applyFont="1" applyBorder="1" applyAlignment="1">
      <alignment vertical="center" wrapText="1"/>
    </xf>
    <xf numFmtId="0" fontId="29" fillId="0" borderId="16" xfId="0" applyFont="1" applyBorder="1" applyAlignment="1">
      <alignment horizontal="center" vertical="center" wrapText="1"/>
    </xf>
    <xf numFmtId="41" fontId="29" fillId="0" borderId="16" xfId="1" applyFont="1" applyBorder="1" applyAlignment="1">
      <alignment horizontal="center" vertical="center"/>
    </xf>
    <xf numFmtId="166" fontId="34" fillId="0" borderId="16" xfId="8" applyNumberFormat="1" applyFont="1" applyBorder="1" applyAlignment="1">
      <alignment horizontal="center" vertical="center"/>
    </xf>
    <xf numFmtId="41" fontId="29" fillId="0" borderId="29" xfId="1" applyFont="1" applyBorder="1" applyAlignment="1">
      <alignment horizontal="center" vertical="center"/>
    </xf>
    <xf numFmtId="0" fontId="29" fillId="0" borderId="10" xfId="0" applyFont="1" applyBorder="1" applyAlignment="1">
      <alignment vertical="center" wrapText="1"/>
    </xf>
    <xf numFmtId="0" fontId="29" fillId="0" borderId="10" xfId="0" applyFont="1" applyBorder="1" applyAlignment="1">
      <alignment horizontal="center" vertical="center" wrapText="1"/>
    </xf>
    <xf numFmtId="41" fontId="29" fillId="0" borderId="10" xfId="1" applyFont="1" applyBorder="1" applyAlignment="1">
      <alignment horizontal="center" vertical="center"/>
    </xf>
    <xf numFmtId="166" fontId="34" fillId="0" borderId="10" xfId="8" applyNumberFormat="1" applyFont="1" applyBorder="1" applyAlignment="1">
      <alignment horizontal="center" vertical="center"/>
    </xf>
    <xf numFmtId="41" fontId="29" fillId="0" borderId="23" xfId="1" applyFont="1" applyBorder="1" applyAlignment="1">
      <alignment horizontal="center" vertical="center"/>
    </xf>
    <xf numFmtId="41" fontId="29" fillId="0" borderId="29" xfId="1" applyFont="1" applyBorder="1" applyAlignment="1">
      <alignment vertical="center"/>
    </xf>
    <xf numFmtId="41" fontId="29" fillId="0" borderId="23" xfId="1" applyFont="1" applyBorder="1" applyAlignment="1">
      <alignment vertical="center"/>
    </xf>
    <xf numFmtId="0" fontId="29" fillId="0" borderId="4" xfId="0" applyFont="1" applyBorder="1" applyAlignment="1">
      <alignment vertical="center" wrapText="1"/>
    </xf>
    <xf numFmtId="0" fontId="29" fillId="0" borderId="4" xfId="0" applyFont="1" applyBorder="1" applyAlignment="1">
      <alignment horizontal="center" vertical="center" wrapText="1"/>
    </xf>
    <xf numFmtId="41" fontId="29" fillId="0" borderId="4" xfId="1" applyFont="1" applyBorder="1" applyAlignment="1">
      <alignment horizontal="center" vertical="center"/>
    </xf>
    <xf numFmtId="41" fontId="29" fillId="0" borderId="25" xfId="1" applyFont="1" applyBorder="1" applyAlignment="1">
      <alignment vertical="center"/>
    </xf>
    <xf numFmtId="0" fontId="29" fillId="0" borderId="1" xfId="0" applyFont="1" applyBorder="1" applyAlignment="1">
      <alignment horizontal="center" vertical="center" wrapText="1"/>
    </xf>
    <xf numFmtId="41" fontId="29" fillId="0" borderId="27" xfId="1" applyFont="1" applyBorder="1" applyAlignment="1">
      <alignment vertical="center"/>
    </xf>
    <xf numFmtId="0" fontId="29" fillId="0" borderId="2" xfId="0" applyFont="1" applyBorder="1" applyAlignment="1">
      <alignment horizontal="center" vertical="center" wrapText="1"/>
    </xf>
    <xf numFmtId="0" fontId="29" fillId="0" borderId="2" xfId="0" applyFont="1" applyBorder="1" applyAlignment="1">
      <alignment vertical="center" wrapText="1"/>
    </xf>
    <xf numFmtId="41" fontId="29" fillId="0" borderId="3" xfId="1" applyFont="1" applyBorder="1" applyAlignment="1">
      <alignment horizontal="center" vertical="center"/>
    </xf>
    <xf numFmtId="9" fontId="34" fillId="0" borderId="3" xfId="8" applyFont="1" applyBorder="1" applyAlignment="1">
      <alignment horizontal="center" vertical="center"/>
    </xf>
    <xf numFmtId="41" fontId="29" fillId="0" borderId="28" xfId="1" applyFont="1" applyBorder="1" applyAlignment="1">
      <alignment vertical="center"/>
    </xf>
    <xf numFmtId="0" fontId="29" fillId="0" borderId="2" xfId="0" applyFont="1" applyBorder="1" applyAlignment="1">
      <alignment vertical="center"/>
    </xf>
    <xf numFmtId="0" fontId="29" fillId="0" borderId="22" xfId="0" applyFont="1" applyBorder="1" applyAlignment="1">
      <alignment vertical="center"/>
    </xf>
    <xf numFmtId="41" fontId="29" fillId="0" borderId="22" xfId="1" applyFont="1" applyBorder="1" applyAlignment="1">
      <alignment horizontal="center" vertical="center"/>
    </xf>
    <xf numFmtId="9" fontId="34" fillId="0" borderId="22" xfId="8" applyFont="1" applyBorder="1" applyAlignment="1">
      <alignment horizontal="center" vertical="center"/>
    </xf>
    <xf numFmtId="9" fontId="34" fillId="0" borderId="4" xfId="8" applyFont="1" applyBorder="1" applyAlignment="1">
      <alignment horizontal="center" vertical="center"/>
    </xf>
    <xf numFmtId="9" fontId="34" fillId="0" borderId="1" xfId="8" applyFont="1" applyBorder="1" applyAlignment="1">
      <alignment horizontal="center" vertical="center"/>
    </xf>
    <xf numFmtId="0" fontId="29" fillId="0" borderId="10" xfId="0" applyFont="1" applyBorder="1" applyAlignment="1">
      <alignment vertical="center"/>
    </xf>
    <xf numFmtId="41" fontId="29" fillId="0" borderId="11" xfId="1" applyFont="1" applyBorder="1" applyAlignment="1">
      <alignment horizontal="center" vertical="center"/>
    </xf>
    <xf numFmtId="9" fontId="34" fillId="0" borderId="10" xfId="8" applyFont="1" applyBorder="1" applyAlignment="1">
      <alignment horizontal="center" vertical="center"/>
    </xf>
    <xf numFmtId="41" fontId="31" fillId="0" borderId="4" xfId="1" applyFont="1" applyBorder="1" applyAlignment="1">
      <alignment horizontal="center" vertical="center"/>
    </xf>
    <xf numFmtId="41" fontId="34" fillId="0" borderId="3" xfId="1" applyFont="1" applyBorder="1" applyAlignment="1">
      <alignment horizontal="center" vertical="center"/>
    </xf>
    <xf numFmtId="1" fontId="29" fillId="0" borderId="1" xfId="1" applyNumberFormat="1" applyFont="1" applyBorder="1" applyAlignment="1">
      <alignment horizontal="center" vertical="center"/>
    </xf>
    <xf numFmtId="0" fontId="29" fillId="0" borderId="3" xfId="0" applyFont="1" applyBorder="1" applyAlignment="1">
      <alignment vertical="center" wrapText="1"/>
    </xf>
    <xf numFmtId="41" fontId="29" fillId="0" borderId="4" xfId="1" applyFont="1" applyBorder="1" applyAlignment="1">
      <alignment vertical="center" wrapText="1"/>
    </xf>
    <xf numFmtId="0" fontId="29" fillId="0" borderId="27" xfId="0" applyFont="1" applyBorder="1" applyAlignment="1">
      <alignment vertical="center" wrapText="1"/>
    </xf>
    <xf numFmtId="1" fontId="29" fillId="0" borderId="1" xfId="9" applyNumberFormat="1" applyFont="1" applyBorder="1" applyAlignment="1">
      <alignment horizontal="center" vertical="center" wrapText="1"/>
    </xf>
    <xf numFmtId="166" fontId="34" fillId="0" borderId="1" xfId="8" applyNumberFormat="1" applyFont="1" applyBorder="1" applyAlignment="1">
      <alignment horizontal="center" vertical="center"/>
    </xf>
    <xf numFmtId="0" fontId="29" fillId="0" borderId="25" xfId="0" applyFont="1" applyBorder="1" applyAlignment="1">
      <alignment horizontal="left" vertical="center" wrapText="1"/>
    </xf>
    <xf numFmtId="0" fontId="29" fillId="0" borderId="29" xfId="0" applyFont="1" applyBorder="1" applyAlignment="1">
      <alignment vertical="center"/>
    </xf>
    <xf numFmtId="0" fontId="29" fillId="0" borderId="21" xfId="0" applyFont="1" applyBorder="1" applyAlignment="1">
      <alignment horizontal="center" vertical="center" wrapText="1"/>
    </xf>
    <xf numFmtId="0" fontId="29" fillId="0" borderId="22" xfId="0" applyFont="1" applyBorder="1" applyAlignment="1">
      <alignment horizontal="center" vertical="center"/>
    </xf>
    <xf numFmtId="41" fontId="31" fillId="0" borderId="16" xfId="1" applyFont="1" applyBorder="1" applyAlignment="1">
      <alignment horizontal="center" vertical="center"/>
    </xf>
    <xf numFmtId="166" fontId="34" fillId="0" borderId="18" xfId="8" applyNumberFormat="1" applyFont="1" applyBorder="1" applyAlignment="1">
      <alignment horizontal="center" vertical="center"/>
    </xf>
    <xf numFmtId="41" fontId="29" fillId="0" borderId="37" xfId="1" applyFont="1" applyBorder="1" applyAlignment="1">
      <alignment vertical="center"/>
    </xf>
    <xf numFmtId="0" fontId="29" fillId="0" borderId="5" xfId="0" applyFont="1" applyBorder="1" applyAlignment="1">
      <alignment vertical="center"/>
    </xf>
    <xf numFmtId="41" fontId="31" fillId="0" borderId="1" xfId="1" applyFont="1" applyBorder="1" applyAlignment="1">
      <alignment horizontal="center" vertical="center"/>
    </xf>
    <xf numFmtId="166" fontId="34" fillId="0" borderId="31" xfId="8" applyNumberFormat="1" applyFont="1" applyBorder="1" applyAlignment="1">
      <alignment horizontal="center" vertical="center"/>
    </xf>
    <xf numFmtId="0" fontId="29" fillId="0" borderId="28" xfId="0" applyFont="1" applyBorder="1" applyAlignment="1">
      <alignment vertical="center" wrapText="1"/>
    </xf>
    <xf numFmtId="0" fontId="29" fillId="0" borderId="44" xfId="0" applyFont="1" applyBorder="1" applyAlignment="1">
      <alignment vertical="center"/>
    </xf>
    <xf numFmtId="0" fontId="29" fillId="0" borderId="2" xfId="0" applyFont="1" applyBorder="1" applyAlignment="1">
      <alignment horizontal="center" vertical="center"/>
    </xf>
    <xf numFmtId="41" fontId="31" fillId="0" borderId="28" xfId="1" applyFont="1" applyBorder="1" applyAlignment="1">
      <alignment horizontal="center" vertical="center"/>
    </xf>
    <xf numFmtId="166" fontId="34" fillId="0" borderId="6" xfId="8" applyNumberFormat="1" applyFont="1" applyBorder="1" applyAlignment="1">
      <alignment horizontal="center" vertical="center"/>
    </xf>
    <xf numFmtId="0" fontId="29" fillId="0" borderId="23" xfId="0" applyFont="1" applyBorder="1"/>
    <xf numFmtId="41" fontId="31" fillId="4" borderId="1" xfId="1" applyFont="1" applyFill="1" applyBorder="1" applyAlignment="1">
      <alignment horizontal="center" vertical="center"/>
    </xf>
    <xf numFmtId="9" fontId="34" fillId="0" borderId="1" xfId="8" applyNumberFormat="1" applyFont="1" applyBorder="1" applyAlignment="1">
      <alignment horizontal="center" vertical="center"/>
    </xf>
    <xf numFmtId="41" fontId="29" fillId="0" borderId="2" xfId="1" applyFont="1" applyBorder="1" applyAlignment="1">
      <alignment horizontal="center" vertical="center"/>
    </xf>
    <xf numFmtId="41" fontId="31" fillId="0" borderId="2" xfId="1" applyFont="1" applyBorder="1" applyAlignment="1">
      <alignment horizontal="center" vertical="center"/>
    </xf>
    <xf numFmtId="9" fontId="34" fillId="0" borderId="2" xfId="8" applyFont="1" applyBorder="1" applyAlignment="1">
      <alignment horizontal="center" vertical="center"/>
    </xf>
    <xf numFmtId="0" fontId="29" fillId="0" borderId="1" xfId="0" applyFont="1" applyBorder="1" applyAlignment="1">
      <alignment horizontal="left" vertical="center" wrapText="1"/>
    </xf>
    <xf numFmtId="41" fontId="29" fillId="3" borderId="1" xfId="1" applyFont="1" applyFill="1" applyBorder="1" applyAlignment="1">
      <alignment horizontal="center" vertical="center"/>
    </xf>
    <xf numFmtId="10" fontId="29" fillId="3" borderId="1" xfId="1" applyNumberFormat="1" applyFont="1" applyFill="1" applyBorder="1" applyAlignment="1">
      <alignment horizontal="center" vertical="center"/>
    </xf>
    <xf numFmtId="0" fontId="29" fillId="0" borderId="8" xfId="0" applyFont="1" applyBorder="1" applyAlignment="1">
      <alignment vertical="center" wrapText="1"/>
    </xf>
    <xf numFmtId="0" fontId="35" fillId="2" borderId="35" xfId="0" applyFont="1" applyFill="1" applyBorder="1" applyAlignment="1">
      <alignment horizontal="center" vertical="center"/>
    </xf>
    <xf numFmtId="0" fontId="35" fillId="2" borderId="35" xfId="0" applyFont="1" applyFill="1" applyBorder="1" applyAlignment="1">
      <alignment horizontal="center" vertical="center" wrapText="1"/>
    </xf>
    <xf numFmtId="41" fontId="35" fillId="2" borderId="35" xfId="0" applyNumberFormat="1" applyFont="1" applyFill="1" applyBorder="1" applyAlignment="1">
      <alignment horizontal="center" vertical="center"/>
    </xf>
    <xf numFmtId="9" fontId="35" fillId="2" borderId="35" xfId="8" applyNumberFormat="1" applyFont="1" applyFill="1" applyBorder="1" applyAlignment="1">
      <alignment horizontal="center" vertical="center"/>
    </xf>
    <xf numFmtId="9" fontId="35" fillId="2" borderId="36" xfId="8" applyNumberFormat="1" applyFont="1" applyFill="1" applyBorder="1" applyAlignment="1">
      <alignment horizontal="center" vertical="center"/>
    </xf>
    <xf numFmtId="0" fontId="35" fillId="0" borderId="0" xfId="0" applyFont="1" applyAlignment="1">
      <alignment horizontal="center" vertical="center"/>
    </xf>
    <xf numFmtId="167" fontId="35" fillId="2" borderId="33" xfId="10" applyNumberFormat="1" applyFont="1" applyFill="1" applyBorder="1" applyAlignment="1">
      <alignment horizontal="center" vertical="center"/>
    </xf>
    <xf numFmtId="0" fontId="32" fillId="0" borderId="0" xfId="0" applyFont="1" applyAlignment="1">
      <alignment horizontal="center" vertical="center"/>
    </xf>
    <xf numFmtId="167" fontId="31" fillId="0" borderId="0" xfId="10" applyNumberFormat="1" applyFont="1"/>
    <xf numFmtId="0" fontId="36" fillId="0" borderId="0" xfId="0" applyFont="1" applyAlignment="1">
      <alignment wrapText="1"/>
    </xf>
    <xf numFmtId="0" fontId="37" fillId="2" borderId="17"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6" fillId="0" borderId="0" xfId="0" applyFont="1"/>
    <xf numFmtId="0" fontId="36" fillId="0" borderId="0" xfId="0" applyFont="1" applyBorder="1"/>
    <xf numFmtId="0" fontId="38" fillId="0" borderId="19" xfId="0" applyFont="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168" fontId="36" fillId="0" borderId="1" xfId="9" applyNumberFormat="1" applyFont="1" applyBorder="1" applyAlignment="1">
      <alignment horizontal="center" vertical="center"/>
    </xf>
    <xf numFmtId="0" fontId="36" fillId="0" borderId="1" xfId="0" applyFont="1" applyBorder="1" applyAlignment="1">
      <alignment vertical="center" wrapText="1"/>
    </xf>
    <xf numFmtId="0" fontId="36" fillId="0" borderId="1" xfId="0" applyFont="1" applyBorder="1" applyAlignment="1">
      <alignment horizontal="center" vertical="center"/>
    </xf>
    <xf numFmtId="0" fontId="36" fillId="0" borderId="0" xfId="0" applyFont="1" applyFill="1" applyBorder="1"/>
    <xf numFmtId="0" fontId="36" fillId="0" borderId="13" xfId="0" applyFont="1" applyBorder="1" applyAlignment="1">
      <alignment horizontal="left" vertical="center" wrapText="1"/>
    </xf>
    <xf numFmtId="0" fontId="36" fillId="0" borderId="14" xfId="0" applyFont="1" applyBorder="1" applyAlignment="1">
      <alignment vertical="center" wrapText="1"/>
    </xf>
    <xf numFmtId="0" fontId="36" fillId="0" borderId="14" xfId="0" applyFont="1" applyBorder="1" applyAlignment="1">
      <alignment horizontal="center" vertical="center" wrapText="1"/>
    </xf>
    <xf numFmtId="168" fontId="36" fillId="0" borderId="14" xfId="9" applyNumberFormat="1" applyFont="1" applyBorder="1" applyAlignment="1">
      <alignment horizontal="center" vertical="center"/>
    </xf>
    <xf numFmtId="168" fontId="36" fillId="0" borderId="4" xfId="9" applyNumberFormat="1" applyFont="1" applyBorder="1"/>
    <xf numFmtId="166" fontId="39" fillId="0" borderId="14" xfId="8" applyNumberFormat="1" applyFont="1" applyBorder="1" applyAlignment="1">
      <alignment horizontal="center" vertical="center"/>
    </xf>
    <xf numFmtId="41" fontId="36" fillId="0" borderId="14" xfId="1" applyFont="1" applyBorder="1" applyAlignment="1">
      <alignment horizontal="center" vertical="center"/>
    </xf>
    <xf numFmtId="10" fontId="36" fillId="0" borderId="14" xfId="1" applyNumberFormat="1" applyFont="1" applyBorder="1" applyAlignment="1">
      <alignment horizontal="center" vertical="center"/>
    </xf>
    <xf numFmtId="0" fontId="36" fillId="0" borderId="14" xfId="0" applyFont="1" applyBorder="1" applyAlignment="1">
      <alignment vertical="center"/>
    </xf>
    <xf numFmtId="168" fontId="36" fillId="0" borderId="1" xfId="9" applyNumberFormat="1" applyFont="1" applyBorder="1"/>
    <xf numFmtId="10" fontId="36" fillId="0" borderId="15" xfId="1" applyNumberFormat="1" applyFont="1" applyBorder="1" applyAlignment="1">
      <alignment horizontal="center" vertical="center"/>
    </xf>
    <xf numFmtId="166" fontId="39" fillId="0" borderId="14" xfId="8" applyNumberFormat="1" applyFont="1" applyFill="1" applyBorder="1" applyAlignment="1">
      <alignment horizontal="center" vertical="center"/>
    </xf>
    <xf numFmtId="41" fontId="36" fillId="0" borderId="14" xfId="1" applyFont="1" applyFill="1" applyBorder="1" applyAlignment="1">
      <alignment horizontal="center" vertical="center"/>
    </xf>
    <xf numFmtId="10" fontId="36" fillId="0" borderId="15" xfId="1" applyNumberFormat="1" applyFont="1" applyFill="1" applyBorder="1" applyAlignment="1">
      <alignment horizontal="center" vertical="center"/>
    </xf>
    <xf numFmtId="0" fontId="36" fillId="0" borderId="22" xfId="0" applyFont="1" applyBorder="1" applyAlignment="1">
      <alignment vertical="center" wrapText="1"/>
    </xf>
    <xf numFmtId="0" fontId="36" fillId="0" borderId="16" xfId="0" applyFont="1" applyBorder="1" applyAlignment="1">
      <alignment horizontal="center" vertical="center" wrapText="1"/>
    </xf>
    <xf numFmtId="168" fontId="36" fillId="0" borderId="16" xfId="9" applyNumberFormat="1" applyFont="1" applyBorder="1" applyAlignment="1">
      <alignment horizontal="center" vertical="center"/>
    </xf>
    <xf numFmtId="166" fontId="39" fillId="0" borderId="16" xfId="8" applyNumberFormat="1" applyFont="1" applyBorder="1" applyAlignment="1">
      <alignment horizontal="center" vertical="center"/>
    </xf>
    <xf numFmtId="10" fontId="36" fillId="0" borderId="18" xfId="1" applyNumberFormat="1" applyFont="1" applyBorder="1" applyAlignment="1">
      <alignment vertical="center"/>
    </xf>
    <xf numFmtId="0" fontId="36" fillId="0" borderId="10" xfId="0" applyFont="1" applyBorder="1" applyAlignment="1">
      <alignment vertical="center" wrapText="1"/>
    </xf>
    <xf numFmtId="0" fontId="40" fillId="0" borderId="10" xfId="0" applyFont="1" applyBorder="1" applyAlignment="1">
      <alignment wrapText="1"/>
    </xf>
    <xf numFmtId="0" fontId="36" fillId="0" borderId="10" xfId="0" applyFont="1" applyBorder="1" applyAlignment="1">
      <alignment horizontal="center" vertical="center" wrapText="1"/>
    </xf>
    <xf numFmtId="168" fontId="36" fillId="0" borderId="10" xfId="9" applyNumberFormat="1" applyFont="1" applyBorder="1" applyAlignment="1">
      <alignment horizontal="center" vertical="center"/>
    </xf>
    <xf numFmtId="166" fontId="39" fillId="0" borderId="10" xfId="8" applyNumberFormat="1" applyFont="1" applyBorder="1" applyAlignment="1">
      <alignment horizontal="center" vertical="center"/>
    </xf>
    <xf numFmtId="10" fontId="36" fillId="0" borderId="12" xfId="1" applyNumberFormat="1" applyFont="1" applyBorder="1" applyAlignment="1">
      <alignment vertical="center"/>
    </xf>
    <xf numFmtId="0" fontId="36" fillId="0" borderId="4" xfId="0" applyFont="1" applyBorder="1" applyAlignment="1">
      <alignment vertical="center" wrapText="1"/>
    </xf>
    <xf numFmtId="0" fontId="40" fillId="0" borderId="41" xfId="0" applyFont="1" applyBorder="1" applyAlignment="1">
      <alignment wrapText="1"/>
    </xf>
    <xf numFmtId="0" fontId="36" fillId="0" borderId="4" xfId="0" applyFont="1" applyBorder="1" applyAlignment="1">
      <alignment horizontal="center" vertical="center" wrapText="1"/>
    </xf>
    <xf numFmtId="168" fontId="36" fillId="0" borderId="4" xfId="9" applyNumberFormat="1" applyFont="1" applyBorder="1" applyAlignment="1">
      <alignment horizontal="center" vertical="center"/>
    </xf>
    <xf numFmtId="166" fontId="39" fillId="0" borderId="4" xfId="8" applyNumberFormat="1" applyFont="1" applyBorder="1" applyAlignment="1">
      <alignment horizontal="center" vertical="center"/>
    </xf>
    <xf numFmtId="10" fontId="36" fillId="0" borderId="45" xfId="1" applyNumberFormat="1" applyFont="1" applyBorder="1" applyAlignment="1">
      <alignment horizontal="center" vertical="center"/>
    </xf>
    <xf numFmtId="0" fontId="40" fillId="0" borderId="1" xfId="0" applyFont="1" applyBorder="1" applyAlignment="1">
      <alignment wrapText="1"/>
    </xf>
    <xf numFmtId="0" fontId="36" fillId="0" borderId="1" xfId="0" applyFont="1" applyBorder="1" applyAlignment="1">
      <alignment horizontal="center" vertical="center" wrapText="1"/>
    </xf>
    <xf numFmtId="0" fontId="40" fillId="0" borderId="41" xfId="0" applyFont="1" applyBorder="1" applyAlignment="1">
      <alignment horizontal="left" vertical="center" wrapText="1"/>
    </xf>
    <xf numFmtId="0" fontId="36" fillId="0" borderId="3" xfId="0" applyFont="1" applyBorder="1" applyAlignment="1">
      <alignment horizontal="center" vertical="center" wrapText="1"/>
    </xf>
    <xf numFmtId="168" fontId="36" fillId="0" borderId="3" xfId="9" applyNumberFormat="1" applyFont="1" applyBorder="1" applyAlignment="1">
      <alignment horizontal="center" vertical="center"/>
    </xf>
    <xf numFmtId="0" fontId="36" fillId="0" borderId="11" xfId="0" applyFont="1" applyBorder="1" applyAlignment="1">
      <alignment vertical="center" wrapText="1"/>
    </xf>
    <xf numFmtId="0" fontId="36" fillId="0" borderId="2" xfId="0" applyFont="1" applyBorder="1" applyAlignment="1">
      <alignment horizontal="center" vertical="center" wrapText="1"/>
    </xf>
    <xf numFmtId="0" fontId="36" fillId="0" borderId="1" xfId="0" applyFont="1" applyBorder="1" applyAlignment="1">
      <alignment vertical="center"/>
    </xf>
    <xf numFmtId="0" fontId="36" fillId="0" borderId="2" xfId="0" applyFont="1" applyBorder="1" applyAlignment="1">
      <alignment vertical="center" wrapText="1"/>
    </xf>
    <xf numFmtId="9" fontId="39" fillId="0" borderId="1" xfId="8" applyFont="1" applyBorder="1" applyAlignment="1">
      <alignment horizontal="center" vertical="center"/>
    </xf>
    <xf numFmtId="10" fontId="36" fillId="0" borderId="1" xfId="1" applyNumberFormat="1" applyFont="1" applyBorder="1" applyAlignment="1">
      <alignment vertical="center"/>
    </xf>
    <xf numFmtId="0" fontId="36" fillId="0" borderId="3" xfId="0" applyFont="1" applyBorder="1" applyAlignment="1">
      <alignment vertical="center"/>
    </xf>
    <xf numFmtId="0" fontId="36" fillId="0" borderId="2" xfId="0" applyFont="1" applyBorder="1" applyAlignment="1">
      <alignment vertical="center"/>
    </xf>
    <xf numFmtId="9" fontId="39" fillId="0" borderId="3" xfId="8" applyFont="1" applyBorder="1" applyAlignment="1">
      <alignment horizontal="center" vertical="center"/>
    </xf>
    <xf numFmtId="10" fontId="36" fillId="0" borderId="7" xfId="1" applyNumberFormat="1" applyFont="1" applyBorder="1" applyAlignment="1">
      <alignment vertical="center"/>
    </xf>
    <xf numFmtId="0" fontId="36" fillId="0" borderId="22" xfId="0" applyFont="1" applyBorder="1" applyAlignment="1">
      <alignment vertical="center"/>
    </xf>
    <xf numFmtId="168" fontId="36" fillId="0" borderId="22" xfId="9" applyNumberFormat="1" applyFont="1" applyBorder="1" applyAlignment="1">
      <alignment horizontal="center" vertical="center"/>
    </xf>
    <xf numFmtId="168" fontId="36" fillId="0" borderId="1" xfId="9" applyNumberFormat="1" applyFont="1" applyBorder="1" applyAlignment="1">
      <alignment vertical="center"/>
    </xf>
    <xf numFmtId="9" fontId="39" fillId="0" borderId="22" xfId="8" applyFont="1" applyBorder="1" applyAlignment="1">
      <alignment horizontal="center" vertical="center"/>
    </xf>
    <xf numFmtId="168" fontId="36" fillId="0" borderId="2" xfId="9" applyNumberFormat="1" applyFont="1" applyBorder="1" applyAlignment="1">
      <alignment horizontal="center" vertical="center"/>
    </xf>
    <xf numFmtId="0" fontId="36" fillId="0" borderId="22" xfId="0" applyFont="1" applyBorder="1" applyAlignment="1">
      <alignment horizontal="center" vertical="center" wrapText="1"/>
    </xf>
    <xf numFmtId="1" fontId="36" fillId="0" borderId="1" xfId="1" applyNumberFormat="1" applyFont="1" applyBorder="1" applyAlignment="1">
      <alignment horizontal="center" vertical="center"/>
    </xf>
    <xf numFmtId="0" fontId="36" fillId="0" borderId="3" xfId="0" applyFont="1" applyBorder="1" applyAlignment="1">
      <alignment vertical="center" wrapText="1"/>
    </xf>
    <xf numFmtId="41" fontId="36" fillId="0" borderId="4" xfId="1" applyFont="1" applyBorder="1" applyAlignment="1">
      <alignment vertical="center" wrapText="1"/>
    </xf>
    <xf numFmtId="1" fontId="36" fillId="0" borderId="1" xfId="9" applyNumberFormat="1" applyFont="1" applyBorder="1" applyAlignment="1">
      <alignment horizontal="center" vertical="center" wrapText="1"/>
    </xf>
    <xf numFmtId="0" fontId="36" fillId="0" borderId="25" xfId="0" applyFont="1" applyBorder="1" applyAlignment="1">
      <alignment horizontal="left" vertical="center" wrapText="1"/>
    </xf>
    <xf numFmtId="0" fontId="36" fillId="0" borderId="29" xfId="0" applyFont="1" applyBorder="1" applyAlignment="1">
      <alignment vertical="center"/>
    </xf>
    <xf numFmtId="0" fontId="36" fillId="0" borderId="21" xfId="0" applyFont="1" applyBorder="1" applyAlignment="1">
      <alignment horizontal="center" vertical="center" wrapText="1"/>
    </xf>
    <xf numFmtId="0" fontId="36" fillId="0" borderId="22" xfId="0" applyFont="1" applyBorder="1" applyAlignment="1">
      <alignment horizontal="center" vertical="center"/>
    </xf>
    <xf numFmtId="166" fontId="39" fillId="0" borderId="18" xfId="8" applyNumberFormat="1" applyFont="1" applyBorder="1" applyAlignment="1">
      <alignment horizontal="center" vertical="center"/>
    </xf>
    <xf numFmtId="0" fontId="36" fillId="0" borderId="10" xfId="0" applyFont="1" applyBorder="1" applyAlignment="1">
      <alignment vertical="center"/>
    </xf>
    <xf numFmtId="0" fontId="36" fillId="0" borderId="23" xfId="0" applyFont="1" applyBorder="1" applyAlignment="1">
      <alignment vertical="center" wrapText="1"/>
    </xf>
    <xf numFmtId="0" fontId="36" fillId="0" borderId="20" xfId="0" applyFont="1" applyBorder="1" applyAlignment="1">
      <alignment vertical="center"/>
    </xf>
    <xf numFmtId="0" fontId="36" fillId="0" borderId="10" xfId="0" applyFont="1" applyBorder="1" applyAlignment="1">
      <alignment horizontal="center" vertical="center"/>
    </xf>
    <xf numFmtId="166" fontId="39" fillId="0" borderId="32" xfId="8" applyNumberFormat="1" applyFont="1" applyBorder="1" applyAlignment="1">
      <alignment horizontal="center" vertical="center"/>
    </xf>
    <xf numFmtId="0" fontId="36" fillId="0" borderId="46" xfId="0" applyFont="1" applyBorder="1" applyAlignment="1">
      <alignment vertical="center" wrapText="1"/>
    </xf>
    <xf numFmtId="0" fontId="36" fillId="0" borderId="4" xfId="0" applyFont="1" applyBorder="1" applyAlignment="1">
      <alignment horizontal="center" vertical="center"/>
    </xf>
    <xf numFmtId="9" fontId="39" fillId="0" borderId="4" xfId="8" applyNumberFormat="1" applyFont="1" applyBorder="1" applyAlignment="1">
      <alignment horizontal="center" vertical="center"/>
    </xf>
    <xf numFmtId="10" fontId="36" fillId="0" borderId="1" xfId="1" applyNumberFormat="1" applyFont="1" applyFill="1" applyBorder="1" applyAlignment="1">
      <alignment vertical="center"/>
    </xf>
    <xf numFmtId="168" fontId="36" fillId="0" borderId="10" xfId="9" applyNumberFormat="1" applyFont="1" applyBorder="1"/>
    <xf numFmtId="9" fontId="39" fillId="0" borderId="10" xfId="8" applyFont="1" applyBorder="1" applyAlignment="1">
      <alignment horizontal="center" vertical="center"/>
    </xf>
    <xf numFmtId="0" fontId="36" fillId="0" borderId="11" xfId="0" applyFont="1" applyBorder="1" applyAlignment="1">
      <alignment horizontal="left" vertical="center" wrapText="1"/>
    </xf>
    <xf numFmtId="0" fontId="36" fillId="0" borderId="11" xfId="0" applyFont="1" applyBorder="1" applyAlignment="1">
      <alignment horizontal="center" vertical="center" wrapText="1"/>
    </xf>
    <xf numFmtId="0" fontId="36" fillId="0" borderId="11" xfId="0" applyFont="1" applyBorder="1" applyAlignment="1">
      <alignment horizontal="center" vertical="center"/>
    </xf>
    <xf numFmtId="168" fontId="36" fillId="0" borderId="11" xfId="9" applyNumberFormat="1" applyFont="1" applyBorder="1" applyAlignment="1">
      <alignment horizontal="center" vertical="center"/>
    </xf>
    <xf numFmtId="168" fontId="36" fillId="0" borderId="11" xfId="9" applyNumberFormat="1" applyFont="1" applyBorder="1"/>
    <xf numFmtId="9" fontId="39" fillId="0" borderId="11" xfId="8" applyFont="1" applyBorder="1" applyAlignment="1">
      <alignment horizontal="center" vertical="center"/>
    </xf>
    <xf numFmtId="41" fontId="36" fillId="3" borderId="11" xfId="1" applyFont="1" applyFill="1" applyBorder="1" applyAlignment="1">
      <alignment horizontal="center" vertical="center"/>
    </xf>
    <xf numFmtId="10" fontId="36" fillId="3" borderId="11" xfId="1" applyNumberFormat="1" applyFont="1" applyFill="1" applyBorder="1" applyAlignment="1">
      <alignment horizontal="center" vertical="center"/>
    </xf>
    <xf numFmtId="0" fontId="36" fillId="0" borderId="4" xfId="0" applyFont="1" applyBorder="1" applyAlignment="1">
      <alignment wrapText="1"/>
    </xf>
    <xf numFmtId="0" fontId="36" fillId="0" borderId="4" xfId="0" applyFont="1" applyBorder="1"/>
    <xf numFmtId="0" fontId="36" fillId="0" borderId="1" xfId="0" applyFont="1" applyBorder="1"/>
    <xf numFmtId="0" fontId="36" fillId="0" borderId="1" xfId="0" applyFont="1" applyBorder="1" applyAlignment="1">
      <alignment wrapText="1"/>
    </xf>
    <xf numFmtId="166" fontId="39" fillId="0" borderId="2" xfId="8" applyNumberFormat="1" applyFont="1" applyBorder="1" applyAlignment="1">
      <alignment horizontal="center" vertical="center"/>
    </xf>
    <xf numFmtId="10" fontId="36" fillId="0" borderId="1" xfId="8" applyNumberFormat="1" applyFont="1" applyBorder="1"/>
    <xf numFmtId="10" fontId="39" fillId="0" borderId="1" xfId="8" applyNumberFormat="1" applyFont="1" applyBorder="1" applyAlignment="1">
      <alignment horizontal="center" vertical="center"/>
    </xf>
    <xf numFmtId="168" fontId="37" fillId="0" borderId="3" xfId="9" applyNumberFormat="1" applyFont="1" applyFill="1" applyBorder="1"/>
    <xf numFmtId="168" fontId="37" fillId="0" borderId="0" xfId="0" applyNumberFormat="1" applyFont="1"/>
    <xf numFmtId="9" fontId="37" fillId="0" borderId="0" xfId="8" applyFont="1"/>
    <xf numFmtId="41" fontId="37" fillId="0" borderId="0" xfId="0" applyNumberFormat="1" applyFont="1"/>
    <xf numFmtId="168" fontId="37" fillId="0" borderId="0" xfId="9" applyNumberFormat="1" applyFont="1" applyFill="1" applyBorder="1"/>
    <xf numFmtId="0" fontId="37" fillId="0" borderId="1" xfId="0" applyFont="1" applyBorder="1" applyAlignment="1">
      <alignment horizontal="center" wrapText="1"/>
    </xf>
    <xf numFmtId="0" fontId="37" fillId="0" borderId="1" xfId="0" applyFont="1" applyBorder="1" applyAlignment="1">
      <alignment wrapText="1"/>
    </xf>
    <xf numFmtId="168" fontId="37" fillId="0" borderId="1" xfId="0" applyNumberFormat="1" applyFont="1" applyBorder="1"/>
    <xf numFmtId="168" fontId="36" fillId="0" borderId="1" xfId="0" applyNumberFormat="1" applyFont="1" applyBorder="1"/>
    <xf numFmtId="9" fontId="36" fillId="0" borderId="1" xfId="8" applyFont="1" applyBorder="1"/>
    <xf numFmtId="41" fontId="36" fillId="0" borderId="1" xfId="0" applyNumberFormat="1" applyFont="1" applyBorder="1"/>
    <xf numFmtId="168" fontId="0" fillId="0" borderId="22" xfId="9" applyNumberFormat="1" applyFont="1" applyBorder="1" applyAlignment="1">
      <alignment horizontal="center" vertical="center"/>
    </xf>
    <xf numFmtId="0" fontId="15" fillId="0" borderId="0" xfId="11"/>
    <xf numFmtId="166" fontId="0" fillId="0" borderId="1" xfId="12" applyNumberFormat="1" applyFont="1" applyBorder="1"/>
    <xf numFmtId="3" fontId="15" fillId="0" borderId="1" xfId="11" applyNumberFormat="1" applyFont="1" applyBorder="1"/>
    <xf numFmtId="166" fontId="15" fillId="0" borderId="1" xfId="12" applyNumberFormat="1" applyFont="1" applyBorder="1"/>
    <xf numFmtId="0" fontId="15" fillId="0" borderId="1" xfId="11" applyFont="1" applyBorder="1"/>
    <xf numFmtId="0" fontId="41" fillId="0" borderId="1" xfId="11" applyFont="1" applyBorder="1" applyAlignment="1">
      <alignment horizontal="center" wrapText="1"/>
    </xf>
    <xf numFmtId="0" fontId="41" fillId="0" borderId="1" xfId="11" applyFont="1" applyBorder="1" applyAlignment="1">
      <alignment wrapText="1"/>
    </xf>
    <xf numFmtId="0" fontId="41" fillId="0" borderId="1" xfId="11" applyFont="1" applyBorder="1"/>
    <xf numFmtId="3" fontId="22" fillId="5" borderId="15" xfId="11" applyNumberFormat="1" applyFont="1" applyFill="1" applyBorder="1" applyAlignment="1">
      <alignment horizontal="center" vertical="center"/>
    </xf>
    <xf numFmtId="166" fontId="22" fillId="5" borderId="14" xfId="11" applyNumberFormat="1" applyFont="1" applyFill="1" applyBorder="1" applyAlignment="1">
      <alignment horizontal="center" vertical="center"/>
    </xf>
    <xf numFmtId="3" fontId="22" fillId="5" borderId="14" xfId="11" applyNumberFormat="1" applyFont="1" applyFill="1" applyBorder="1" applyAlignment="1">
      <alignment horizontal="center" vertical="center"/>
    </xf>
    <xf numFmtId="0" fontId="22" fillId="5" borderId="14" xfId="11" applyFont="1" applyFill="1" applyBorder="1" applyAlignment="1">
      <alignment horizontal="center" vertical="center"/>
    </xf>
    <xf numFmtId="3" fontId="15" fillId="0" borderId="15" xfId="11" applyNumberFormat="1" applyFill="1" applyBorder="1" applyAlignment="1">
      <alignment horizontal="center" vertical="center"/>
    </xf>
    <xf numFmtId="9" fontId="0" fillId="0" borderId="14" xfId="12" applyFont="1" applyBorder="1" applyAlignment="1">
      <alignment horizontal="center" vertical="center"/>
    </xf>
    <xf numFmtId="3" fontId="15" fillId="0" borderId="14" xfId="11" applyNumberFormat="1" applyBorder="1" applyAlignment="1">
      <alignment horizontal="center" vertical="center"/>
    </xf>
    <xf numFmtId="2" fontId="15" fillId="0" borderId="14" xfId="11" applyNumberFormat="1" applyBorder="1" applyAlignment="1">
      <alignment horizontal="center" vertical="center"/>
    </xf>
    <xf numFmtId="3" fontId="15" fillId="0" borderId="14" xfId="11" applyNumberFormat="1" applyFill="1" applyBorder="1" applyAlignment="1">
      <alignment horizontal="center" vertical="center"/>
    </xf>
    <xf numFmtId="9" fontId="15" fillId="0" borderId="10" xfId="11" applyNumberFormat="1" applyFill="1" applyBorder="1" applyAlignment="1">
      <alignment horizontal="center" vertical="center"/>
    </xf>
    <xf numFmtId="3" fontId="15" fillId="3" borderId="14" xfId="11" applyNumberFormat="1" applyFill="1" applyBorder="1" applyAlignment="1">
      <alignment horizontal="center" vertical="center"/>
    </xf>
    <xf numFmtId="1" fontId="15" fillId="0" borderId="14" xfId="11" applyNumberFormat="1" applyFill="1" applyBorder="1" applyAlignment="1">
      <alignment horizontal="center" vertical="center"/>
    </xf>
    <xf numFmtId="2" fontId="15" fillId="0" borderId="14" xfId="11" applyNumberFormat="1" applyFill="1" applyBorder="1" applyAlignment="1">
      <alignment vertical="center" wrapText="1"/>
    </xf>
    <xf numFmtId="9" fontId="15" fillId="0" borderId="14" xfId="11" applyNumberFormat="1" applyBorder="1" applyAlignment="1">
      <alignment horizontal="center" vertical="center"/>
    </xf>
    <xf numFmtId="2" fontId="15" fillId="0" borderId="14" xfId="11" applyNumberFormat="1" applyBorder="1" applyAlignment="1">
      <alignment horizontal="left" wrapText="1"/>
    </xf>
    <xf numFmtId="2" fontId="15" fillId="0" borderId="14" xfId="11" applyNumberFormat="1" applyFill="1" applyBorder="1" applyAlignment="1">
      <alignment horizontal="center" vertical="center" wrapText="1"/>
    </xf>
    <xf numFmtId="2" fontId="15" fillId="0" borderId="14" xfId="11" applyNumberFormat="1" applyBorder="1" applyAlignment="1">
      <alignment vertical="center"/>
    </xf>
    <xf numFmtId="2" fontId="15" fillId="0" borderId="13" xfId="11" applyNumberFormat="1" applyBorder="1" applyAlignment="1">
      <alignment vertical="center" wrapText="1"/>
    </xf>
    <xf numFmtId="1" fontId="15" fillId="0" borderId="47" xfId="11" applyNumberFormat="1" applyBorder="1" applyAlignment="1">
      <alignment horizontal="center" vertical="center"/>
    </xf>
    <xf numFmtId="3" fontId="15" fillId="0" borderId="32" xfId="11" applyNumberFormat="1" applyBorder="1" applyAlignment="1">
      <alignment horizontal="center" vertical="center"/>
    </xf>
    <xf numFmtId="166" fontId="15" fillId="0" borderId="10" xfId="11" applyNumberFormat="1" applyBorder="1" applyAlignment="1">
      <alignment horizontal="center" vertical="center"/>
    </xf>
    <xf numFmtId="3" fontId="15" fillId="0" borderId="10" xfId="11" applyNumberFormat="1" applyBorder="1" applyAlignment="1">
      <alignment horizontal="center" vertical="center"/>
    </xf>
    <xf numFmtId="3" fontId="15" fillId="0" borderId="10" xfId="11" applyNumberFormat="1" applyFill="1" applyBorder="1" applyAlignment="1">
      <alignment horizontal="center" vertical="center"/>
    </xf>
    <xf numFmtId="0" fontId="15" fillId="0" borderId="10" xfId="11" applyFill="1" applyBorder="1" applyAlignment="1">
      <alignment horizontal="center" vertical="center"/>
    </xf>
    <xf numFmtId="0" fontId="15" fillId="0" borderId="10" xfId="11" applyFill="1" applyBorder="1" applyAlignment="1">
      <alignment vertical="center" wrapText="1"/>
    </xf>
    <xf numFmtId="0" fontId="15" fillId="0" borderId="10" xfId="11" applyBorder="1" applyAlignment="1">
      <alignment horizontal="center" vertical="center"/>
    </xf>
    <xf numFmtId="0" fontId="15" fillId="0" borderId="10" xfId="11" applyFill="1" applyBorder="1" applyAlignment="1">
      <alignment horizontal="left" vertical="center" wrapText="1"/>
    </xf>
    <xf numFmtId="0" fontId="15" fillId="0" borderId="10" xfId="11" applyBorder="1" applyAlignment="1">
      <alignment vertical="center" wrapText="1"/>
    </xf>
    <xf numFmtId="49" fontId="15" fillId="0" borderId="10" xfId="11" applyNumberFormat="1" applyBorder="1" applyAlignment="1">
      <alignment vertical="center"/>
    </xf>
    <xf numFmtId="3" fontId="15" fillId="0" borderId="45" xfId="11" applyNumberFormat="1" applyBorder="1" applyAlignment="1">
      <alignment horizontal="center" vertical="center"/>
    </xf>
    <xf numFmtId="3" fontId="15" fillId="0" borderId="49" xfId="11" applyNumberFormat="1" applyBorder="1" applyAlignment="1">
      <alignment horizontal="center" vertical="center"/>
    </xf>
    <xf numFmtId="9" fontId="15" fillId="0" borderId="49" xfId="11" applyNumberFormat="1" applyBorder="1" applyAlignment="1">
      <alignment horizontal="center" vertical="center"/>
    </xf>
    <xf numFmtId="0" fontId="15" fillId="0" borderId="49" xfId="11" applyFill="1" applyBorder="1" applyAlignment="1">
      <alignment horizontal="center" vertical="center"/>
    </xf>
    <xf numFmtId="0" fontId="15" fillId="0" borderId="49" xfId="11" applyFill="1" applyBorder="1" applyAlignment="1">
      <alignment vertical="center" wrapText="1"/>
    </xf>
    <xf numFmtId="3" fontId="15" fillId="0" borderId="51" xfId="11" applyNumberFormat="1" applyBorder="1" applyAlignment="1">
      <alignment horizontal="center" vertical="center"/>
    </xf>
    <xf numFmtId="3" fontId="15" fillId="0" borderId="52" xfId="11" applyNumberFormat="1" applyBorder="1" applyAlignment="1">
      <alignment horizontal="center" vertical="center"/>
    </xf>
    <xf numFmtId="9" fontId="15" fillId="0" borderId="52" xfId="11" applyNumberFormat="1" applyBorder="1" applyAlignment="1">
      <alignment horizontal="center" vertical="center"/>
    </xf>
    <xf numFmtId="0" fontId="15" fillId="0" borderId="52" xfId="11" applyFill="1" applyBorder="1" applyAlignment="1">
      <alignment horizontal="center" vertical="center"/>
    </xf>
    <xf numFmtId="0" fontId="15" fillId="0" borderId="52" xfId="11" applyFill="1" applyBorder="1" applyAlignment="1">
      <alignment vertical="center" wrapText="1"/>
    </xf>
    <xf numFmtId="3" fontId="15" fillId="0" borderId="18" xfId="11" applyNumberFormat="1" applyBorder="1" applyAlignment="1">
      <alignment horizontal="center" vertical="center"/>
    </xf>
    <xf numFmtId="3" fontId="15" fillId="0" borderId="16" xfId="11" applyNumberFormat="1" applyBorder="1" applyAlignment="1">
      <alignment horizontal="center" vertical="center"/>
    </xf>
    <xf numFmtId="9" fontId="15" fillId="0" borderId="16" xfId="11" applyNumberFormat="1" applyBorder="1" applyAlignment="1">
      <alignment horizontal="center" vertical="center"/>
    </xf>
    <xf numFmtId="0" fontId="15" fillId="0" borderId="16" xfId="11" applyFill="1" applyBorder="1" applyAlignment="1">
      <alignment horizontal="center" vertical="center"/>
    </xf>
    <xf numFmtId="0" fontId="15" fillId="0" borderId="16" xfId="11" applyFill="1" applyBorder="1" applyAlignment="1">
      <alignment vertical="center" wrapText="1"/>
    </xf>
    <xf numFmtId="3" fontId="15" fillId="0" borderId="12" xfId="11" applyNumberFormat="1" applyBorder="1" applyAlignment="1">
      <alignment horizontal="center" vertical="center"/>
    </xf>
    <xf numFmtId="3" fontId="15" fillId="0" borderId="11" xfId="11" applyNumberFormat="1" applyBorder="1" applyAlignment="1">
      <alignment horizontal="center" vertical="center"/>
    </xf>
    <xf numFmtId="9" fontId="15" fillId="0" borderId="11" xfId="11" applyNumberFormat="1" applyBorder="1" applyAlignment="1">
      <alignment horizontal="center" vertical="center"/>
    </xf>
    <xf numFmtId="0" fontId="15" fillId="0" borderId="11" xfId="11" applyBorder="1" applyAlignment="1">
      <alignment horizontal="center" vertical="center"/>
    </xf>
    <xf numFmtId="0" fontId="15" fillId="0" borderId="11" xfId="11" applyFill="1" applyBorder="1" applyAlignment="1">
      <alignment vertical="center" wrapText="1"/>
    </xf>
    <xf numFmtId="3" fontId="15" fillId="0" borderId="51" xfId="11" applyNumberFormat="1" applyFill="1" applyBorder="1" applyAlignment="1">
      <alignment horizontal="center" vertical="center" wrapText="1"/>
    </xf>
    <xf numFmtId="0" fontId="15" fillId="0" borderId="52" xfId="11" applyFill="1" applyBorder="1" applyAlignment="1">
      <alignment horizontal="center" vertical="center" wrapText="1"/>
    </xf>
    <xf numFmtId="0" fontId="15" fillId="0" borderId="52" xfId="11" applyBorder="1" applyAlignment="1">
      <alignment horizontal="center" vertical="center"/>
    </xf>
    <xf numFmtId="166" fontId="15" fillId="0" borderId="52" xfId="11" applyNumberFormat="1" applyBorder="1" applyAlignment="1">
      <alignment horizontal="center" vertical="center"/>
    </xf>
    <xf numFmtId="0" fontId="15" fillId="0" borderId="52" xfId="11" applyBorder="1" applyAlignment="1">
      <alignment wrapText="1"/>
    </xf>
    <xf numFmtId="0" fontId="15" fillId="0" borderId="52" xfId="11" applyBorder="1" applyAlignment="1">
      <alignment horizontal="left" vertical="center" wrapText="1"/>
    </xf>
    <xf numFmtId="0" fontId="15" fillId="0" borderId="52" xfId="11" applyFill="1" applyBorder="1" applyAlignment="1">
      <alignment horizontal="left" wrapText="1"/>
    </xf>
    <xf numFmtId="3" fontId="15" fillId="0" borderId="55" xfId="11" applyNumberFormat="1" applyBorder="1" applyAlignment="1">
      <alignment horizontal="center" vertical="center"/>
    </xf>
    <xf numFmtId="3" fontId="15" fillId="0" borderId="2" xfId="11" applyNumberFormat="1" applyBorder="1" applyAlignment="1">
      <alignment horizontal="center" vertical="center"/>
    </xf>
    <xf numFmtId="9" fontId="15" fillId="0" borderId="2" xfId="11" applyNumberFormat="1" applyFill="1" applyBorder="1" applyAlignment="1">
      <alignment horizontal="center" vertical="center" wrapText="1"/>
    </xf>
    <xf numFmtId="3" fontId="15" fillId="0" borderId="2" xfId="11" applyNumberFormat="1" applyFill="1" applyBorder="1" applyAlignment="1">
      <alignment horizontal="center" vertical="center"/>
    </xf>
    <xf numFmtId="0" fontId="15" fillId="0" borderId="2" xfId="11" applyFill="1" applyBorder="1" applyAlignment="1">
      <alignment horizontal="center" vertical="center"/>
    </xf>
    <xf numFmtId="0" fontId="15" fillId="0" borderId="2" xfId="11" applyBorder="1" applyAlignment="1">
      <alignment vertical="center" wrapText="1"/>
    </xf>
    <xf numFmtId="0" fontId="15" fillId="0" borderId="2" xfId="11" applyBorder="1" applyAlignment="1">
      <alignment horizontal="center" vertical="center"/>
    </xf>
    <xf numFmtId="0" fontId="15" fillId="0" borderId="2" xfId="11" applyFill="1" applyBorder="1" applyAlignment="1">
      <alignment vertical="center" wrapText="1"/>
    </xf>
    <xf numFmtId="0" fontId="15" fillId="0" borderId="2" xfId="11" applyBorder="1" applyAlignment="1">
      <alignment horizontal="left" wrapText="1"/>
    </xf>
    <xf numFmtId="166" fontId="0" fillId="0" borderId="16" xfId="12" applyNumberFormat="1" applyFont="1" applyFill="1" applyBorder="1" applyAlignment="1">
      <alignment horizontal="center" vertical="center"/>
    </xf>
    <xf numFmtId="3" fontId="15" fillId="0" borderId="22" xfId="11" applyNumberFormat="1" applyBorder="1" applyAlignment="1">
      <alignment horizontal="center" vertical="center"/>
    </xf>
    <xf numFmtId="9" fontId="15" fillId="0" borderId="22" xfId="11" applyNumberFormat="1" applyFill="1" applyBorder="1" applyAlignment="1">
      <alignment horizontal="center" vertical="center" wrapText="1"/>
    </xf>
    <xf numFmtId="3" fontId="15" fillId="0" borderId="22" xfId="11" applyNumberFormat="1" applyFill="1" applyBorder="1" applyAlignment="1">
      <alignment horizontal="center" vertical="center"/>
    </xf>
    <xf numFmtId="0" fontId="15" fillId="0" borderId="22" xfId="11" applyFill="1" applyBorder="1" applyAlignment="1">
      <alignment horizontal="center" vertical="center"/>
    </xf>
    <xf numFmtId="0" fontId="15" fillId="0" borderId="22" xfId="11" applyFill="1" applyBorder="1" applyAlignment="1">
      <alignment vertical="center" wrapText="1"/>
    </xf>
    <xf numFmtId="0" fontId="15" fillId="0" borderId="22" xfId="11" applyBorder="1" applyAlignment="1">
      <alignment horizontal="center" vertical="center"/>
    </xf>
    <xf numFmtId="0" fontId="15" fillId="0" borderId="22" xfId="11" applyBorder="1" applyAlignment="1">
      <alignment horizontal="left" wrapText="1"/>
    </xf>
    <xf numFmtId="0" fontId="15" fillId="0" borderId="22" xfId="11" applyFill="1" applyBorder="1" applyAlignment="1">
      <alignment horizontal="center" vertical="center" wrapText="1"/>
    </xf>
    <xf numFmtId="49" fontId="15" fillId="0" borderId="22" xfId="11" applyNumberFormat="1" applyBorder="1" applyAlignment="1">
      <alignment vertical="center"/>
    </xf>
    <xf numFmtId="0" fontId="15" fillId="0" borderId="22" xfId="11" applyBorder="1" applyAlignment="1">
      <alignment horizontal="left" vertical="center" wrapText="1"/>
    </xf>
    <xf numFmtId="166" fontId="0" fillId="0" borderId="10" xfId="12" applyNumberFormat="1" applyFont="1" applyFill="1" applyBorder="1" applyAlignment="1">
      <alignment horizontal="center" vertical="center"/>
    </xf>
    <xf numFmtId="9" fontId="15" fillId="0" borderId="10" xfId="11" applyNumberFormat="1" applyFill="1" applyBorder="1" applyAlignment="1">
      <alignment horizontal="center" vertical="center" wrapText="1"/>
    </xf>
    <xf numFmtId="0" fontId="15" fillId="0" borderId="10" xfId="11" applyBorder="1" applyAlignment="1">
      <alignment horizontal="left" wrapText="1"/>
    </xf>
    <xf numFmtId="0" fontId="15" fillId="0" borderId="10" xfId="11" applyFill="1" applyBorder="1" applyAlignment="1">
      <alignment horizontal="center" vertical="center" wrapText="1"/>
    </xf>
    <xf numFmtId="3" fontId="15" fillId="0" borderId="31" xfId="11" applyNumberFormat="1" applyBorder="1" applyAlignment="1">
      <alignment horizontal="center" vertical="center"/>
    </xf>
    <xf numFmtId="166" fontId="0" fillId="0" borderId="1" xfId="12" applyNumberFormat="1" applyFont="1" applyFill="1" applyBorder="1" applyAlignment="1">
      <alignment horizontal="center" vertical="center"/>
    </xf>
    <xf numFmtId="3" fontId="15" fillId="0" borderId="1" xfId="11" applyNumberFormat="1" applyBorder="1" applyAlignment="1">
      <alignment horizontal="center" vertical="center"/>
    </xf>
    <xf numFmtId="3" fontId="15" fillId="0" borderId="1" xfId="11" applyNumberFormat="1" applyFill="1" applyBorder="1" applyAlignment="1">
      <alignment horizontal="center" vertical="center"/>
    </xf>
    <xf numFmtId="9" fontId="15" fillId="0" borderId="1" xfId="11" applyNumberFormat="1" applyFill="1" applyBorder="1" applyAlignment="1">
      <alignment horizontal="center" vertical="center" wrapText="1"/>
    </xf>
    <xf numFmtId="37" fontId="0" fillId="0" borderId="1" xfId="13" applyNumberFormat="1" applyFont="1" applyBorder="1" applyAlignment="1">
      <alignment horizontal="center" vertical="center"/>
    </xf>
    <xf numFmtId="0" fontId="15" fillId="0" borderId="1" xfId="11" applyFill="1" applyBorder="1" applyAlignment="1">
      <alignment horizontal="center" vertical="center"/>
    </xf>
    <xf numFmtId="0" fontId="15" fillId="0" borderId="1" xfId="11" applyFill="1" applyBorder="1" applyAlignment="1">
      <alignment vertical="center" wrapText="1"/>
    </xf>
    <xf numFmtId="1" fontId="15" fillId="0" borderId="1" xfId="11" applyNumberFormat="1" applyFill="1" applyBorder="1" applyAlignment="1">
      <alignment horizontal="center" vertical="center"/>
    </xf>
    <xf numFmtId="0" fontId="15" fillId="0" borderId="1" xfId="11" applyBorder="1" applyAlignment="1">
      <alignment vertical="center" wrapText="1"/>
    </xf>
    <xf numFmtId="0" fontId="15" fillId="0" borderId="1" xfId="11" applyBorder="1" applyAlignment="1">
      <alignment horizontal="left" vertical="center" wrapText="1"/>
    </xf>
    <xf numFmtId="49" fontId="15" fillId="0" borderId="1" xfId="11" applyNumberFormat="1" applyBorder="1" applyAlignment="1">
      <alignment vertical="center"/>
    </xf>
    <xf numFmtId="9" fontId="15" fillId="0" borderId="1" xfId="11" applyNumberFormat="1" applyFill="1" applyBorder="1" applyAlignment="1">
      <alignment horizontal="center" vertical="center"/>
    </xf>
    <xf numFmtId="0" fontId="15" fillId="0" borderId="1" xfId="11" applyBorder="1" applyAlignment="1">
      <alignment wrapText="1"/>
    </xf>
    <xf numFmtId="0" fontId="15" fillId="0" borderId="1" xfId="11" applyBorder="1" applyAlignment="1">
      <alignment horizontal="left" wrapText="1"/>
    </xf>
    <xf numFmtId="0" fontId="15" fillId="0" borderId="1" xfId="11" applyFill="1" applyBorder="1" applyAlignment="1">
      <alignment horizontal="center" vertical="center" wrapText="1"/>
    </xf>
    <xf numFmtId="3" fontId="15" fillId="0" borderId="56" xfId="11" applyNumberFormat="1" applyBorder="1" applyAlignment="1">
      <alignment horizontal="center" vertical="center"/>
    </xf>
    <xf numFmtId="166" fontId="0" fillId="0" borderId="22" xfId="12" applyNumberFormat="1" applyFont="1" applyFill="1" applyBorder="1" applyAlignment="1">
      <alignment horizontal="center" vertical="center"/>
    </xf>
    <xf numFmtId="9" fontId="15" fillId="0" borderId="10" xfId="11" applyNumberFormat="1" applyBorder="1" applyAlignment="1">
      <alignment horizontal="center" vertical="center"/>
    </xf>
    <xf numFmtId="0" fontId="15" fillId="0" borderId="10" xfId="11" applyBorder="1" applyAlignment="1">
      <alignment horizontal="left" vertical="center" wrapText="1"/>
    </xf>
    <xf numFmtId="3" fontId="15" fillId="0" borderId="58" xfId="11" applyNumberFormat="1" applyBorder="1" applyAlignment="1">
      <alignment horizontal="center" vertical="center"/>
    </xf>
    <xf numFmtId="3" fontId="15" fillId="0" borderId="49" xfId="11" applyNumberFormat="1" applyFill="1" applyBorder="1" applyAlignment="1">
      <alignment horizontal="center" vertical="center"/>
    </xf>
    <xf numFmtId="9" fontId="15" fillId="0" borderId="49" xfId="11" applyNumberFormat="1" applyFill="1" applyBorder="1" applyAlignment="1">
      <alignment horizontal="center" vertical="center" wrapText="1"/>
    </xf>
    <xf numFmtId="1" fontId="15" fillId="0" borderId="49" xfId="11" applyNumberFormat="1" applyFill="1" applyBorder="1" applyAlignment="1">
      <alignment horizontal="center" vertical="center"/>
    </xf>
    <xf numFmtId="3" fontId="15" fillId="0" borderId="6" xfId="11" applyNumberFormat="1" applyBorder="1" applyAlignment="1">
      <alignment horizontal="center" vertical="center"/>
    </xf>
    <xf numFmtId="0" fontId="15" fillId="0" borderId="2" xfId="11" applyBorder="1" applyAlignment="1">
      <alignment horizontal="left" vertical="center" wrapText="1"/>
    </xf>
    <xf numFmtId="9" fontId="15" fillId="0" borderId="2" xfId="11" applyNumberFormat="1" applyFill="1" applyBorder="1" applyAlignment="1">
      <alignment horizontal="center" vertical="center"/>
    </xf>
    <xf numFmtId="165" fontId="15" fillId="0" borderId="0" xfId="11" applyNumberFormat="1"/>
    <xf numFmtId="166" fontId="0" fillId="0" borderId="1" xfId="12" applyNumberFormat="1" applyFont="1" applyBorder="1" applyAlignment="1">
      <alignment horizontal="center" vertical="center"/>
    </xf>
    <xf numFmtId="168" fontId="0" fillId="0" borderId="1" xfId="13" applyNumberFormat="1" applyFont="1" applyBorder="1" applyAlignment="1">
      <alignment horizontal="center" vertical="center"/>
    </xf>
    <xf numFmtId="0" fontId="15" fillId="0" borderId="1" xfId="11" applyBorder="1" applyAlignment="1">
      <alignment horizontal="center" vertical="center"/>
    </xf>
    <xf numFmtId="0" fontId="15" fillId="0" borderId="1" xfId="11" applyBorder="1" applyAlignment="1">
      <alignment horizontal="left" vertical="center"/>
    </xf>
    <xf numFmtId="168" fontId="15" fillId="0" borderId="0" xfId="11" applyNumberFormat="1"/>
    <xf numFmtId="3" fontId="15" fillId="0" borderId="31" xfId="11" applyNumberFormat="1" applyFill="1" applyBorder="1" applyAlignment="1">
      <alignment horizontal="center" vertical="center"/>
    </xf>
    <xf numFmtId="9" fontId="0" fillId="0" borderId="0" xfId="12" applyFont="1"/>
    <xf numFmtId="3" fontId="15" fillId="0" borderId="56" xfId="11" applyNumberFormat="1" applyFill="1" applyBorder="1" applyAlignment="1">
      <alignment horizontal="center" vertical="center"/>
    </xf>
    <xf numFmtId="166" fontId="0" fillId="0" borderId="16" xfId="12" applyNumberFormat="1" applyFont="1" applyBorder="1" applyAlignment="1">
      <alignment horizontal="center" vertical="center"/>
    </xf>
    <xf numFmtId="37" fontId="0" fillId="0" borderId="22" xfId="13" applyNumberFormat="1" applyFont="1" applyBorder="1" applyAlignment="1">
      <alignment horizontal="center" vertical="center"/>
    </xf>
    <xf numFmtId="9" fontId="15" fillId="0" borderId="22" xfId="11" applyNumberFormat="1" applyBorder="1" applyAlignment="1">
      <alignment horizontal="center" vertical="center"/>
    </xf>
    <xf numFmtId="0" fontId="15" fillId="0" borderId="22" xfId="11" applyBorder="1" applyAlignment="1">
      <alignment horizontal="center" vertical="center" wrapText="1"/>
    </xf>
    <xf numFmtId="3" fontId="15" fillId="0" borderId="32" xfId="11" applyNumberFormat="1" applyFill="1" applyBorder="1" applyAlignment="1">
      <alignment horizontal="center" vertical="center"/>
    </xf>
    <xf numFmtId="166" fontId="0" fillId="0" borderId="10" xfId="12" applyNumberFormat="1" applyFont="1" applyBorder="1" applyAlignment="1">
      <alignment horizontal="center" vertical="center"/>
    </xf>
    <xf numFmtId="37" fontId="0" fillId="0" borderId="10" xfId="13" applyNumberFormat="1" applyFont="1" applyBorder="1" applyAlignment="1">
      <alignment horizontal="center" vertical="center"/>
    </xf>
    <xf numFmtId="166" fontId="0" fillId="0" borderId="22" xfId="12" applyNumberFormat="1" applyFont="1" applyBorder="1" applyAlignment="1">
      <alignment horizontal="center" vertical="center"/>
    </xf>
    <xf numFmtId="0" fontId="15" fillId="0" borderId="22" xfId="11" applyBorder="1" applyAlignment="1">
      <alignment wrapText="1"/>
    </xf>
    <xf numFmtId="0" fontId="15" fillId="0" borderId="22" xfId="11" applyBorder="1" applyAlignment="1">
      <alignment horizontal="left" vertical="center"/>
    </xf>
    <xf numFmtId="9" fontId="0" fillId="3" borderId="2" xfId="12" applyFont="1" applyFill="1" applyBorder="1" applyAlignment="1">
      <alignment horizontal="center" vertical="center"/>
    </xf>
    <xf numFmtId="37" fontId="0" fillId="3" borderId="2" xfId="13" applyNumberFormat="1" applyFont="1" applyFill="1" applyBorder="1" applyAlignment="1">
      <alignment horizontal="center" vertical="center"/>
    </xf>
    <xf numFmtId="3" fontId="15" fillId="3" borderId="2" xfId="11" applyNumberFormat="1" applyFill="1" applyBorder="1" applyAlignment="1">
      <alignment horizontal="center" vertical="center"/>
    </xf>
    <xf numFmtId="9" fontId="15" fillId="3" borderId="2" xfId="11" applyNumberFormat="1" applyFill="1" applyBorder="1" applyAlignment="1">
      <alignment horizontal="center" vertical="center" wrapText="1"/>
    </xf>
    <xf numFmtId="168" fontId="0" fillId="3" borderId="10" xfId="13" applyNumberFormat="1" applyFont="1" applyFill="1" applyBorder="1" applyAlignment="1">
      <alignment horizontal="center" vertical="center"/>
    </xf>
    <xf numFmtId="0" fontId="15" fillId="3" borderId="2" xfId="11" applyFill="1" applyBorder="1" applyAlignment="1">
      <alignment vertical="center" wrapText="1"/>
    </xf>
    <xf numFmtId="9" fontId="0" fillId="3" borderId="2" xfId="12" applyNumberFormat="1" applyFont="1" applyFill="1" applyBorder="1" applyAlignment="1">
      <alignment horizontal="center" vertical="center" wrapText="1"/>
    </xf>
    <xf numFmtId="0" fontId="15" fillId="0" borderId="2" xfId="11" applyFill="1" applyBorder="1" applyAlignment="1">
      <alignment horizontal="center" vertical="center" wrapText="1"/>
    </xf>
    <xf numFmtId="49" fontId="15" fillId="0" borderId="2" xfId="11" applyNumberFormat="1" applyBorder="1" applyAlignment="1">
      <alignment horizontal="center" vertical="center"/>
    </xf>
    <xf numFmtId="3" fontId="15" fillId="0" borderId="7" xfId="11" applyNumberFormat="1" applyFill="1" applyBorder="1" applyAlignment="1">
      <alignment horizontal="center" vertical="center"/>
    </xf>
    <xf numFmtId="9" fontId="0" fillId="0" borderId="3" xfId="12" applyFont="1" applyBorder="1" applyAlignment="1">
      <alignment horizontal="center" vertical="center"/>
    </xf>
    <xf numFmtId="37" fontId="0" fillId="0" borderId="3" xfId="13" applyNumberFormat="1" applyFont="1" applyBorder="1" applyAlignment="1">
      <alignment horizontal="center" vertical="center"/>
    </xf>
    <xf numFmtId="3" fontId="15" fillId="0" borderId="3" xfId="11" applyNumberFormat="1" applyFill="1" applyBorder="1" applyAlignment="1">
      <alignment horizontal="center" vertical="center"/>
    </xf>
    <xf numFmtId="9" fontId="15" fillId="0" borderId="3" xfId="11" applyNumberFormat="1" applyFill="1" applyBorder="1" applyAlignment="1">
      <alignment horizontal="center" vertical="center" wrapText="1"/>
    </xf>
    <xf numFmtId="168" fontId="0" fillId="0" borderId="3" xfId="13" applyNumberFormat="1" applyFont="1" applyFill="1" applyBorder="1" applyAlignment="1">
      <alignment horizontal="center" vertical="center"/>
    </xf>
    <xf numFmtId="0" fontId="15" fillId="0" borderId="4" xfId="11" applyFill="1" applyBorder="1" applyAlignment="1">
      <alignment vertical="center" wrapText="1"/>
    </xf>
    <xf numFmtId="9" fontId="0" fillId="0" borderId="3" xfId="12" applyFont="1" applyFill="1" applyBorder="1" applyAlignment="1">
      <alignment horizontal="center" vertical="center" wrapText="1"/>
    </xf>
    <xf numFmtId="0" fontId="15" fillId="0" borderId="4" xfId="11" applyBorder="1" applyAlignment="1">
      <alignment horizontal="center" vertical="center" wrapText="1"/>
    </xf>
    <xf numFmtId="0" fontId="15" fillId="0" borderId="3" xfId="11" applyFill="1" applyBorder="1" applyAlignment="1">
      <alignment horizontal="left" vertical="center" wrapText="1"/>
    </xf>
    <xf numFmtId="0" fontId="15" fillId="0" borderId="3" xfId="11" applyFill="1" applyBorder="1" applyAlignment="1">
      <alignment horizontal="center" vertical="center" wrapText="1"/>
    </xf>
    <xf numFmtId="49" fontId="15" fillId="0" borderId="3" xfId="11" applyNumberFormat="1" applyBorder="1" applyAlignment="1">
      <alignment horizontal="center" vertical="center"/>
    </xf>
    <xf numFmtId="166" fontId="15" fillId="0" borderId="1" xfId="11" applyNumberFormat="1" applyFill="1" applyBorder="1" applyAlignment="1">
      <alignment horizontal="center" vertical="center" wrapText="1"/>
    </xf>
    <xf numFmtId="168" fontId="0" fillId="0" borderId="1" xfId="13" applyNumberFormat="1" applyFont="1" applyFill="1" applyBorder="1" applyAlignment="1">
      <alignment horizontal="center" vertical="center"/>
    </xf>
    <xf numFmtId="166" fontId="0" fillId="0" borderId="1" xfId="12" applyNumberFormat="1" applyFont="1" applyFill="1" applyBorder="1" applyAlignment="1">
      <alignment horizontal="center" vertical="center" wrapText="1"/>
    </xf>
    <xf numFmtId="0" fontId="15" fillId="0" borderId="1" xfId="11" applyBorder="1" applyAlignment="1">
      <alignment horizontal="center" vertical="center" wrapText="1"/>
    </xf>
    <xf numFmtId="9" fontId="0" fillId="3" borderId="1" xfId="12" applyFont="1" applyFill="1" applyBorder="1" applyAlignment="1">
      <alignment horizontal="center" vertical="center"/>
    </xf>
    <xf numFmtId="37" fontId="0" fillId="3" borderId="1" xfId="13" applyNumberFormat="1" applyFont="1" applyFill="1" applyBorder="1" applyAlignment="1">
      <alignment horizontal="center" vertical="center"/>
    </xf>
    <xf numFmtId="3" fontId="15" fillId="3" borderId="1" xfId="11" applyNumberFormat="1" applyFill="1" applyBorder="1" applyAlignment="1">
      <alignment horizontal="center" vertical="center"/>
    </xf>
    <xf numFmtId="9" fontId="15" fillId="3" borderId="1" xfId="11" applyNumberFormat="1" applyFill="1" applyBorder="1" applyAlignment="1">
      <alignment horizontal="center" vertical="center" wrapText="1"/>
    </xf>
    <xf numFmtId="0" fontId="15" fillId="3" borderId="1" xfId="11" applyFill="1" applyBorder="1" applyAlignment="1">
      <alignment horizontal="center" vertical="center"/>
    </xf>
    <xf numFmtId="0" fontId="15" fillId="3" borderId="1" xfId="11" applyFill="1" applyBorder="1" applyAlignment="1">
      <alignment horizontal="left" vertical="center" wrapText="1"/>
    </xf>
    <xf numFmtId="9" fontId="0" fillId="3" borderId="1" xfId="12" applyNumberFormat="1" applyFont="1" applyFill="1" applyBorder="1" applyAlignment="1">
      <alignment horizontal="center" vertical="center" wrapText="1"/>
    </xf>
    <xf numFmtId="0" fontId="15" fillId="3" borderId="1" xfId="11" applyFill="1" applyBorder="1" applyAlignment="1">
      <alignment horizontal="left" wrapText="1"/>
    </xf>
    <xf numFmtId="0" fontId="15" fillId="3" borderId="1" xfId="11" applyFill="1" applyBorder="1" applyAlignment="1">
      <alignment horizontal="center" vertical="center" wrapText="1"/>
    </xf>
    <xf numFmtId="49" fontId="15" fillId="0" borderId="1" xfId="11" applyNumberFormat="1" applyBorder="1" applyAlignment="1">
      <alignment horizontal="center" vertical="center"/>
    </xf>
    <xf numFmtId="3" fontId="15" fillId="0" borderId="18" xfId="11" applyNumberFormat="1" applyFill="1" applyBorder="1" applyAlignment="1">
      <alignment horizontal="center" vertical="center"/>
    </xf>
    <xf numFmtId="9" fontId="0" fillId="0" borderId="16" xfId="12" applyFont="1" applyBorder="1" applyAlignment="1">
      <alignment horizontal="center" vertical="center"/>
    </xf>
    <xf numFmtId="37" fontId="0" fillId="0" borderId="16" xfId="13" applyNumberFormat="1" applyFont="1" applyBorder="1" applyAlignment="1">
      <alignment horizontal="center" vertical="center"/>
    </xf>
    <xf numFmtId="3" fontId="15" fillId="0" borderId="16" xfId="11" applyNumberFormat="1" applyFill="1" applyBorder="1" applyAlignment="1">
      <alignment horizontal="center" vertical="center"/>
    </xf>
    <xf numFmtId="9" fontId="15" fillId="0" borderId="16" xfId="11" applyNumberFormat="1" applyFill="1" applyBorder="1" applyAlignment="1">
      <alignment horizontal="center" vertical="center" wrapText="1"/>
    </xf>
    <xf numFmtId="1" fontId="15" fillId="0" borderId="16" xfId="11" applyNumberFormat="1" applyFill="1" applyBorder="1" applyAlignment="1">
      <alignment horizontal="center" vertical="center" wrapText="1"/>
    </xf>
    <xf numFmtId="0" fontId="15" fillId="0" borderId="16" xfId="11" applyFill="1" applyBorder="1" applyAlignment="1">
      <alignment horizontal="left" vertical="center" wrapText="1"/>
    </xf>
    <xf numFmtId="0" fontId="15" fillId="0" borderId="16" xfId="11" applyFill="1" applyBorder="1" applyAlignment="1">
      <alignment horizontal="center" vertical="center" wrapText="1"/>
    </xf>
    <xf numFmtId="49" fontId="15" fillId="0" borderId="16" xfId="11" applyNumberFormat="1" applyBorder="1" applyAlignment="1">
      <alignment vertical="center"/>
    </xf>
    <xf numFmtId="9" fontId="0" fillId="0" borderId="11" xfId="12" applyFont="1" applyBorder="1" applyAlignment="1">
      <alignment horizontal="center" vertical="center"/>
    </xf>
    <xf numFmtId="37" fontId="0" fillId="0" borderId="11" xfId="13" applyNumberFormat="1" applyFont="1" applyBorder="1" applyAlignment="1">
      <alignment horizontal="center" vertical="center"/>
    </xf>
    <xf numFmtId="3" fontId="15" fillId="0" borderId="11" xfId="11" applyNumberFormat="1" applyFill="1" applyBorder="1" applyAlignment="1">
      <alignment horizontal="center" vertical="center"/>
    </xf>
    <xf numFmtId="9" fontId="15" fillId="0" borderId="11" xfId="11" applyNumberFormat="1" applyFill="1" applyBorder="1" applyAlignment="1">
      <alignment horizontal="center" vertical="center" wrapText="1"/>
    </xf>
    <xf numFmtId="0" fontId="15" fillId="0" borderId="11" xfId="11" applyBorder="1" applyAlignment="1">
      <alignment vertical="center" wrapText="1"/>
    </xf>
    <xf numFmtId="0" fontId="15" fillId="0" borderId="3" xfId="11" applyFill="1" applyBorder="1" applyAlignment="1">
      <alignment vertical="center" wrapText="1"/>
    </xf>
    <xf numFmtId="0" fontId="42" fillId="3" borderId="3" xfId="11" applyFont="1" applyFill="1" applyBorder="1" applyAlignment="1">
      <alignment horizontal="left" vertical="center" wrapText="1"/>
    </xf>
    <xf numFmtId="0" fontId="42" fillId="3" borderId="11" xfId="11" applyFont="1" applyFill="1" applyBorder="1" applyAlignment="1">
      <alignment horizontal="center" vertical="center" wrapText="1"/>
    </xf>
    <xf numFmtId="49" fontId="42" fillId="3" borderId="11" xfId="11" applyNumberFormat="1" applyFont="1" applyFill="1" applyBorder="1" applyAlignment="1">
      <alignment horizontal="center" vertical="center"/>
    </xf>
    <xf numFmtId="3" fontId="15" fillId="0" borderId="7" xfId="11" applyNumberFormat="1" applyBorder="1" applyAlignment="1">
      <alignment horizontal="center" vertical="center"/>
    </xf>
    <xf numFmtId="9" fontId="0" fillId="0" borderId="1" xfId="12" applyFont="1" applyBorder="1" applyAlignment="1">
      <alignment horizontal="center" vertical="center"/>
    </xf>
    <xf numFmtId="0" fontId="0" fillId="0" borderId="1" xfId="12" applyNumberFormat="1" applyFont="1" applyFill="1" applyBorder="1" applyAlignment="1">
      <alignment horizontal="center" vertical="center" wrapText="1"/>
    </xf>
    <xf numFmtId="0" fontId="42" fillId="3" borderId="1" xfId="11" applyFont="1" applyFill="1" applyBorder="1" applyAlignment="1">
      <alignment horizontal="left" vertical="center" wrapText="1"/>
    </xf>
    <xf numFmtId="0" fontId="42" fillId="3" borderId="1" xfId="11" applyFont="1" applyFill="1" applyBorder="1" applyAlignment="1">
      <alignment horizontal="center" vertical="center" wrapText="1"/>
    </xf>
    <xf numFmtId="49" fontId="42" fillId="3" borderId="1" xfId="11" applyNumberFormat="1" applyFont="1" applyFill="1" applyBorder="1" applyAlignment="1">
      <alignment horizontal="center" vertical="center"/>
    </xf>
    <xf numFmtId="9" fontId="0" fillId="0" borderId="2" xfId="12" applyFont="1" applyBorder="1" applyAlignment="1">
      <alignment horizontal="center" vertical="center"/>
    </xf>
    <xf numFmtId="37" fontId="0" fillId="0" borderId="2" xfId="13" applyNumberFormat="1" applyFont="1" applyBorder="1" applyAlignment="1">
      <alignment horizontal="center" vertical="center"/>
    </xf>
    <xf numFmtId="166" fontId="15" fillId="0" borderId="2" xfId="11" applyNumberFormat="1" applyFill="1" applyBorder="1" applyAlignment="1">
      <alignment horizontal="center" vertical="center" wrapText="1"/>
    </xf>
    <xf numFmtId="1" fontId="15" fillId="0" borderId="2" xfId="11" applyNumberFormat="1" applyFill="1" applyBorder="1" applyAlignment="1">
      <alignment horizontal="center" vertical="center" wrapText="1"/>
    </xf>
    <xf numFmtId="49" fontId="15" fillId="0" borderId="2" xfId="11" applyNumberFormat="1" applyBorder="1" applyAlignment="1">
      <alignment horizontal="left" vertical="center"/>
    </xf>
    <xf numFmtId="3" fontId="15" fillId="0" borderId="63" xfId="11" applyNumberFormat="1" applyFill="1" applyBorder="1" applyAlignment="1">
      <alignment horizontal="center" vertical="center"/>
    </xf>
    <xf numFmtId="166" fontId="15" fillId="0" borderId="63" xfId="11" applyNumberFormat="1" applyFill="1" applyBorder="1" applyAlignment="1">
      <alignment horizontal="center" vertical="center" wrapText="1"/>
    </xf>
    <xf numFmtId="0" fontId="15" fillId="0" borderId="63" xfId="11" applyFill="1" applyBorder="1" applyAlignment="1">
      <alignment horizontal="center" vertical="center"/>
    </xf>
    <xf numFmtId="0" fontId="15" fillId="0" borderId="63" xfId="11" applyFill="1" applyBorder="1" applyAlignment="1">
      <alignment vertical="center" wrapText="1"/>
    </xf>
    <xf numFmtId="9" fontId="15" fillId="0" borderId="1" xfId="11" applyNumberFormat="1" applyBorder="1" applyAlignment="1">
      <alignment horizontal="center" vertical="center" wrapText="1"/>
    </xf>
    <xf numFmtId="3" fontId="15" fillId="0" borderId="64" xfId="11" applyNumberFormat="1" applyBorder="1" applyAlignment="1">
      <alignment horizontal="center" vertical="center"/>
    </xf>
    <xf numFmtId="166" fontId="15" fillId="0" borderId="66" xfId="11" applyNumberFormat="1" applyBorder="1" applyAlignment="1">
      <alignment horizontal="center" vertical="center"/>
    </xf>
    <xf numFmtId="9" fontId="15" fillId="0" borderId="66" xfId="11" applyNumberFormat="1" applyBorder="1" applyAlignment="1">
      <alignment horizontal="center" vertical="center" wrapText="1"/>
    </xf>
    <xf numFmtId="0" fontId="15" fillId="0" borderId="66" xfId="11" applyBorder="1" applyAlignment="1">
      <alignment horizontal="center" vertical="center"/>
    </xf>
    <xf numFmtId="0" fontId="15" fillId="0" borderId="66" xfId="11" applyBorder="1" applyAlignment="1">
      <alignment vertical="center" wrapText="1"/>
    </xf>
    <xf numFmtId="0" fontId="22" fillId="5" borderId="69" xfId="11" applyFont="1" applyFill="1" applyBorder="1" applyAlignment="1" applyProtection="1">
      <alignment horizontal="center" vertical="center" wrapText="1"/>
      <protection locked="0"/>
    </xf>
    <xf numFmtId="0" fontId="22" fillId="2" borderId="16" xfId="11" applyFont="1" applyFill="1" applyBorder="1" applyAlignment="1" applyProtection="1">
      <alignment horizontal="center" vertical="center" wrapText="1"/>
      <protection locked="0"/>
    </xf>
    <xf numFmtId="0" fontId="43" fillId="2" borderId="30" xfId="11" applyFont="1" applyFill="1" applyBorder="1" applyAlignment="1" applyProtection="1">
      <alignment horizontal="center" vertical="center" wrapText="1"/>
      <protection locked="0"/>
    </xf>
    <xf numFmtId="0" fontId="22" fillId="2" borderId="17" xfId="11" applyFont="1" applyFill="1" applyBorder="1" applyAlignment="1" applyProtection="1">
      <alignment horizontal="center" vertical="center" wrapText="1"/>
      <protection locked="0"/>
    </xf>
    <xf numFmtId="0" fontId="43" fillId="2" borderId="70" xfId="11" applyFont="1" applyFill="1" applyBorder="1" applyAlignment="1">
      <alignment horizontal="center" vertical="center" wrapText="1"/>
    </xf>
    <xf numFmtId="0" fontId="0" fillId="0" borderId="1" xfId="0" applyFont="1" applyFill="1" applyBorder="1"/>
    <xf numFmtId="3" fontId="14" fillId="0" borderId="1" xfId="11" applyNumberFormat="1" applyFont="1" applyBorder="1"/>
    <xf numFmtId="0" fontId="29" fillId="4" borderId="14" xfId="0" applyFont="1" applyFill="1" applyBorder="1" applyAlignment="1">
      <alignment vertical="center" wrapText="1"/>
    </xf>
    <xf numFmtId="0" fontId="29" fillId="4" borderId="3" xfId="0" applyFont="1" applyFill="1" applyBorder="1" applyAlignment="1">
      <alignment vertical="center"/>
    </xf>
    <xf numFmtId="0" fontId="29" fillId="4" borderId="1" xfId="0" applyFont="1" applyFill="1" applyBorder="1" applyAlignment="1">
      <alignment vertical="center"/>
    </xf>
    <xf numFmtId="0" fontId="29" fillId="4" borderId="2" xfId="0" applyFont="1" applyFill="1" applyBorder="1" applyAlignment="1">
      <alignment vertical="center"/>
    </xf>
    <xf numFmtId="0" fontId="29" fillId="4" borderId="1" xfId="0" applyFont="1" applyFill="1" applyBorder="1" applyAlignment="1">
      <alignment horizontal="center" vertical="center" wrapText="1"/>
    </xf>
    <xf numFmtId="0" fontId="12" fillId="0" borderId="52" xfId="11" applyFont="1" applyBorder="1" applyAlignment="1">
      <alignment horizontal="left" wrapText="1"/>
    </xf>
    <xf numFmtId="0" fontId="12" fillId="0" borderId="2" xfId="11" applyFont="1" applyBorder="1" applyAlignment="1">
      <alignment horizontal="left" wrapText="1"/>
    </xf>
    <xf numFmtId="0" fontId="12" fillId="0" borderId="2" xfId="11" applyFont="1" applyBorder="1" applyAlignment="1">
      <alignment vertical="center" wrapText="1"/>
    </xf>
    <xf numFmtId="0" fontId="12" fillId="0" borderId="52" xfId="11" applyFont="1" applyFill="1" applyBorder="1" applyAlignment="1">
      <alignment vertical="center" wrapText="1"/>
    </xf>
    <xf numFmtId="0" fontId="12" fillId="0" borderId="22" xfId="11" applyFont="1" applyBorder="1" applyAlignment="1">
      <alignment horizontal="left" vertical="center" wrapText="1"/>
    </xf>
    <xf numFmtId="0" fontId="12" fillId="0" borderId="22" xfId="11" applyFont="1" applyFill="1" applyBorder="1" applyAlignment="1">
      <alignment vertical="center" wrapText="1"/>
    </xf>
    <xf numFmtId="0" fontId="12" fillId="0" borderId="49" xfId="11" applyFont="1" applyBorder="1" applyAlignment="1">
      <alignment wrapText="1"/>
    </xf>
    <xf numFmtId="10" fontId="44" fillId="6" borderId="0" xfId="0" applyNumberFormat="1" applyFont="1" applyFill="1" applyBorder="1" applyAlignment="1">
      <alignment horizontal="left" vertical="center" wrapText="1" readingOrder="1"/>
    </xf>
    <xf numFmtId="166" fontId="15" fillId="0" borderId="3" xfId="11" applyNumberFormat="1" applyBorder="1" applyAlignment="1">
      <alignment horizontal="center" vertical="center"/>
    </xf>
    <xf numFmtId="0" fontId="15" fillId="0" borderId="1" xfId="11" applyBorder="1" applyAlignment="1">
      <alignment horizontal="left" vertical="center" wrapText="1"/>
    </xf>
    <xf numFmtId="3" fontId="15" fillId="0" borderId="66" xfId="11" applyNumberFormat="1" applyBorder="1" applyAlignment="1">
      <alignment horizontal="center" vertical="center"/>
    </xf>
    <xf numFmtId="3" fontId="15" fillId="0" borderId="1" xfId="11" applyNumberFormat="1" applyBorder="1" applyAlignment="1">
      <alignment horizontal="center" vertical="center"/>
    </xf>
    <xf numFmtId="3" fontId="15" fillId="0" borderId="3" xfId="11" applyNumberFormat="1" applyBorder="1" applyAlignment="1">
      <alignment horizontal="center" vertical="center"/>
    </xf>
    <xf numFmtId="0" fontId="15" fillId="0" borderId="8" xfId="11" applyBorder="1" applyAlignment="1">
      <alignment horizontal="center" vertical="center" wrapText="1"/>
    </xf>
    <xf numFmtId="0" fontId="15" fillId="0" borderId="4" xfId="11" applyBorder="1" applyAlignment="1">
      <alignment horizontal="left" vertical="center" wrapText="1"/>
    </xf>
    <xf numFmtId="0" fontId="15" fillId="0" borderId="4" xfId="11" applyFill="1" applyBorder="1" applyAlignment="1">
      <alignment horizontal="center" vertical="center" wrapText="1"/>
    </xf>
    <xf numFmtId="9" fontId="15" fillId="0" borderId="3" xfId="11" applyNumberFormat="1" applyBorder="1" applyAlignment="1">
      <alignment horizontal="center" vertical="center"/>
    </xf>
    <xf numFmtId="0" fontId="15" fillId="0" borderId="1" xfId="11" applyBorder="1" applyAlignment="1">
      <alignment horizontal="center" vertical="center"/>
    </xf>
    <xf numFmtId="166" fontId="15" fillId="0" borderId="1" xfId="11" applyNumberFormat="1" applyBorder="1" applyAlignment="1">
      <alignment horizontal="center" vertical="center"/>
    </xf>
    <xf numFmtId="166" fontId="0" fillId="0" borderId="3" xfId="12" applyNumberFormat="1" applyFont="1" applyFill="1" applyBorder="1" applyAlignment="1">
      <alignment horizontal="center" vertical="center"/>
    </xf>
    <xf numFmtId="0" fontId="15" fillId="0" borderId="3" xfId="11" applyBorder="1" applyAlignment="1">
      <alignment horizontal="center" vertical="center"/>
    </xf>
    <xf numFmtId="166" fontId="0" fillId="0" borderId="2" xfId="12" applyNumberFormat="1" applyFont="1" applyFill="1" applyBorder="1" applyAlignment="1">
      <alignment horizontal="center" vertical="center"/>
    </xf>
    <xf numFmtId="9" fontId="15" fillId="0" borderId="3" xfId="11" applyNumberFormat="1" applyBorder="1" applyAlignment="1">
      <alignment horizontal="center" vertical="center"/>
    </xf>
    <xf numFmtId="9" fontId="15" fillId="0" borderId="22" xfId="11" applyNumberFormat="1" applyBorder="1" applyAlignment="1">
      <alignment horizontal="center" vertical="center"/>
    </xf>
    <xf numFmtId="3" fontId="15" fillId="0" borderId="2" xfId="11" applyNumberFormat="1" applyBorder="1" applyAlignment="1">
      <alignment horizontal="center" vertical="center"/>
    </xf>
    <xf numFmtId="37" fontId="0" fillId="0" borderId="2" xfId="13" applyNumberFormat="1" applyFont="1" applyBorder="1" applyAlignment="1">
      <alignment horizontal="center" vertical="center"/>
    </xf>
    <xf numFmtId="49" fontId="15" fillId="0" borderId="4" xfId="11" applyNumberFormat="1" applyBorder="1" applyAlignment="1">
      <alignment horizontal="left" vertical="center"/>
    </xf>
    <xf numFmtId="0" fontId="15" fillId="0" borderId="4" xfId="11" applyBorder="1" applyAlignment="1">
      <alignment vertical="center" wrapText="1"/>
    </xf>
    <xf numFmtId="1" fontId="15" fillId="0" borderId="4" xfId="11" applyNumberFormat="1" applyFill="1" applyBorder="1" applyAlignment="1">
      <alignment horizontal="center" vertical="center" wrapText="1"/>
    </xf>
    <xf numFmtId="0" fontId="15" fillId="0" borderId="4" xfId="11" applyFill="1" applyBorder="1" applyAlignment="1">
      <alignment horizontal="center" vertical="center"/>
    </xf>
    <xf numFmtId="3" fontId="15" fillId="0" borderId="4" xfId="11" applyNumberFormat="1" applyFill="1" applyBorder="1" applyAlignment="1">
      <alignment horizontal="center" vertical="center"/>
    </xf>
    <xf numFmtId="9" fontId="15" fillId="0" borderId="4" xfId="11" applyNumberFormat="1" applyFill="1" applyBorder="1" applyAlignment="1">
      <alignment horizontal="center" vertical="center" wrapText="1"/>
    </xf>
    <xf numFmtId="3" fontId="15" fillId="0" borderId="4" xfId="11" applyNumberFormat="1" applyBorder="1" applyAlignment="1">
      <alignment horizontal="center" vertical="center"/>
    </xf>
    <xf numFmtId="166" fontId="15" fillId="0" borderId="4" xfId="11" applyNumberFormat="1" applyBorder="1" applyAlignment="1">
      <alignment horizontal="center" vertical="center"/>
    </xf>
    <xf numFmtId="49" fontId="11" fillId="0" borderId="4" xfId="11" applyNumberFormat="1" applyFont="1" applyBorder="1" applyAlignment="1">
      <alignment vertical="center"/>
    </xf>
    <xf numFmtId="0" fontId="11" fillId="0" borderId="4" xfId="11" applyFont="1" applyBorder="1" applyAlignment="1">
      <alignment horizontal="center" vertical="center" wrapText="1"/>
    </xf>
    <xf numFmtId="0" fontId="11" fillId="0" borderId="4" xfId="11" applyFont="1" applyBorder="1" applyAlignment="1">
      <alignment horizontal="left" vertical="center" wrapText="1"/>
    </xf>
    <xf numFmtId="0" fontId="11" fillId="0" borderId="4" xfId="11" applyFont="1" applyBorder="1" applyAlignment="1">
      <alignment vertical="center" wrapText="1"/>
    </xf>
    <xf numFmtId="0" fontId="11" fillId="0" borderId="4" xfId="11" applyFont="1" applyBorder="1" applyAlignment="1">
      <alignment horizontal="center" vertical="center"/>
    </xf>
    <xf numFmtId="3" fontId="11" fillId="0" borderId="4" xfId="11" applyNumberFormat="1" applyFont="1" applyBorder="1" applyAlignment="1">
      <alignment horizontal="center" vertical="center"/>
    </xf>
    <xf numFmtId="9" fontId="11" fillId="0" borderId="4" xfId="11" applyNumberFormat="1" applyFont="1" applyBorder="1" applyAlignment="1">
      <alignment horizontal="center" vertical="center" wrapText="1"/>
    </xf>
    <xf numFmtId="166" fontId="11" fillId="0" borderId="4" xfId="11" applyNumberFormat="1" applyFont="1" applyBorder="1" applyAlignment="1">
      <alignment horizontal="center" vertical="center"/>
    </xf>
    <xf numFmtId="49" fontId="15" fillId="0" borderId="65" xfId="11" applyNumberFormat="1" applyBorder="1" applyAlignment="1">
      <alignment horizontal="center" vertical="center"/>
    </xf>
    <xf numFmtId="0" fontId="15" fillId="0" borderId="65" xfId="11" applyBorder="1" applyAlignment="1">
      <alignment horizontal="center" vertical="center" wrapText="1"/>
    </xf>
    <xf numFmtId="0" fontId="11" fillId="0" borderId="65" xfId="11" applyFont="1" applyBorder="1" applyAlignment="1">
      <alignment horizontal="center" vertical="center" wrapText="1"/>
    </xf>
    <xf numFmtId="0" fontId="15" fillId="0" borderId="4" xfId="8" applyNumberFormat="1" applyFont="1" applyBorder="1" applyAlignment="1">
      <alignment horizontal="center" vertical="center" wrapText="1"/>
    </xf>
    <xf numFmtId="0" fontId="15" fillId="0" borderId="4" xfId="11" applyNumberFormat="1" applyBorder="1" applyAlignment="1">
      <alignment horizontal="center" vertical="center" wrapText="1"/>
    </xf>
    <xf numFmtId="0" fontId="15" fillId="0" borderId="72" xfId="11" applyBorder="1" applyAlignment="1">
      <alignment horizontal="center" vertical="center"/>
    </xf>
    <xf numFmtId="0" fontId="11" fillId="0" borderId="3" xfId="11" applyFont="1" applyBorder="1" applyAlignment="1">
      <alignment horizontal="center" vertical="center"/>
    </xf>
    <xf numFmtId="49" fontId="11" fillId="0" borderId="3" xfId="11" applyNumberFormat="1" applyFont="1" applyBorder="1" applyAlignment="1">
      <alignment horizontal="left" vertical="center"/>
    </xf>
    <xf numFmtId="3" fontId="15" fillId="0" borderId="11" xfId="11" applyNumberFormat="1" applyBorder="1" applyAlignment="1">
      <alignment horizontal="center" vertical="center"/>
    </xf>
    <xf numFmtId="0" fontId="15" fillId="0" borderId="61" xfId="11" applyBorder="1" applyAlignment="1">
      <alignment horizontal="center" vertical="center"/>
    </xf>
    <xf numFmtId="0" fontId="10" fillId="0" borderId="3" xfId="11" applyFont="1" applyFill="1" applyBorder="1" applyAlignment="1">
      <alignment horizontal="left" vertical="center" wrapText="1"/>
    </xf>
    <xf numFmtId="0" fontId="10" fillId="0" borderId="3" xfId="11" applyFont="1" applyFill="1" applyBorder="1" applyAlignment="1">
      <alignment vertical="center" wrapText="1"/>
    </xf>
    <xf numFmtId="168" fontId="45" fillId="0" borderId="0" xfId="9" applyNumberFormat="1" applyFont="1" applyAlignment="1">
      <alignment vertical="center"/>
    </xf>
    <xf numFmtId="0" fontId="12" fillId="0" borderId="4" xfId="11" applyFont="1" applyFill="1" applyBorder="1" applyAlignment="1">
      <alignment vertical="center" wrapText="1"/>
    </xf>
    <xf numFmtId="166" fontId="0" fillId="0" borderId="4" xfId="12" applyNumberFormat="1" applyFont="1" applyFill="1" applyBorder="1" applyAlignment="1">
      <alignment horizontal="center" vertical="center"/>
    </xf>
    <xf numFmtId="49" fontId="10" fillId="0" borderId="4" xfId="11" applyNumberFormat="1" applyFont="1" applyBorder="1" applyAlignment="1">
      <alignment vertical="center"/>
    </xf>
    <xf numFmtId="0" fontId="10" fillId="0" borderId="4" xfId="11" applyFont="1" applyFill="1" applyBorder="1" applyAlignment="1">
      <alignment horizontal="center" vertical="center" wrapText="1"/>
    </xf>
    <xf numFmtId="0" fontId="10" fillId="0" borderId="4" xfId="11" applyFont="1" applyBorder="1" applyAlignment="1">
      <alignment horizontal="left" vertical="center" wrapText="1"/>
    </xf>
    <xf numFmtId="0" fontId="10" fillId="0" borderId="4" xfId="11" applyFont="1" applyFill="1" applyBorder="1" applyAlignment="1">
      <alignment vertical="center" wrapText="1"/>
    </xf>
    <xf numFmtId="9" fontId="15" fillId="0" borderId="4" xfId="11" applyNumberFormat="1" applyBorder="1" applyAlignment="1">
      <alignment horizontal="center" vertical="center"/>
    </xf>
    <xf numFmtId="0" fontId="10" fillId="0" borderId="4" xfId="11" applyFont="1" applyFill="1" applyBorder="1" applyAlignment="1">
      <alignment horizontal="center" vertical="center"/>
    </xf>
    <xf numFmtId="3" fontId="10" fillId="0" borderId="4" xfId="11" applyNumberFormat="1" applyFont="1" applyFill="1" applyBorder="1" applyAlignment="1">
      <alignment horizontal="center" vertical="center"/>
    </xf>
    <xf numFmtId="9" fontId="10" fillId="0" borderId="4" xfId="11" applyNumberFormat="1" applyFont="1" applyFill="1" applyBorder="1" applyAlignment="1">
      <alignment horizontal="center" vertical="center" wrapText="1"/>
    </xf>
    <xf numFmtId="3" fontId="10" fillId="0" borderId="4" xfId="11" applyNumberFormat="1" applyFont="1" applyBorder="1" applyAlignment="1">
      <alignment horizontal="center" vertical="center"/>
    </xf>
    <xf numFmtId="0" fontId="46" fillId="5" borderId="73" xfId="0" applyFont="1" applyFill="1" applyBorder="1" applyAlignment="1">
      <alignment horizontal="left" vertical="center" wrapText="1"/>
    </xf>
    <xf numFmtId="0" fontId="47" fillId="3" borderId="73" xfId="0" applyFont="1" applyFill="1" applyBorder="1" applyAlignment="1">
      <alignment horizontal="left" vertical="center" wrapText="1"/>
    </xf>
    <xf numFmtId="0" fontId="48" fillId="3" borderId="78" xfId="0" applyFont="1" applyFill="1" applyBorder="1" applyAlignment="1">
      <alignment horizontal="center" vertical="center" wrapText="1"/>
    </xf>
    <xf numFmtId="0" fontId="48" fillId="3" borderId="79" xfId="0" applyFont="1" applyFill="1" applyBorder="1" applyAlignment="1">
      <alignment horizontal="center" vertical="center" wrapText="1"/>
    </xf>
    <xf numFmtId="49" fontId="47" fillId="3" borderId="79" xfId="0" applyNumberFormat="1" applyFont="1" applyFill="1" applyBorder="1" applyAlignment="1">
      <alignment horizontal="center" vertical="center"/>
    </xf>
    <xf numFmtId="3" fontId="47" fillId="3" borderId="73" xfId="0" applyNumberFormat="1" applyFont="1" applyFill="1" applyBorder="1" applyAlignment="1">
      <alignment horizontal="center" vertical="center" wrapText="1"/>
    </xf>
    <xf numFmtId="0" fontId="42" fillId="0" borderId="4" xfId="11" applyFont="1" applyBorder="1" applyAlignment="1">
      <alignment horizontal="left" vertical="center" wrapText="1"/>
    </xf>
    <xf numFmtId="1" fontId="15" fillId="0" borderId="2" xfId="11" applyNumberFormat="1" applyFill="1" applyBorder="1" applyAlignment="1">
      <alignment horizontal="center" vertical="center"/>
    </xf>
    <xf numFmtId="0" fontId="10" fillId="0" borderId="1" xfId="11" applyFont="1" applyBorder="1" applyAlignment="1">
      <alignment vertical="center" wrapText="1"/>
    </xf>
    <xf numFmtId="0" fontId="10" fillId="0" borderId="2" xfId="11" applyFont="1" applyBorder="1" applyAlignment="1">
      <alignment vertical="center" wrapText="1"/>
    </xf>
    <xf numFmtId="0" fontId="10" fillId="0" borderId="22" xfId="11" applyFont="1" applyFill="1" applyBorder="1" applyAlignment="1">
      <alignment vertical="center" wrapText="1"/>
    </xf>
    <xf numFmtId="0" fontId="15" fillId="0" borderId="11" xfId="11" applyFill="1" applyBorder="1" applyAlignment="1">
      <alignment horizontal="left" vertical="center" wrapText="1"/>
    </xf>
    <xf numFmtId="0" fontId="15" fillId="0" borderId="11" xfId="11" applyFill="1" applyBorder="1" applyAlignment="1">
      <alignment horizontal="center" vertical="center"/>
    </xf>
    <xf numFmtId="166" fontId="15" fillId="0" borderId="11" xfId="11" applyNumberFormat="1" applyBorder="1" applyAlignment="1">
      <alignment horizontal="center" vertical="center"/>
    </xf>
    <xf numFmtId="0" fontId="9" fillId="0" borderId="9" xfId="11" applyFont="1" applyBorder="1" applyAlignment="1">
      <alignment horizontal="center" vertical="center" wrapText="1"/>
    </xf>
    <xf numFmtId="0" fontId="9" fillId="0" borderId="11" xfId="11" applyFont="1" applyBorder="1" applyAlignment="1">
      <alignment vertical="center" wrapText="1"/>
    </xf>
    <xf numFmtId="49" fontId="9" fillId="0" borderId="11" xfId="11" applyNumberFormat="1" applyFont="1" applyBorder="1" applyAlignment="1">
      <alignment vertical="center"/>
    </xf>
    <xf numFmtId="0" fontId="9" fillId="0" borderId="11" xfId="11" applyFont="1" applyFill="1" applyBorder="1" applyAlignment="1">
      <alignment vertical="center" wrapText="1"/>
    </xf>
    <xf numFmtId="3" fontId="49" fillId="0" borderId="66" xfId="0" applyNumberFormat="1" applyFont="1" applyFill="1" applyBorder="1"/>
    <xf numFmtId="3" fontId="15" fillId="0" borderId="0" xfId="11" applyNumberFormat="1"/>
    <xf numFmtId="0" fontId="9" fillId="0" borderId="0" xfId="11" applyFont="1"/>
    <xf numFmtId="0" fontId="15" fillId="0" borderId="1" xfId="11" applyBorder="1" applyAlignment="1">
      <alignment horizontal="center" vertical="center"/>
    </xf>
    <xf numFmtId="0" fontId="15" fillId="0" borderId="10" xfId="11" applyBorder="1" applyAlignment="1">
      <alignment horizontal="center" vertical="center"/>
    </xf>
    <xf numFmtId="0" fontId="15" fillId="0" borderId="10" xfId="11" applyBorder="1" applyAlignment="1">
      <alignment horizontal="left" vertical="center" wrapText="1"/>
    </xf>
    <xf numFmtId="0" fontId="15" fillId="0" borderId="22" xfId="11" applyBorder="1" applyAlignment="1">
      <alignment horizontal="center" vertical="center"/>
    </xf>
    <xf numFmtId="0" fontId="22" fillId="5" borderId="14" xfId="11" applyFont="1" applyFill="1" applyBorder="1" applyAlignment="1">
      <alignment horizontal="center" vertical="center"/>
    </xf>
    <xf numFmtId="0" fontId="15" fillId="0" borderId="3" xfId="11" applyBorder="1" applyAlignment="1">
      <alignment horizontal="center" vertical="center"/>
    </xf>
    <xf numFmtId="3" fontId="15" fillId="0" borderId="56" xfId="11" applyNumberFormat="1" applyBorder="1" applyAlignment="1">
      <alignment horizontal="center" vertical="center"/>
    </xf>
    <xf numFmtId="3" fontId="15" fillId="0" borderId="32" xfId="11" applyNumberFormat="1" applyBorder="1" applyAlignment="1">
      <alignment horizontal="center" vertical="center"/>
    </xf>
    <xf numFmtId="3" fontId="15" fillId="0" borderId="22" xfId="11" applyNumberFormat="1" applyBorder="1" applyAlignment="1">
      <alignment horizontal="center" vertical="center"/>
    </xf>
    <xf numFmtId="3" fontId="15" fillId="0" borderId="1" xfId="11" applyNumberFormat="1" applyBorder="1" applyAlignment="1">
      <alignment horizontal="center" vertical="center"/>
    </xf>
    <xf numFmtId="3" fontId="15" fillId="0" borderId="10" xfId="11" applyNumberFormat="1" applyBorder="1" applyAlignment="1">
      <alignment horizontal="center" vertical="center"/>
    </xf>
    <xf numFmtId="0" fontId="15" fillId="0" borderId="10" xfId="11" applyFill="1" applyBorder="1" applyAlignment="1">
      <alignment horizontal="left" vertical="center" wrapText="1"/>
    </xf>
    <xf numFmtId="166" fontId="15" fillId="0" borderId="1" xfId="11" applyNumberFormat="1" applyBorder="1" applyAlignment="1">
      <alignment horizontal="center" vertical="center"/>
    </xf>
    <xf numFmtId="166" fontId="15" fillId="0" borderId="10" xfId="11" applyNumberFormat="1" applyBorder="1" applyAlignment="1">
      <alignment horizontal="center" vertical="center"/>
    </xf>
    <xf numFmtId="166" fontId="0" fillId="0" borderId="2" xfId="12" applyNumberFormat="1" applyFont="1" applyFill="1" applyBorder="1" applyAlignment="1">
      <alignment horizontal="center" vertical="center"/>
    </xf>
    <xf numFmtId="166" fontId="0" fillId="0" borderId="3" xfId="12" applyNumberFormat="1" applyFont="1" applyFill="1" applyBorder="1" applyAlignment="1">
      <alignment horizontal="center" vertical="center"/>
    </xf>
    <xf numFmtId="166" fontId="0" fillId="0" borderId="22" xfId="12" applyNumberFormat="1" applyFont="1" applyFill="1" applyBorder="1" applyAlignment="1">
      <alignment horizontal="center" vertical="center"/>
    </xf>
    <xf numFmtId="166" fontId="0" fillId="0" borderId="10" xfId="12" applyNumberFormat="1" applyFont="1" applyFill="1" applyBorder="1" applyAlignment="1">
      <alignment horizontal="center" vertical="center"/>
    </xf>
    <xf numFmtId="0" fontId="15" fillId="0" borderId="22" xfId="11" applyBorder="1" applyAlignment="1">
      <alignment horizontal="left" vertical="center" wrapText="1"/>
    </xf>
    <xf numFmtId="9" fontId="15" fillId="0" borderId="16" xfId="11" applyNumberFormat="1" applyBorder="1" applyAlignment="1">
      <alignment horizontal="center" vertical="center"/>
    </xf>
    <xf numFmtId="9" fontId="15" fillId="0" borderId="3" xfId="11" applyNumberFormat="1" applyBorder="1" applyAlignment="1">
      <alignment horizontal="center" vertical="center"/>
    </xf>
    <xf numFmtId="0" fontId="15" fillId="0" borderId="8" xfId="11" applyBorder="1" applyAlignment="1">
      <alignment horizontal="center" vertical="center" wrapText="1"/>
    </xf>
    <xf numFmtId="3" fontId="15" fillId="0" borderId="4" xfId="11" applyNumberFormat="1" applyBorder="1" applyAlignment="1">
      <alignment horizontal="center" vertical="center"/>
    </xf>
    <xf numFmtId="3" fontId="15" fillId="0" borderId="2" xfId="11" applyNumberFormat="1" applyBorder="1" applyAlignment="1">
      <alignment horizontal="center" vertical="center"/>
    </xf>
    <xf numFmtId="9" fontId="15" fillId="0" borderId="22" xfId="11" applyNumberFormat="1" applyBorder="1" applyAlignment="1">
      <alignment horizontal="center" vertical="center"/>
    </xf>
    <xf numFmtId="9" fontId="15" fillId="0" borderId="4" xfId="11" applyNumberFormat="1" applyBorder="1" applyAlignment="1">
      <alignment horizontal="center" vertical="center"/>
    </xf>
    <xf numFmtId="9" fontId="15" fillId="0" borderId="10" xfId="11" applyNumberFormat="1" applyBorder="1" applyAlignment="1">
      <alignment horizontal="center" vertical="center"/>
    </xf>
    <xf numFmtId="0" fontId="15" fillId="0" borderId="2" xfId="11" applyBorder="1" applyAlignment="1">
      <alignment horizontal="left" vertical="center" wrapText="1"/>
    </xf>
    <xf numFmtId="0" fontId="15" fillId="0" borderId="2" xfId="11" applyFill="1" applyBorder="1" applyAlignment="1">
      <alignment horizontal="center" vertical="center" wrapText="1"/>
    </xf>
    <xf numFmtId="49" fontId="15" fillId="0" borderId="2" xfId="11" applyNumberFormat="1" applyBorder="1" applyAlignment="1">
      <alignment horizontal="left" vertical="center"/>
    </xf>
    <xf numFmtId="3" fontId="15" fillId="0" borderId="3" xfId="11" applyNumberFormat="1" applyBorder="1" applyAlignment="1">
      <alignment horizontal="center" vertical="center"/>
    </xf>
    <xf numFmtId="166" fontId="0" fillId="0" borderId="22" xfId="12" applyNumberFormat="1" applyFont="1" applyBorder="1" applyAlignment="1">
      <alignment horizontal="center" vertical="center"/>
    </xf>
    <xf numFmtId="166" fontId="0" fillId="0" borderId="10" xfId="12" applyNumberFormat="1" applyFont="1" applyBorder="1" applyAlignment="1">
      <alignment horizontal="center" vertical="center"/>
    </xf>
    <xf numFmtId="0" fontId="15" fillId="0" borderId="61" xfId="11" applyBorder="1" applyAlignment="1">
      <alignment horizontal="center" vertical="center"/>
    </xf>
    <xf numFmtId="3" fontId="15" fillId="0" borderId="16" xfId="11" applyNumberFormat="1" applyBorder="1" applyAlignment="1">
      <alignment horizontal="center" vertical="center"/>
    </xf>
    <xf numFmtId="3" fontId="15" fillId="0" borderId="11" xfId="11" applyNumberFormat="1" applyBorder="1" applyAlignment="1">
      <alignment horizontal="center" vertical="center"/>
    </xf>
    <xf numFmtId="166" fontId="0" fillId="0" borderId="16" xfId="12" applyNumberFormat="1" applyFont="1" applyBorder="1" applyAlignment="1">
      <alignment horizontal="center" vertical="center"/>
    </xf>
    <xf numFmtId="9" fontId="0" fillId="0" borderId="1" xfId="12" applyFont="1" applyBorder="1" applyAlignment="1">
      <alignment horizontal="center" vertical="center"/>
    </xf>
    <xf numFmtId="0" fontId="15" fillId="0" borderId="4" xfId="11" applyBorder="1" applyAlignment="1">
      <alignment horizontal="left" vertical="center" wrapText="1"/>
    </xf>
    <xf numFmtId="0" fontId="15" fillId="0" borderId="4" xfId="11" applyFill="1" applyBorder="1" applyAlignment="1">
      <alignment horizontal="center" vertical="center" wrapText="1"/>
    </xf>
    <xf numFmtId="37" fontId="0" fillId="0" borderId="1" xfId="13" applyNumberFormat="1" applyFont="1" applyBorder="1" applyAlignment="1">
      <alignment horizontal="center" vertical="center"/>
    </xf>
    <xf numFmtId="3" fontId="15" fillId="0" borderId="66" xfId="11" applyNumberFormat="1" applyBorder="1" applyAlignment="1">
      <alignment horizontal="center" vertical="center"/>
    </xf>
    <xf numFmtId="0" fontId="42" fillId="3" borderId="1" xfId="11" applyFont="1" applyFill="1" applyBorder="1" applyAlignment="1">
      <alignment horizontal="left" vertical="center" wrapText="1"/>
    </xf>
    <xf numFmtId="49" fontId="42" fillId="3" borderId="1" xfId="11" applyNumberFormat="1" applyFont="1" applyFill="1" applyBorder="1" applyAlignment="1">
      <alignment horizontal="center" vertical="center"/>
    </xf>
    <xf numFmtId="37" fontId="0" fillId="0" borderId="2" xfId="13" applyNumberFormat="1" applyFont="1" applyBorder="1" applyAlignment="1">
      <alignment horizontal="center" vertical="center"/>
    </xf>
    <xf numFmtId="9" fontId="0" fillId="0" borderId="2" xfId="12" applyFont="1" applyBorder="1" applyAlignment="1">
      <alignment horizontal="center" vertical="center"/>
    </xf>
    <xf numFmtId="0" fontId="42" fillId="3" borderId="1" xfId="11" applyFont="1" applyFill="1" applyBorder="1" applyAlignment="1">
      <alignment horizontal="center" vertical="center" wrapText="1"/>
    </xf>
    <xf numFmtId="166" fontId="15" fillId="0" borderId="3" xfId="11" applyNumberFormat="1" applyBorder="1" applyAlignment="1">
      <alignment horizontal="center" vertical="center"/>
    </xf>
    <xf numFmtId="0" fontId="15" fillId="0" borderId="1" xfId="11" applyBorder="1" applyAlignment="1">
      <alignment horizontal="left" vertical="center" wrapText="1"/>
    </xf>
    <xf numFmtId="0" fontId="15" fillId="0" borderId="1" xfId="11" applyFill="1" applyBorder="1" applyAlignment="1">
      <alignment horizontal="center" vertical="center" wrapText="1"/>
    </xf>
    <xf numFmtId="0" fontId="8" fillId="0" borderId="0" xfId="15" applyBorder="1"/>
    <xf numFmtId="0" fontId="51" fillId="0" borderId="1" xfId="15" applyFont="1" applyFill="1" applyBorder="1" applyAlignment="1"/>
    <xf numFmtId="0" fontId="51" fillId="0" borderId="1" xfId="15" applyFont="1" applyFill="1" applyBorder="1" applyAlignment="1">
      <alignment wrapText="1"/>
    </xf>
    <xf numFmtId="0" fontId="41" fillId="7" borderId="1" xfId="15" applyFont="1" applyFill="1" applyBorder="1" applyAlignment="1">
      <alignment horizontal="center"/>
    </xf>
    <xf numFmtId="0" fontId="41" fillId="7" borderId="1" xfId="15" applyFont="1" applyFill="1" applyBorder="1" applyAlignment="1"/>
    <xf numFmtId="0" fontId="8" fillId="7" borderId="0" xfId="15" applyFill="1" applyBorder="1"/>
    <xf numFmtId="0" fontId="50" fillId="8" borderId="1" xfId="15" applyFont="1" applyFill="1" applyBorder="1" applyAlignment="1">
      <alignment vertical="center" wrapText="1"/>
    </xf>
    <xf numFmtId="3" fontId="50" fillId="8" borderId="1" xfId="15" applyNumberFormat="1" applyFont="1" applyFill="1" applyBorder="1" applyAlignment="1">
      <alignment horizontal="center" vertical="center" wrapText="1"/>
    </xf>
    <xf numFmtId="0" fontId="50" fillId="0" borderId="1" xfId="15" applyFont="1" applyBorder="1"/>
    <xf numFmtId="9" fontId="50" fillId="8" borderId="1" xfId="15" applyNumberFormat="1" applyFont="1" applyFill="1" applyBorder="1" applyAlignment="1">
      <alignment horizontal="center" vertical="center"/>
    </xf>
    <xf numFmtId="0" fontId="50" fillId="0" borderId="1" xfId="15" applyFont="1" applyBorder="1" applyAlignment="1">
      <alignment wrapText="1"/>
    </xf>
    <xf numFmtId="3" fontId="50" fillId="0" borderId="1" xfId="15" applyNumberFormat="1" applyFont="1" applyBorder="1"/>
    <xf numFmtId="0" fontId="50" fillId="8" borderId="1" xfId="15" applyFont="1" applyFill="1" applyBorder="1" applyAlignment="1">
      <alignment horizontal="center" vertical="center"/>
    </xf>
    <xf numFmtId="0" fontId="50" fillId="0" borderId="1" xfId="15" applyFont="1" applyBorder="1" applyAlignment="1">
      <alignment vertical="center" wrapText="1"/>
    </xf>
    <xf numFmtId="0" fontId="53" fillId="0" borderId="1" xfId="15" applyFont="1" applyBorder="1"/>
    <xf numFmtId="0" fontId="52" fillId="8" borderId="1" xfId="15" applyFont="1" applyFill="1" applyBorder="1" applyAlignment="1">
      <alignment vertical="center" wrapText="1"/>
    </xf>
    <xf numFmtId="0" fontId="50" fillId="0" borderId="27" xfId="15" applyFont="1" applyBorder="1" applyAlignment="1">
      <alignment wrapText="1"/>
    </xf>
    <xf numFmtId="3" fontId="50" fillId="0" borderId="81" xfId="15" applyNumberFormat="1" applyFont="1" applyBorder="1"/>
    <xf numFmtId="0" fontId="50" fillId="8" borderId="1" xfId="15" applyFont="1" applyFill="1" applyBorder="1" applyAlignment="1">
      <alignment horizontal="center" vertical="center" wrapText="1"/>
    </xf>
    <xf numFmtId="0" fontId="50" fillId="0" borderId="1" xfId="15" applyFont="1" applyBorder="1" applyAlignment="1">
      <alignment horizontal="center" vertical="center"/>
    </xf>
    <xf numFmtId="0" fontId="50" fillId="0" borderId="27" xfId="15" applyFont="1" applyBorder="1"/>
    <xf numFmtId="9" fontId="50" fillId="0" borderId="1" xfId="15" applyNumberFormat="1" applyFont="1" applyBorder="1" applyAlignment="1">
      <alignment horizontal="center" vertical="center"/>
    </xf>
    <xf numFmtId="3" fontId="50" fillId="0" borderId="0" xfId="15" applyNumberFormat="1" applyFont="1"/>
    <xf numFmtId="0" fontId="50" fillId="0" borderId="1" xfId="15" applyFont="1" applyBorder="1" applyAlignment="1">
      <alignment horizontal="center" wrapText="1"/>
    </xf>
    <xf numFmtId="9" fontId="50" fillId="0" borderId="1" xfId="15" applyNumberFormat="1" applyFont="1" applyBorder="1" applyAlignment="1">
      <alignment horizontal="center" vertical="center" wrapText="1"/>
    </xf>
    <xf numFmtId="0" fontId="50" fillId="0" borderId="2" xfId="15" applyFont="1" applyBorder="1" applyAlignment="1">
      <alignment horizontal="center" vertical="center" wrapText="1"/>
    </xf>
    <xf numFmtId="0" fontId="50" fillId="0" borderId="27" xfId="15" applyFont="1" applyBorder="1" applyAlignment="1">
      <alignment vertical="center" wrapText="1"/>
    </xf>
    <xf numFmtId="3" fontId="50" fillId="0" borderId="1" xfId="15" applyNumberFormat="1" applyFont="1" applyBorder="1" applyAlignment="1">
      <alignment horizontal="center" vertical="center" wrapText="1"/>
    </xf>
    <xf numFmtId="0" fontId="50" fillId="0" borderId="1" xfId="15" applyFont="1" applyBorder="1" applyAlignment="1">
      <alignment horizontal="center" vertical="center" wrapText="1"/>
    </xf>
    <xf numFmtId="9" fontId="50" fillId="0" borderId="1" xfId="16" applyFont="1" applyBorder="1"/>
    <xf numFmtId="0" fontId="8" fillId="0" borderId="25" xfId="15" applyBorder="1"/>
    <xf numFmtId="3" fontId="50" fillId="0" borderId="82" xfId="15" applyNumberFormat="1" applyFont="1" applyBorder="1"/>
    <xf numFmtId="0" fontId="8" fillId="0" borderId="27" xfId="15" applyBorder="1"/>
    <xf numFmtId="0" fontId="8" fillId="0" borderId="1" xfId="15" applyBorder="1"/>
    <xf numFmtId="9" fontId="50" fillId="0" borderId="1" xfId="16" applyFont="1" applyBorder="1" applyAlignment="1">
      <alignment vertical="center" wrapText="1"/>
    </xf>
    <xf numFmtId="9" fontId="50" fillId="8" borderId="1" xfId="16" applyFont="1" applyFill="1" applyBorder="1" applyAlignment="1">
      <alignment vertical="center" wrapText="1"/>
    </xf>
    <xf numFmtId="0" fontId="50" fillId="8" borderId="27" xfId="15" applyFont="1" applyFill="1" applyBorder="1" applyAlignment="1">
      <alignment vertical="center" wrapText="1"/>
    </xf>
    <xf numFmtId="168" fontId="50" fillId="8" borderId="1" xfId="17" applyNumberFormat="1" applyFont="1" applyFill="1" applyBorder="1" applyAlignment="1">
      <alignment vertical="center" wrapText="1"/>
    </xf>
    <xf numFmtId="168" fontId="0" fillId="0" borderId="1" xfId="17" applyNumberFormat="1" applyFont="1" applyBorder="1"/>
    <xf numFmtId="0" fontId="8" fillId="0" borderId="81" xfId="15" applyBorder="1"/>
    <xf numFmtId="0" fontId="50" fillId="0" borderId="3" xfId="15" applyFont="1" applyBorder="1"/>
    <xf numFmtId="0" fontId="50" fillId="0" borderId="2" xfId="15" applyFont="1" applyBorder="1"/>
    <xf numFmtId="0" fontId="50" fillId="0" borderId="28" xfId="15" applyFont="1" applyBorder="1" applyAlignment="1">
      <alignment wrapText="1"/>
    </xf>
    <xf numFmtId="168" fontId="50" fillId="0" borderId="83" xfId="17" applyNumberFormat="1" applyFont="1" applyBorder="1"/>
    <xf numFmtId="0" fontId="50" fillId="8" borderId="27" xfId="15" applyFont="1" applyFill="1" applyBorder="1" applyAlignment="1">
      <alignment horizontal="center" vertical="center"/>
    </xf>
    <xf numFmtId="168" fontId="50" fillId="0" borderId="81" xfId="17" applyNumberFormat="1" applyFont="1" applyBorder="1"/>
    <xf numFmtId="0" fontId="50" fillId="0" borderId="4" xfId="15" applyFont="1" applyBorder="1"/>
    <xf numFmtId="0" fontId="50" fillId="0" borderId="25" xfId="15" applyFont="1" applyBorder="1" applyAlignment="1">
      <alignment horizontal="center" wrapText="1"/>
    </xf>
    <xf numFmtId="168" fontId="50" fillId="0" borderId="82" xfId="17" applyNumberFormat="1" applyFont="1" applyBorder="1"/>
    <xf numFmtId="0" fontId="50" fillId="0" borderId="25" xfId="15" applyFont="1" applyBorder="1" applyAlignment="1">
      <alignment wrapText="1"/>
    </xf>
    <xf numFmtId="9" fontId="50" fillId="0" borderId="1" xfId="15" applyNumberFormat="1" applyFont="1" applyBorder="1"/>
    <xf numFmtId="0" fontId="50" fillId="0" borderId="81" xfId="15" applyFont="1" applyBorder="1"/>
    <xf numFmtId="10" fontId="50" fillId="8" borderId="1" xfId="15" applyNumberFormat="1" applyFont="1" applyFill="1" applyBorder="1" applyAlignment="1">
      <alignment horizontal="center" vertical="center"/>
    </xf>
    <xf numFmtId="3" fontId="50" fillId="8" borderId="1" xfId="15" applyNumberFormat="1" applyFont="1" applyFill="1" applyBorder="1" applyAlignment="1">
      <alignment horizontal="center" vertical="center"/>
    </xf>
    <xf numFmtId="3" fontId="50" fillId="8" borderId="1" xfId="15" applyNumberFormat="1" applyFont="1" applyFill="1" applyBorder="1" applyAlignment="1">
      <alignment horizontal="right" vertical="center" wrapText="1"/>
    </xf>
    <xf numFmtId="0" fontId="50" fillId="0" borderId="81" xfId="15" applyFont="1" applyBorder="1" applyAlignment="1">
      <alignment vertical="center" wrapText="1"/>
    </xf>
    <xf numFmtId="0" fontId="50" fillId="0" borderId="0" xfId="15" applyFont="1"/>
    <xf numFmtId="0" fontId="50" fillId="0" borderId="28" xfId="15" applyFont="1" applyBorder="1"/>
    <xf numFmtId="0" fontId="52" fillId="0" borderId="1" xfId="15" applyFont="1" applyBorder="1" applyAlignment="1">
      <alignment wrapText="1"/>
    </xf>
    <xf numFmtId="0" fontId="50" fillId="7" borderId="1" xfId="15" applyFont="1" applyFill="1" applyBorder="1"/>
    <xf numFmtId="0" fontId="50" fillId="7" borderId="2" xfId="15" applyFont="1" applyFill="1" applyBorder="1"/>
    <xf numFmtId="3" fontId="50" fillId="7" borderId="78" xfId="15" applyNumberFormat="1" applyFont="1" applyFill="1" applyBorder="1" applyAlignment="1">
      <alignment horizontal="center" vertical="center" wrapText="1"/>
    </xf>
    <xf numFmtId="3" fontId="50" fillId="7" borderId="2" xfId="15" applyNumberFormat="1" applyFont="1" applyFill="1" applyBorder="1"/>
    <xf numFmtId="0" fontId="50" fillId="0" borderId="0" xfId="15" applyFont="1" applyBorder="1"/>
    <xf numFmtId="0" fontId="54" fillId="0" borderId="0" xfId="0" applyFont="1" applyBorder="1" applyAlignment="1">
      <alignment horizontal="left" vertical="center" wrapText="1" readingOrder="1"/>
    </xf>
    <xf numFmtId="0" fontId="55" fillId="0" borderId="84" xfId="0" applyFont="1" applyBorder="1" applyAlignment="1">
      <alignment horizontal="left" vertical="center" wrapText="1" readingOrder="1"/>
    </xf>
    <xf numFmtId="0" fontId="56" fillId="0" borderId="85" xfId="0" applyFont="1" applyBorder="1" applyAlignment="1">
      <alignment horizontal="left" vertical="center" wrapText="1" readingOrder="1"/>
    </xf>
    <xf numFmtId="0" fontId="55" fillId="0" borderId="85" xfId="0" applyFont="1" applyBorder="1" applyAlignment="1">
      <alignment horizontal="left" vertical="center" wrapText="1" readingOrder="1"/>
    </xf>
    <xf numFmtId="9" fontId="55" fillId="0" borderId="85" xfId="0" applyNumberFormat="1" applyFont="1" applyBorder="1" applyAlignment="1">
      <alignment horizontal="left" vertical="center" wrapText="1" readingOrder="1"/>
    </xf>
    <xf numFmtId="0" fontId="55" fillId="0" borderId="86" xfId="0" applyFont="1" applyBorder="1" applyAlignment="1">
      <alignment horizontal="left" vertical="center" wrapText="1" readingOrder="1"/>
    </xf>
    <xf numFmtId="10" fontId="55" fillId="0" borderId="86" xfId="0" applyNumberFormat="1" applyFont="1" applyBorder="1" applyAlignment="1">
      <alignment horizontal="left" vertical="center" wrapText="1" readingOrder="1"/>
    </xf>
    <xf numFmtId="0" fontId="56" fillId="0" borderId="87" xfId="0" applyFont="1" applyBorder="1" applyAlignment="1">
      <alignment horizontal="left" vertical="center" wrapText="1" readingOrder="1"/>
    </xf>
    <xf numFmtId="0" fontId="55" fillId="0" borderId="88" xfId="0" applyFont="1" applyBorder="1" applyAlignment="1">
      <alignment horizontal="left" vertical="center" wrapText="1" readingOrder="1"/>
    </xf>
    <xf numFmtId="10" fontId="55" fillId="0" borderId="88" xfId="0" applyNumberFormat="1" applyFont="1" applyBorder="1" applyAlignment="1">
      <alignment horizontal="left" vertical="center" wrapText="1" readingOrder="1"/>
    </xf>
    <xf numFmtId="0" fontId="56" fillId="0" borderId="1" xfId="0" applyFont="1" applyBorder="1" applyAlignment="1">
      <alignment horizontal="left" vertical="center" wrapText="1" readingOrder="1"/>
    </xf>
    <xf numFmtId="0" fontId="56" fillId="0" borderId="84" xfId="0" applyFont="1" applyBorder="1" applyAlignment="1">
      <alignment horizontal="left" vertical="center" wrapText="1" readingOrder="1"/>
    </xf>
    <xf numFmtId="10" fontId="55" fillId="0" borderId="1" xfId="0" applyNumberFormat="1" applyFont="1" applyBorder="1" applyAlignment="1">
      <alignment horizontal="left" vertical="center" wrapText="1" readingOrder="1"/>
    </xf>
    <xf numFmtId="0" fontId="7" fillId="0" borderId="2" xfId="11" applyFont="1" applyBorder="1" applyAlignment="1">
      <alignment vertical="center" wrapText="1"/>
    </xf>
    <xf numFmtId="0" fontId="7" fillId="0" borderId="1" xfId="11" applyFont="1" applyBorder="1" applyAlignment="1">
      <alignment vertical="center" wrapText="1"/>
    </xf>
    <xf numFmtId="3" fontId="15" fillId="0" borderId="2" xfId="11" applyNumberFormat="1" applyBorder="1" applyAlignment="1">
      <alignment horizontal="center" vertical="center"/>
    </xf>
    <xf numFmtId="0" fontId="15" fillId="0" borderId="1" xfId="11" applyFill="1" applyBorder="1" applyAlignment="1">
      <alignment horizontal="center" vertical="center" wrapText="1"/>
    </xf>
    <xf numFmtId="168" fontId="0" fillId="0" borderId="2" xfId="13" applyNumberFormat="1" applyFont="1" applyBorder="1" applyAlignment="1">
      <alignment horizontal="center" vertical="center"/>
    </xf>
    <xf numFmtId="166" fontId="0" fillId="0" borderId="2" xfId="12" applyNumberFormat="1" applyFont="1" applyBorder="1" applyAlignment="1">
      <alignment horizontal="center" vertical="center"/>
    </xf>
    <xf numFmtId="0" fontId="6" fillId="0" borderId="2" xfId="11" applyFont="1" applyBorder="1" applyAlignment="1">
      <alignment horizontal="left" vertical="center" wrapText="1"/>
    </xf>
    <xf numFmtId="9" fontId="6" fillId="0" borderId="2" xfId="8" applyFont="1" applyFill="1" applyBorder="1" applyAlignment="1">
      <alignment horizontal="center" vertical="center" wrapText="1"/>
    </xf>
    <xf numFmtId="0" fontId="6" fillId="0" borderId="1" xfId="11" applyFont="1" applyFill="1" applyBorder="1" applyAlignment="1">
      <alignment vertical="center" wrapText="1"/>
    </xf>
    <xf numFmtId="3" fontId="6" fillId="0" borderId="2" xfId="11" applyNumberFormat="1" applyFont="1" applyBorder="1" applyAlignment="1">
      <alignment horizontal="center" vertical="center"/>
    </xf>
    <xf numFmtId="9" fontId="15" fillId="0" borderId="3" xfId="11" applyNumberFormat="1" applyFill="1" applyBorder="1" applyAlignment="1">
      <alignment horizontal="center" vertical="center"/>
    </xf>
    <xf numFmtId="0" fontId="6" fillId="0" borderId="3" xfId="11" applyFont="1" applyBorder="1" applyAlignment="1">
      <alignment vertical="center" wrapText="1"/>
    </xf>
    <xf numFmtId="0" fontId="15" fillId="0" borderId="3" xfId="11" applyFill="1" applyBorder="1" applyAlignment="1">
      <alignment horizontal="left" vertical="center" wrapText="1"/>
    </xf>
    <xf numFmtId="49" fontId="15" fillId="0" borderId="3" xfId="11" applyNumberFormat="1" applyBorder="1" applyAlignment="1">
      <alignment horizontal="center" vertical="center"/>
    </xf>
    <xf numFmtId="0" fontId="15" fillId="0" borderId="2" xfId="11" applyFill="1" applyBorder="1" applyAlignment="1">
      <alignment horizontal="center" vertical="center" wrapText="1"/>
    </xf>
    <xf numFmtId="49" fontId="15" fillId="0" borderId="2" xfId="11" applyNumberFormat="1" applyBorder="1" applyAlignment="1">
      <alignment horizontal="center" vertical="center"/>
    </xf>
    <xf numFmtId="37" fontId="0" fillId="0" borderId="3" xfId="13" applyNumberFormat="1" applyFont="1" applyBorder="1" applyAlignment="1">
      <alignment horizontal="center" vertical="center"/>
    </xf>
    <xf numFmtId="9" fontId="0" fillId="0" borderId="3" xfId="12" applyFont="1" applyBorder="1" applyAlignment="1">
      <alignment horizontal="center" vertical="center"/>
    </xf>
    <xf numFmtId="0" fontId="15" fillId="0" borderId="4" xfId="11" applyBorder="1" applyAlignment="1">
      <alignment horizontal="center" vertical="center" wrapText="1"/>
    </xf>
    <xf numFmtId="0" fontId="15" fillId="0" borderId="1" xfId="11" applyBorder="1" applyAlignment="1">
      <alignment horizontal="left" vertical="center" wrapText="1"/>
    </xf>
    <xf numFmtId="37" fontId="0" fillId="0" borderId="1" xfId="13" applyNumberFormat="1" applyFont="1" applyBorder="1" applyAlignment="1">
      <alignment horizontal="center" vertical="center"/>
    </xf>
    <xf numFmtId="9" fontId="0" fillId="0" borderId="1" xfId="12" applyFont="1" applyBorder="1" applyAlignment="1">
      <alignment horizontal="center" vertical="center"/>
    </xf>
    <xf numFmtId="3" fontId="15" fillId="0" borderId="66" xfId="11" applyNumberFormat="1" applyBorder="1" applyAlignment="1">
      <alignment horizontal="center" vertical="center"/>
    </xf>
    <xf numFmtId="3" fontId="15" fillId="0" borderId="4" xfId="11" applyNumberFormat="1" applyBorder="1" applyAlignment="1">
      <alignment horizontal="center" vertical="center"/>
    </xf>
    <xf numFmtId="3" fontId="15" fillId="0" borderId="1" xfId="11" applyNumberFormat="1" applyBorder="1" applyAlignment="1">
      <alignment horizontal="center" vertical="center"/>
    </xf>
    <xf numFmtId="0" fontId="42" fillId="3" borderId="1" xfId="11" applyFont="1" applyFill="1" applyBorder="1" applyAlignment="1">
      <alignment horizontal="left" vertical="center" wrapText="1"/>
    </xf>
    <xf numFmtId="49" fontId="42" fillId="3" borderId="1" xfId="11" applyNumberFormat="1" applyFont="1" applyFill="1" applyBorder="1" applyAlignment="1">
      <alignment horizontal="center" vertical="center"/>
    </xf>
    <xf numFmtId="9" fontId="0" fillId="0" borderId="2" xfId="12" applyFont="1" applyBorder="1" applyAlignment="1">
      <alignment horizontal="center" vertical="center"/>
    </xf>
    <xf numFmtId="3" fontId="15" fillId="0" borderId="11" xfId="11" applyNumberFormat="1" applyBorder="1" applyAlignment="1">
      <alignment horizontal="center" vertical="center"/>
    </xf>
    <xf numFmtId="0" fontId="42" fillId="3" borderId="1" xfId="11" applyFont="1" applyFill="1" applyBorder="1" applyAlignment="1">
      <alignment horizontal="center" vertical="center" wrapText="1"/>
    </xf>
    <xf numFmtId="166" fontId="0" fillId="0" borderId="10" xfId="12" applyNumberFormat="1" applyFont="1" applyBorder="1" applyAlignment="1">
      <alignment horizontal="center" vertical="center"/>
    </xf>
    <xf numFmtId="0" fontId="15" fillId="0" borderId="61" xfId="11" applyBorder="1" applyAlignment="1">
      <alignment horizontal="center" vertical="center"/>
    </xf>
    <xf numFmtId="166" fontId="0" fillId="0" borderId="16" xfId="12" applyNumberFormat="1" applyFont="1" applyBorder="1" applyAlignment="1">
      <alignment horizontal="center" vertical="center"/>
    </xf>
    <xf numFmtId="3" fontId="15" fillId="0" borderId="22" xfId="11" applyNumberFormat="1" applyBorder="1" applyAlignment="1">
      <alignment horizontal="center" vertical="center"/>
    </xf>
    <xf numFmtId="3" fontId="15" fillId="0" borderId="10" xfId="11" applyNumberFormat="1" applyBorder="1" applyAlignment="1">
      <alignment horizontal="center" vertical="center"/>
    </xf>
    <xf numFmtId="0" fontId="15" fillId="0" borderId="2" xfId="11" applyBorder="1" applyAlignment="1">
      <alignment horizontal="left" vertical="center" wrapText="1"/>
    </xf>
    <xf numFmtId="0" fontId="15" fillId="0" borderId="4" xfId="11" applyBorder="1" applyAlignment="1">
      <alignment horizontal="left" vertical="center" wrapText="1"/>
    </xf>
    <xf numFmtId="0" fontId="15" fillId="0" borderId="4" xfId="11" applyFill="1" applyBorder="1" applyAlignment="1">
      <alignment horizontal="center" vertical="center" wrapText="1"/>
    </xf>
    <xf numFmtId="3" fontId="15" fillId="0" borderId="2" xfId="11" applyNumberFormat="1" applyBorder="1" applyAlignment="1">
      <alignment horizontal="center" vertical="center"/>
    </xf>
    <xf numFmtId="9" fontId="15" fillId="0" borderId="22" xfId="11" applyNumberFormat="1" applyBorder="1" applyAlignment="1">
      <alignment horizontal="center" vertical="center"/>
    </xf>
    <xf numFmtId="9" fontId="15" fillId="0" borderId="4" xfId="11" applyNumberFormat="1" applyBorder="1" applyAlignment="1">
      <alignment horizontal="center" vertical="center"/>
    </xf>
    <xf numFmtId="0" fontId="15" fillId="0" borderId="22" xfId="11" applyBorder="1" applyAlignment="1">
      <alignment horizontal="left" vertical="center" wrapText="1"/>
    </xf>
    <xf numFmtId="0" fontId="15" fillId="0" borderId="10" xfId="11" applyBorder="1" applyAlignment="1">
      <alignment horizontal="left" vertical="center" wrapText="1"/>
    </xf>
    <xf numFmtId="0" fontId="15" fillId="0" borderId="22" xfId="11" applyBorder="1" applyAlignment="1">
      <alignment horizontal="center" vertical="center"/>
    </xf>
    <xf numFmtId="0" fontId="15" fillId="0" borderId="10" xfId="11" applyBorder="1" applyAlignment="1">
      <alignment horizontal="center" vertical="center"/>
    </xf>
    <xf numFmtId="3" fontId="15" fillId="0" borderId="56" xfId="11" applyNumberFormat="1" applyBorder="1" applyAlignment="1">
      <alignment horizontal="center" vertical="center"/>
    </xf>
    <xf numFmtId="3" fontId="15" fillId="0" borderId="32" xfId="11" applyNumberFormat="1" applyBorder="1" applyAlignment="1">
      <alignment horizontal="center" vertical="center"/>
    </xf>
    <xf numFmtId="166" fontId="15" fillId="0" borderId="1" xfId="11" applyNumberFormat="1" applyBorder="1" applyAlignment="1">
      <alignment horizontal="center" vertical="center"/>
    </xf>
    <xf numFmtId="166" fontId="0" fillId="0" borderId="22" xfId="12" applyNumberFormat="1" applyFont="1" applyFill="1" applyBorder="1" applyAlignment="1">
      <alignment horizontal="center" vertical="center"/>
    </xf>
    <xf numFmtId="166" fontId="0" fillId="0" borderId="10" xfId="12" applyNumberFormat="1" applyFont="1" applyFill="1" applyBorder="1" applyAlignment="1">
      <alignment horizontal="center" vertical="center"/>
    </xf>
    <xf numFmtId="0" fontId="22" fillId="5" borderId="14" xfId="11" applyFont="1" applyFill="1" applyBorder="1" applyAlignment="1">
      <alignment horizontal="center" vertical="center"/>
    </xf>
    <xf numFmtId="0" fontId="15" fillId="0" borderId="4" xfId="11" applyBorder="1" applyAlignment="1">
      <alignment horizontal="center" vertical="center"/>
    </xf>
    <xf numFmtId="0" fontId="15" fillId="0" borderId="1" xfId="11" applyBorder="1" applyAlignment="1">
      <alignment horizontal="center" vertical="center"/>
    </xf>
    <xf numFmtId="3" fontId="15" fillId="0" borderId="1" xfId="11" applyNumberFormat="1" applyBorder="1" applyAlignment="1">
      <alignment horizontal="center" vertical="center"/>
    </xf>
    <xf numFmtId="9" fontId="15" fillId="0" borderId="4" xfId="11" applyNumberFormat="1" applyBorder="1" applyAlignment="1">
      <alignment horizontal="center" vertical="center"/>
    </xf>
    <xf numFmtId="3" fontId="15" fillId="0" borderId="3" xfId="11" applyNumberFormat="1" applyBorder="1" applyAlignment="1">
      <alignment horizontal="center" vertical="center"/>
    </xf>
    <xf numFmtId="9" fontId="15" fillId="0" borderId="4" xfId="11" applyNumberFormat="1" applyBorder="1" applyAlignment="1">
      <alignment horizontal="center" vertical="center" wrapText="1"/>
    </xf>
    <xf numFmtId="0" fontId="5" fillId="0" borderId="4" xfId="11" applyFont="1" applyBorder="1" applyAlignment="1">
      <alignment vertical="center" wrapText="1"/>
    </xf>
    <xf numFmtId="0" fontId="4" fillId="0" borderId="4" xfId="11" applyFont="1" applyBorder="1" applyAlignment="1">
      <alignment vertical="center" wrapText="1"/>
    </xf>
    <xf numFmtId="9" fontId="15" fillId="0" borderId="4" xfId="8" applyNumberFormat="1" applyFont="1" applyBorder="1" applyAlignment="1">
      <alignment horizontal="center" vertical="center" wrapText="1"/>
    </xf>
    <xf numFmtId="9" fontId="15" fillId="0" borderId="1" xfId="8" applyFont="1" applyBorder="1" applyAlignment="1">
      <alignment horizontal="center" vertical="center" wrapText="1"/>
    </xf>
    <xf numFmtId="168" fontId="15" fillId="0" borderId="1" xfId="9" applyNumberFormat="1" applyFont="1" applyBorder="1" applyAlignment="1">
      <alignment horizontal="center" vertical="center"/>
    </xf>
    <xf numFmtId="3" fontId="15" fillId="0" borderId="1" xfId="11" applyNumberFormat="1" applyBorder="1" applyAlignment="1">
      <alignment horizontal="center" vertical="center" wrapText="1"/>
    </xf>
    <xf numFmtId="9" fontId="0" fillId="0" borderId="1" xfId="12" applyNumberFormat="1" applyFont="1" applyFill="1" applyBorder="1" applyAlignment="1">
      <alignment horizontal="center" vertical="center" wrapText="1"/>
    </xf>
    <xf numFmtId="9" fontId="0" fillId="0" borderId="0" xfId="8" applyFont="1"/>
    <xf numFmtId="166" fontId="15" fillId="0" borderId="1" xfId="8" applyNumberFormat="1" applyFont="1" applyFill="1" applyBorder="1" applyAlignment="1">
      <alignment horizontal="center" vertical="center" wrapText="1"/>
    </xf>
    <xf numFmtId="9" fontId="4" fillId="0" borderId="2" xfId="8" applyFont="1" applyFill="1" applyBorder="1" applyAlignment="1">
      <alignment horizontal="center" vertical="center" wrapText="1"/>
    </xf>
    <xf numFmtId="0" fontId="15" fillId="0" borderId="3" xfId="11" applyFill="1" applyBorder="1" applyAlignment="1">
      <alignment horizontal="center" vertical="center"/>
    </xf>
    <xf numFmtId="1" fontId="15" fillId="0" borderId="3" xfId="11" applyNumberFormat="1" applyFill="1" applyBorder="1" applyAlignment="1">
      <alignment horizontal="center" vertical="center"/>
    </xf>
    <xf numFmtId="0" fontId="4" fillId="0" borderId="3" xfId="11" applyFont="1" applyBorder="1" applyAlignment="1">
      <alignment wrapText="1"/>
    </xf>
    <xf numFmtId="0" fontId="4" fillId="0" borderId="22" xfId="11" applyFont="1" applyFill="1" applyBorder="1" applyAlignment="1">
      <alignment vertical="center" wrapText="1"/>
    </xf>
    <xf numFmtId="0" fontId="4" fillId="0" borderId="10" xfId="11" applyFont="1" applyFill="1" applyBorder="1" applyAlignment="1">
      <alignment vertical="center" wrapText="1"/>
    </xf>
    <xf numFmtId="0" fontId="4" fillId="0" borderId="4" xfId="11" applyFont="1" applyFill="1" applyBorder="1" applyAlignment="1">
      <alignment vertical="center" wrapText="1"/>
    </xf>
    <xf numFmtId="3" fontId="24" fillId="5" borderId="14" xfId="11" applyNumberFormat="1" applyFont="1" applyFill="1" applyBorder="1" applyAlignment="1">
      <alignment horizontal="center" vertical="center"/>
    </xf>
    <xf numFmtId="3" fontId="0" fillId="0" borderId="0" xfId="0" applyNumberFormat="1"/>
    <xf numFmtId="3" fontId="57" fillId="0" borderId="0" xfId="0" applyNumberFormat="1" applyFont="1"/>
    <xf numFmtId="9" fontId="57" fillId="0" borderId="0" xfId="8" applyFont="1"/>
    <xf numFmtId="0" fontId="0" fillId="0" borderId="1" xfId="0" applyFont="1" applyBorder="1"/>
    <xf numFmtId="0" fontId="16" fillId="0" borderId="1" xfId="0" applyFont="1" applyBorder="1"/>
    <xf numFmtId="0" fontId="16" fillId="0" borderId="0" xfId="0" applyFont="1"/>
    <xf numFmtId="168" fontId="16" fillId="0" borderId="1" xfId="9" applyNumberFormat="1" applyFont="1" applyBorder="1"/>
    <xf numFmtId="3" fontId="16" fillId="0" borderId="1" xfId="0" applyNumberFormat="1" applyFont="1" applyBorder="1"/>
    <xf numFmtId="14" fontId="0" fillId="0" borderId="1" xfId="0" applyNumberFormat="1" applyFont="1" applyBorder="1"/>
    <xf numFmtId="166" fontId="16" fillId="0" borderId="1" xfId="8" applyNumberFormat="1" applyFont="1" applyBorder="1"/>
    <xf numFmtId="10" fontId="16" fillId="0" borderId="1" xfId="0" applyNumberFormat="1" applyFont="1" applyBorder="1"/>
    <xf numFmtId="9" fontId="16" fillId="0" borderId="1" xfId="0" applyNumberFormat="1" applyFont="1" applyBorder="1"/>
    <xf numFmtId="0" fontId="41" fillId="0" borderId="1" xfId="18" applyFont="1" applyBorder="1" applyAlignment="1">
      <alignment wrapText="1"/>
    </xf>
    <xf numFmtId="0" fontId="41" fillId="0" borderId="1" xfId="18" applyFont="1" applyBorder="1" applyAlignment="1">
      <alignment horizontal="center" wrapText="1"/>
    </xf>
    <xf numFmtId="0" fontId="41" fillId="0" borderId="1" xfId="18" applyFont="1" applyBorder="1"/>
    <xf numFmtId="0" fontId="3" fillId="0" borderId="1" xfId="18" applyFont="1" applyBorder="1"/>
    <xf numFmtId="3" fontId="3" fillId="0" borderId="1" xfId="18" applyNumberFormat="1" applyFont="1" applyBorder="1"/>
    <xf numFmtId="166" fontId="3" fillId="0" borderId="1" xfId="19" applyNumberFormat="1" applyFont="1" applyBorder="1"/>
    <xf numFmtId="166" fontId="0" fillId="0" borderId="1" xfId="19" applyNumberFormat="1" applyFont="1" applyBorder="1"/>
    <xf numFmtId="0" fontId="55" fillId="0" borderId="1" xfId="0" applyFont="1" applyFill="1" applyBorder="1" applyAlignment="1">
      <alignment horizontal="left" vertical="center" wrapText="1" readingOrder="1"/>
    </xf>
    <xf numFmtId="9" fontId="56" fillId="0" borderId="1" xfId="8" applyFont="1" applyBorder="1" applyAlignment="1">
      <alignment horizontal="left" vertical="center" wrapText="1" readingOrder="1"/>
    </xf>
    <xf numFmtId="3" fontId="15" fillId="0" borderId="4" xfId="11" applyNumberFormat="1" applyBorder="1" applyAlignment="1">
      <alignment horizontal="center" vertical="center"/>
    </xf>
    <xf numFmtId="3" fontId="15" fillId="0" borderId="1" xfId="11" applyNumberFormat="1" applyBorder="1" applyAlignment="1">
      <alignment horizontal="center" vertical="center"/>
    </xf>
    <xf numFmtId="0" fontId="15" fillId="0" borderId="3" xfId="11" applyFill="1" applyBorder="1" applyAlignment="1">
      <alignment horizontal="left" vertical="center" wrapText="1"/>
    </xf>
    <xf numFmtId="3" fontId="15" fillId="0" borderId="56" xfId="11" applyNumberFormat="1" applyBorder="1" applyAlignment="1">
      <alignment horizontal="center" vertical="center"/>
    </xf>
    <xf numFmtId="49" fontId="15" fillId="0" borderId="3" xfId="11" applyNumberFormat="1" applyBorder="1" applyAlignment="1">
      <alignment horizontal="center" vertical="center"/>
    </xf>
    <xf numFmtId="3" fontId="15" fillId="0" borderId="1" xfId="11" applyNumberFormat="1" applyBorder="1" applyAlignment="1">
      <alignment horizontal="center" vertical="center"/>
    </xf>
    <xf numFmtId="0" fontId="15" fillId="0" borderId="10" xfId="11" applyFill="1" applyBorder="1" applyAlignment="1">
      <alignment horizontal="left" vertical="center" wrapText="1"/>
    </xf>
    <xf numFmtId="166" fontId="15" fillId="0" borderId="1" xfId="11" applyNumberFormat="1" applyBorder="1" applyAlignment="1">
      <alignment horizontal="center" vertical="center"/>
    </xf>
    <xf numFmtId="166" fontId="0" fillId="0" borderId="3" xfId="12" applyNumberFormat="1" applyFont="1" applyFill="1" applyBorder="1" applyAlignment="1">
      <alignment horizontal="center" vertical="center"/>
    </xf>
    <xf numFmtId="9" fontId="15" fillId="0" borderId="3" xfId="11" applyNumberFormat="1" applyBorder="1" applyAlignment="1">
      <alignment horizontal="center" vertical="center"/>
    </xf>
    <xf numFmtId="0" fontId="15" fillId="0" borderId="60" xfId="11" applyBorder="1" applyAlignment="1">
      <alignment horizontal="center" vertical="center"/>
    </xf>
    <xf numFmtId="3" fontId="15" fillId="0" borderId="2" xfId="11" applyNumberFormat="1" applyBorder="1" applyAlignment="1">
      <alignment horizontal="center" vertical="center"/>
    </xf>
    <xf numFmtId="9" fontId="15" fillId="0" borderId="4" xfId="11" applyNumberFormat="1" applyBorder="1" applyAlignment="1">
      <alignment horizontal="center" vertical="center"/>
    </xf>
    <xf numFmtId="9" fontId="15" fillId="0" borderId="1" xfId="11" applyNumberFormat="1" applyBorder="1" applyAlignment="1">
      <alignment horizontal="center" vertical="center"/>
    </xf>
    <xf numFmtId="0" fontId="15" fillId="0" borderId="2" xfId="11" applyBorder="1" applyAlignment="1">
      <alignment horizontal="left" vertical="center" wrapText="1"/>
    </xf>
    <xf numFmtId="3" fontId="15" fillId="0" borderId="3" xfId="11" applyNumberFormat="1" applyBorder="1" applyAlignment="1">
      <alignment horizontal="center" vertical="center"/>
    </xf>
    <xf numFmtId="49" fontId="15" fillId="0" borderId="2" xfId="11" applyNumberFormat="1" applyBorder="1" applyAlignment="1">
      <alignment horizontal="center" vertical="center"/>
    </xf>
    <xf numFmtId="0" fontId="10" fillId="0" borderId="2" xfId="11" applyFont="1" applyBorder="1" applyAlignment="1">
      <alignment horizontal="center" vertical="center" wrapText="1"/>
    </xf>
    <xf numFmtId="3" fontId="15" fillId="0" borderId="11" xfId="11" applyNumberFormat="1" applyBorder="1" applyAlignment="1">
      <alignment horizontal="center" vertical="center"/>
    </xf>
    <xf numFmtId="166" fontId="0" fillId="0" borderId="3" xfId="12" applyNumberFormat="1" applyFont="1" applyBorder="1" applyAlignment="1">
      <alignment horizontal="center" vertical="center"/>
    </xf>
    <xf numFmtId="0" fontId="15" fillId="0" borderId="4" xfId="11" applyBorder="1" applyAlignment="1">
      <alignment horizontal="left" vertical="center" wrapText="1"/>
    </xf>
    <xf numFmtId="0" fontId="15" fillId="0" borderId="4" xfId="11" applyFill="1" applyBorder="1" applyAlignment="1">
      <alignment horizontal="center" vertical="center" wrapText="1"/>
    </xf>
    <xf numFmtId="37" fontId="0" fillId="0" borderId="3" xfId="13" applyNumberFormat="1" applyFont="1" applyBorder="1" applyAlignment="1">
      <alignment horizontal="center" vertical="center"/>
    </xf>
    <xf numFmtId="37" fontId="0" fillId="0" borderId="4" xfId="13" applyNumberFormat="1" applyFont="1" applyBorder="1" applyAlignment="1">
      <alignment horizontal="center" vertical="center"/>
    </xf>
    <xf numFmtId="9" fontId="0" fillId="0" borderId="2" xfId="12" applyFont="1" applyBorder="1" applyAlignment="1">
      <alignment horizontal="center" vertical="center"/>
    </xf>
    <xf numFmtId="9" fontId="0" fillId="0" borderId="3" xfId="12" applyFont="1" applyBorder="1" applyAlignment="1">
      <alignment horizontal="center" vertical="center"/>
    </xf>
    <xf numFmtId="0" fontId="15" fillId="0" borderId="1" xfId="11" applyBorder="1" applyAlignment="1">
      <alignment horizontal="left" vertical="center" wrapText="1"/>
    </xf>
    <xf numFmtId="0" fontId="15" fillId="0" borderId="4" xfId="11" applyBorder="1" applyAlignment="1">
      <alignment horizontal="center" vertical="center" wrapText="1"/>
    </xf>
    <xf numFmtId="3" fontId="15" fillId="0" borderId="4" xfId="11" applyNumberFormat="1" applyFill="1" applyBorder="1" applyAlignment="1">
      <alignment horizontal="center" vertical="center"/>
    </xf>
    <xf numFmtId="9" fontId="15" fillId="0" borderId="11" xfId="11" applyNumberFormat="1" applyBorder="1" applyAlignment="1">
      <alignment horizontal="center" vertical="center"/>
    </xf>
    <xf numFmtId="10" fontId="15" fillId="0" borderId="66" xfId="8" applyNumberFormat="1" applyFont="1" applyBorder="1" applyAlignment="1">
      <alignment horizontal="center" vertical="center"/>
    </xf>
    <xf numFmtId="165" fontId="15" fillId="0" borderId="1" xfId="9" applyFont="1" applyBorder="1" applyAlignment="1">
      <alignment horizontal="center" vertical="center"/>
    </xf>
    <xf numFmtId="3" fontId="15" fillId="0" borderId="4" xfId="11" applyNumberFormat="1" applyBorder="1" applyAlignment="1">
      <alignment horizontal="center" vertical="center"/>
    </xf>
    <xf numFmtId="3" fontId="15" fillId="0" borderId="3" xfId="11" applyNumberFormat="1" applyBorder="1" applyAlignment="1">
      <alignment horizontal="center" vertical="center"/>
    </xf>
    <xf numFmtId="3" fontId="15" fillId="0" borderId="11" xfId="11" applyNumberFormat="1" applyBorder="1" applyAlignment="1">
      <alignment horizontal="center" vertical="center"/>
    </xf>
    <xf numFmtId="0" fontId="15" fillId="0" borderId="61" xfId="11" applyBorder="1" applyAlignment="1">
      <alignment horizontal="center" vertical="center"/>
    </xf>
    <xf numFmtId="3" fontId="15" fillId="0" borderId="22" xfId="11" applyNumberFormat="1" applyBorder="1" applyAlignment="1">
      <alignment horizontal="center" vertical="center"/>
    </xf>
    <xf numFmtId="3" fontId="15" fillId="0" borderId="2" xfId="11" applyNumberFormat="1" applyBorder="1" applyAlignment="1">
      <alignment horizontal="center" vertical="center"/>
    </xf>
    <xf numFmtId="9" fontId="15" fillId="0" borderId="22" xfId="11" applyNumberFormat="1" applyBorder="1" applyAlignment="1">
      <alignment horizontal="center" vertical="center"/>
    </xf>
    <xf numFmtId="9" fontId="15" fillId="0" borderId="4" xfId="11" applyNumberFormat="1" applyBorder="1" applyAlignment="1">
      <alignment horizontal="center" vertical="center"/>
    </xf>
    <xf numFmtId="166" fontId="0" fillId="0" borderId="11" xfId="12" applyNumberFormat="1" applyFont="1" applyFill="1" applyBorder="1" applyAlignment="1">
      <alignment horizontal="center" vertical="center"/>
    </xf>
    <xf numFmtId="0" fontId="15" fillId="0" borderId="4" xfId="11" applyBorder="1" applyAlignment="1">
      <alignment horizontal="center" vertical="center"/>
    </xf>
    <xf numFmtId="9" fontId="15" fillId="0" borderId="11" xfId="11" applyNumberFormat="1" applyBorder="1" applyAlignment="1">
      <alignment horizontal="center" vertical="center"/>
    </xf>
    <xf numFmtId="49" fontId="2" fillId="0" borderId="3" xfId="11" applyNumberFormat="1" applyFont="1" applyBorder="1" applyAlignment="1">
      <alignment vertical="center"/>
    </xf>
    <xf numFmtId="0" fontId="2" fillId="0" borderId="3" xfId="11" applyFont="1" applyFill="1" applyBorder="1" applyAlignment="1">
      <alignment horizontal="center" vertical="center" wrapText="1"/>
    </xf>
    <xf numFmtId="0" fontId="2" fillId="0" borderId="3" xfId="11" applyFont="1" applyBorder="1" applyAlignment="1">
      <alignment horizontal="left" wrapText="1"/>
    </xf>
    <xf numFmtId="0" fontId="10" fillId="0" borderId="22" xfId="11" applyFont="1" applyBorder="1" applyAlignment="1">
      <alignment vertical="center" wrapText="1"/>
    </xf>
    <xf numFmtId="0" fontId="2" fillId="0" borderId="3" xfId="11" applyFont="1" applyFill="1" applyBorder="1" applyAlignment="1">
      <alignment vertical="center" wrapText="1"/>
    </xf>
    <xf numFmtId="0" fontId="10" fillId="0" borderId="16" xfId="11" applyFont="1" applyBorder="1" applyAlignment="1">
      <alignment vertical="center" wrapText="1"/>
    </xf>
    <xf numFmtId="0" fontId="15" fillId="0" borderId="16" xfId="11" applyBorder="1" applyAlignment="1">
      <alignment vertical="center"/>
    </xf>
    <xf numFmtId="3" fontId="15" fillId="0" borderId="16" xfId="11" applyNumberFormat="1" applyBorder="1" applyAlignment="1">
      <alignment vertical="center"/>
    </xf>
    <xf numFmtId="166" fontId="15" fillId="0" borderId="16" xfId="11" applyNumberFormat="1" applyBorder="1" applyAlignment="1">
      <alignment vertical="center"/>
    </xf>
    <xf numFmtId="0" fontId="2" fillId="0" borderId="16" xfId="11" applyFont="1" applyBorder="1" applyAlignment="1">
      <alignment vertical="center" wrapText="1"/>
    </xf>
    <xf numFmtId="169" fontId="0" fillId="0" borderId="16" xfId="8" applyNumberFormat="1" applyFont="1" applyFill="1" applyBorder="1" applyAlignment="1">
      <alignment vertical="center"/>
    </xf>
    <xf numFmtId="49" fontId="15" fillId="0" borderId="4" xfId="11" applyNumberFormat="1" applyBorder="1" applyAlignment="1">
      <alignment vertical="center"/>
    </xf>
    <xf numFmtId="166" fontId="0" fillId="0" borderId="4" xfId="12" applyNumberFormat="1" applyFont="1" applyBorder="1" applyAlignment="1">
      <alignment horizontal="center" vertical="center"/>
    </xf>
    <xf numFmtId="3" fontId="15" fillId="0" borderId="45" xfId="11" applyNumberFormat="1" applyFill="1" applyBorder="1" applyAlignment="1">
      <alignment horizontal="center" vertical="center"/>
    </xf>
    <xf numFmtId="49" fontId="15" fillId="0" borderId="10" xfId="11" applyNumberFormat="1" applyBorder="1" applyAlignment="1">
      <alignment horizontal="center" vertical="center"/>
    </xf>
    <xf numFmtId="9" fontId="0" fillId="3" borderId="10" xfId="12" applyNumberFormat="1" applyFont="1" applyFill="1" applyBorder="1" applyAlignment="1">
      <alignment horizontal="center" vertical="center" wrapText="1"/>
    </xf>
    <xf numFmtId="0" fontId="15" fillId="3" borderId="10" xfId="11" applyFill="1" applyBorder="1" applyAlignment="1">
      <alignment vertical="center" wrapText="1"/>
    </xf>
    <xf numFmtId="3" fontId="15" fillId="3" borderId="10" xfId="11" applyNumberFormat="1" applyFill="1" applyBorder="1" applyAlignment="1">
      <alignment horizontal="center" vertical="center"/>
    </xf>
    <xf numFmtId="9" fontId="15" fillId="3" borderId="10" xfId="11" applyNumberFormat="1" applyFill="1" applyBorder="1" applyAlignment="1">
      <alignment horizontal="center" vertical="center" wrapText="1"/>
    </xf>
    <xf numFmtId="37" fontId="0" fillId="3" borderId="10" xfId="13" applyNumberFormat="1" applyFont="1" applyFill="1" applyBorder="1" applyAlignment="1">
      <alignment horizontal="center" vertical="center"/>
    </xf>
    <xf numFmtId="9" fontId="0" fillId="3" borderId="10" xfId="12" applyFont="1" applyFill="1" applyBorder="1" applyAlignment="1">
      <alignment horizontal="center" vertical="center"/>
    </xf>
    <xf numFmtId="49" fontId="2" fillId="0" borderId="4" xfId="11" applyNumberFormat="1" applyFont="1" applyBorder="1" applyAlignment="1">
      <alignment vertical="center"/>
    </xf>
    <xf numFmtId="0" fontId="2" fillId="0" borderId="4" xfId="11" applyFont="1" applyFill="1" applyBorder="1" applyAlignment="1">
      <alignment horizontal="center" vertical="center" wrapText="1"/>
    </xf>
    <xf numFmtId="0" fontId="2" fillId="0" borderId="4" xfId="11" applyFont="1" applyBorder="1" applyAlignment="1">
      <alignment horizontal="left" vertical="center" wrapText="1"/>
    </xf>
    <xf numFmtId="0" fontId="2" fillId="0" borderId="4" xfId="11" applyFont="1" applyFill="1" applyBorder="1" applyAlignment="1">
      <alignment vertical="center" wrapText="1"/>
    </xf>
    <xf numFmtId="0" fontId="2" fillId="0" borderId="4" xfId="11" applyFont="1" applyBorder="1" applyAlignment="1">
      <alignment wrapText="1"/>
    </xf>
    <xf numFmtId="9" fontId="2" fillId="0" borderId="10" xfId="11" applyNumberFormat="1" applyFont="1" applyBorder="1" applyAlignment="1">
      <alignment horizontal="center" vertical="center"/>
    </xf>
    <xf numFmtId="9" fontId="2" fillId="0" borderId="10" xfId="11" applyNumberFormat="1" applyFont="1" applyFill="1" applyBorder="1" applyAlignment="1">
      <alignment horizontal="center" vertical="center" wrapText="1"/>
    </xf>
    <xf numFmtId="3" fontId="2" fillId="0" borderId="10" xfId="11" applyNumberFormat="1" applyFont="1" applyFill="1" applyBorder="1" applyAlignment="1">
      <alignment horizontal="center" vertical="center"/>
    </xf>
    <xf numFmtId="3" fontId="2" fillId="0" borderId="32" xfId="11" applyNumberFormat="1" applyFont="1" applyFill="1" applyBorder="1" applyAlignment="1">
      <alignment horizontal="center" vertical="center"/>
    </xf>
    <xf numFmtId="0" fontId="2" fillId="0" borderId="22" xfId="11" applyFont="1" applyFill="1" applyBorder="1" applyAlignment="1">
      <alignment vertical="center" wrapText="1"/>
    </xf>
    <xf numFmtId="0" fontId="2" fillId="0" borderId="52" xfId="11" applyFont="1" applyFill="1" applyBorder="1" applyAlignment="1">
      <alignment horizontal="center" vertical="center"/>
    </xf>
    <xf numFmtId="0" fontId="2" fillId="0" borderId="2" xfId="11" applyFont="1" applyFill="1" applyBorder="1" applyAlignment="1">
      <alignment vertical="center" wrapText="1"/>
    </xf>
    <xf numFmtId="0" fontId="2" fillId="0" borderId="52" xfId="11" applyFont="1" applyBorder="1" applyAlignment="1">
      <alignment wrapText="1"/>
    </xf>
    <xf numFmtId="3" fontId="15" fillId="0" borderId="89" xfId="11" applyNumberFormat="1" applyBorder="1" applyAlignment="1">
      <alignment horizontal="center" vertical="center"/>
    </xf>
    <xf numFmtId="3" fontId="15" fillId="0" borderId="52" xfId="11" applyNumberFormat="1" applyFill="1" applyBorder="1" applyAlignment="1">
      <alignment horizontal="center" vertical="center" wrapText="1"/>
    </xf>
    <xf numFmtId="0" fontId="15" fillId="0" borderId="52" xfId="11" applyNumberFormat="1" applyBorder="1" applyAlignment="1">
      <alignment horizontal="center" vertical="center"/>
    </xf>
    <xf numFmtId="0" fontId="2" fillId="0" borderId="52" xfId="11" applyFont="1" applyFill="1" applyBorder="1" applyAlignment="1">
      <alignment vertical="center" wrapText="1"/>
    </xf>
    <xf numFmtId="0" fontId="2" fillId="0" borderId="52" xfId="11" applyFont="1" applyBorder="1" applyAlignment="1">
      <alignment horizontal="left" vertical="center" wrapText="1"/>
    </xf>
    <xf numFmtId="0" fontId="2" fillId="0" borderId="52" xfId="11" applyFont="1" applyBorder="1" applyAlignment="1">
      <alignment horizontal="center" vertical="center"/>
    </xf>
    <xf numFmtId="9" fontId="15" fillId="0" borderId="49" xfId="8" applyFont="1" applyBorder="1" applyAlignment="1">
      <alignment vertical="center"/>
    </xf>
    <xf numFmtId="9" fontId="15" fillId="0" borderId="53" xfId="8" applyFont="1" applyBorder="1" applyAlignment="1">
      <alignment vertical="center"/>
    </xf>
    <xf numFmtId="168" fontId="15" fillId="0" borderId="52" xfId="9" applyNumberFormat="1" applyFont="1" applyFill="1" applyBorder="1" applyAlignment="1">
      <alignment horizontal="center" vertical="center" wrapText="1"/>
    </xf>
    <xf numFmtId="3" fontId="58" fillId="0" borderId="0" xfId="0" applyNumberFormat="1" applyFont="1" applyBorder="1"/>
    <xf numFmtId="0" fontId="59" fillId="0" borderId="0" xfId="0" applyFont="1" applyBorder="1" applyAlignment="1">
      <alignment vertical="center" wrapText="1"/>
    </xf>
    <xf numFmtId="166" fontId="15" fillId="0" borderId="4" xfId="11" applyNumberFormat="1" applyBorder="1" applyAlignment="1">
      <alignment horizontal="center" vertical="center"/>
    </xf>
    <xf numFmtId="0" fontId="2" fillId="0" borderId="1" xfId="11" applyFont="1" applyBorder="1" applyAlignment="1">
      <alignment horizontal="center" vertical="center" wrapText="1"/>
    </xf>
    <xf numFmtId="0" fontId="2" fillId="0" borderId="1" xfId="11" applyFont="1" applyFill="1" applyBorder="1" applyAlignment="1">
      <alignment vertical="center" wrapText="1"/>
    </xf>
    <xf numFmtId="0" fontId="2" fillId="0" borderId="49" xfId="11" applyFont="1" applyFill="1" applyBorder="1" applyAlignment="1">
      <alignment horizontal="center" vertical="center"/>
    </xf>
    <xf numFmtId="49" fontId="15" fillId="0" borderId="11" xfId="11" applyNumberFormat="1" applyBorder="1" applyAlignment="1">
      <alignment vertical="center"/>
    </xf>
    <xf numFmtId="0" fontId="2" fillId="0" borderId="11" xfId="11" applyFont="1" applyFill="1" applyBorder="1" applyAlignment="1">
      <alignment vertical="center" wrapText="1"/>
    </xf>
    <xf numFmtId="9" fontId="15" fillId="0" borderId="11" xfId="11" applyNumberFormat="1" applyFill="1" applyBorder="1" applyAlignment="1">
      <alignment horizontal="center" vertical="center"/>
    </xf>
    <xf numFmtId="49" fontId="2" fillId="0" borderId="1" xfId="11" applyNumberFormat="1" applyFont="1" applyBorder="1" applyAlignment="1">
      <alignment horizontal="center" vertical="center"/>
    </xf>
    <xf numFmtId="0" fontId="2" fillId="0" borderId="1" xfId="11" applyFont="1" applyFill="1" applyBorder="1" applyAlignment="1">
      <alignment horizontal="center" vertical="center"/>
    </xf>
    <xf numFmtId="0" fontId="15" fillId="0" borderId="1" xfId="11" applyNumberFormat="1" applyBorder="1" applyAlignment="1">
      <alignment horizontal="center" vertical="center"/>
    </xf>
    <xf numFmtId="9" fontId="2" fillId="0" borderId="3" xfId="11" applyNumberFormat="1" applyFont="1" applyBorder="1" applyAlignment="1">
      <alignment horizontal="center" vertical="center"/>
    </xf>
    <xf numFmtId="9" fontId="2" fillId="0" borderId="3" xfId="11" applyNumberFormat="1" applyFont="1" applyFill="1" applyBorder="1" applyAlignment="1">
      <alignment horizontal="center" vertical="center" wrapText="1"/>
    </xf>
    <xf numFmtId="3" fontId="2" fillId="0" borderId="3" xfId="11" applyNumberFormat="1" applyFont="1" applyFill="1" applyBorder="1" applyAlignment="1">
      <alignment horizontal="center" vertical="center"/>
    </xf>
    <xf numFmtId="3" fontId="2" fillId="0" borderId="7" xfId="11" applyNumberFormat="1" applyFont="1" applyFill="1" applyBorder="1" applyAlignment="1">
      <alignment horizontal="center" vertical="center"/>
    </xf>
    <xf numFmtId="0" fontId="2" fillId="0" borderId="3" xfId="11" applyFont="1" applyBorder="1" applyAlignment="1">
      <alignment horizontal="left" vertical="center" wrapText="1"/>
    </xf>
    <xf numFmtId="9" fontId="2" fillId="0" borderId="1" xfId="11" applyNumberFormat="1" applyFont="1" applyFill="1" applyBorder="1" applyAlignment="1">
      <alignment horizontal="center" vertical="center"/>
    </xf>
    <xf numFmtId="0" fontId="2" fillId="0" borderId="2" xfId="11" applyFont="1" applyBorder="1" applyAlignment="1">
      <alignment horizontal="left" vertical="center" wrapText="1"/>
    </xf>
    <xf numFmtId="0" fontId="2" fillId="0" borderId="1" xfId="11" applyFont="1" applyBorder="1" applyAlignment="1">
      <alignment horizontal="left" vertical="center" wrapText="1"/>
    </xf>
    <xf numFmtId="0" fontId="2" fillId="0" borderId="22" xfId="11" applyFont="1" applyBorder="1" applyAlignment="1">
      <alignment horizontal="left" vertical="center" wrapText="1"/>
    </xf>
    <xf numFmtId="49" fontId="15" fillId="0" borderId="2" xfId="11" applyNumberFormat="1" applyFill="1" applyBorder="1" applyAlignment="1">
      <alignment horizontal="center" vertical="center" wrapText="1"/>
    </xf>
    <xf numFmtId="165" fontId="15" fillId="0" borderId="4" xfId="9" applyFont="1" applyBorder="1" applyAlignment="1">
      <alignment horizontal="center" vertical="center"/>
    </xf>
    <xf numFmtId="49" fontId="42" fillId="3" borderId="3" xfId="11" applyNumberFormat="1" applyFont="1" applyFill="1" applyBorder="1" applyAlignment="1">
      <alignment horizontal="center" vertical="center"/>
    </xf>
    <xf numFmtId="0" fontId="42" fillId="3" borderId="3" xfId="11" applyFont="1" applyFill="1" applyBorder="1" applyAlignment="1">
      <alignment horizontal="center" vertical="center" wrapText="1"/>
    </xf>
    <xf numFmtId="0" fontId="2" fillId="0" borderId="3" xfId="11" applyFont="1" applyBorder="1" applyAlignment="1">
      <alignment vertical="center" wrapText="1"/>
    </xf>
    <xf numFmtId="0" fontId="0" fillId="0" borderId="3" xfId="12" applyNumberFormat="1" applyFont="1" applyFill="1" applyBorder="1" applyAlignment="1">
      <alignment horizontal="center" vertical="center" wrapText="1"/>
    </xf>
    <xf numFmtId="166" fontId="15" fillId="0" borderId="3" xfId="11" applyNumberFormat="1" applyFill="1" applyBorder="1" applyAlignment="1">
      <alignment horizontal="center" vertical="center" wrapText="1"/>
    </xf>
    <xf numFmtId="9" fontId="15" fillId="0" borderId="2" xfId="8" applyFont="1" applyFill="1" applyBorder="1" applyAlignment="1">
      <alignment horizontal="center" vertical="center" wrapText="1"/>
    </xf>
    <xf numFmtId="49" fontId="2" fillId="0" borderId="11" xfId="11" applyNumberFormat="1" applyFont="1" applyBorder="1" applyAlignment="1">
      <alignment vertical="center"/>
    </xf>
    <xf numFmtId="0" fontId="2" fillId="0" borderId="11" xfId="11" applyFont="1" applyBorder="1" applyAlignment="1">
      <alignment vertical="center" wrapText="1"/>
    </xf>
    <xf numFmtId="0" fontId="2" fillId="0" borderId="11" xfId="11" applyFont="1" applyFill="1" applyBorder="1" applyAlignment="1">
      <alignment horizontal="left" vertical="center" wrapText="1"/>
    </xf>
    <xf numFmtId="3" fontId="15" fillId="0" borderId="12" xfId="11" applyNumberFormat="1" applyBorder="1" applyAlignment="1">
      <alignment horizontal="center" vertical="center"/>
    </xf>
    <xf numFmtId="9" fontId="15" fillId="0" borderId="14" xfId="8" applyFont="1" applyBorder="1" applyAlignment="1">
      <alignment horizontal="center" vertical="center"/>
    </xf>
    <xf numFmtId="2" fontId="2" fillId="0" borderId="91" xfId="11" applyNumberFormat="1" applyFont="1" applyBorder="1" applyAlignment="1">
      <alignment vertical="center" wrapText="1"/>
    </xf>
    <xf numFmtId="2" fontId="2" fillId="0" borderId="14" xfId="11" applyNumberFormat="1" applyFont="1" applyFill="1" applyBorder="1" applyAlignment="1">
      <alignment vertical="center" wrapText="1"/>
    </xf>
    <xf numFmtId="2" fontId="2" fillId="0" borderId="14" xfId="11" applyNumberFormat="1" applyFont="1" applyBorder="1" applyAlignment="1">
      <alignment horizontal="left" wrapText="1"/>
    </xf>
    <xf numFmtId="1" fontId="15" fillId="0" borderId="14" xfId="8" applyNumberFormat="1" applyFont="1" applyBorder="1" applyAlignment="1">
      <alignment horizontal="center" vertical="center"/>
    </xf>
    <xf numFmtId="49" fontId="42" fillId="3" borderId="1" xfId="11" applyNumberFormat="1" applyFont="1" applyFill="1" applyBorder="1" applyAlignment="1">
      <alignment vertical="center"/>
    </xf>
    <xf numFmtId="0" fontId="42" fillId="3" borderId="1" xfId="11" applyFont="1" applyFill="1" applyBorder="1" applyAlignment="1">
      <alignment vertical="center" wrapText="1"/>
    </xf>
    <xf numFmtId="0" fontId="42" fillId="0" borderId="1" xfId="11" applyFont="1" applyBorder="1" applyAlignment="1">
      <alignment vertical="center" wrapText="1"/>
    </xf>
    <xf numFmtId="9" fontId="42" fillId="0" borderId="1" xfId="11" applyNumberFormat="1" applyFont="1" applyFill="1" applyBorder="1" applyAlignment="1">
      <alignment horizontal="center" vertical="center" wrapText="1"/>
    </xf>
    <xf numFmtId="0" fontId="42" fillId="0" borderId="1" xfId="11" applyFont="1" applyFill="1" applyBorder="1" applyAlignment="1">
      <alignment vertical="center" wrapText="1"/>
    </xf>
    <xf numFmtId="0" fontId="42" fillId="0" borderId="1" xfId="11" applyFont="1" applyFill="1" applyBorder="1" applyAlignment="1">
      <alignment horizontal="center" vertical="center"/>
    </xf>
    <xf numFmtId="3" fontId="42" fillId="0" borderId="1" xfId="11" applyNumberFormat="1" applyFont="1" applyFill="1" applyBorder="1" applyAlignment="1">
      <alignment horizontal="center" vertical="center"/>
    </xf>
    <xf numFmtId="37" fontId="60" fillId="0" borderId="2" xfId="13" applyNumberFormat="1" applyFont="1" applyBorder="1" applyAlignment="1">
      <alignment vertical="center"/>
    </xf>
    <xf numFmtId="9" fontId="60" fillId="0" borderId="2" xfId="12" applyFont="1" applyBorder="1" applyAlignment="1">
      <alignment vertical="center"/>
    </xf>
    <xf numFmtId="0" fontId="0" fillId="0" borderId="1" xfId="0" applyBorder="1" applyAlignment="1">
      <alignment wrapText="1"/>
    </xf>
    <xf numFmtId="0" fontId="60" fillId="0" borderId="1" xfId="0" applyFont="1" applyBorder="1" applyAlignment="1">
      <alignment wrapText="1"/>
    </xf>
    <xf numFmtId="9" fontId="3" fillId="0" borderId="1" xfId="8" applyFont="1" applyBorder="1"/>
    <xf numFmtId="0" fontId="56" fillId="0" borderId="3" xfId="0" applyFont="1" applyFill="1" applyBorder="1" applyAlignment="1">
      <alignment horizontal="left" vertical="center" wrapText="1" readingOrder="1"/>
    </xf>
    <xf numFmtId="0" fontId="1" fillId="0" borderId="9" xfId="11" applyFont="1" applyBorder="1" applyAlignment="1">
      <alignment horizontal="center" vertical="center" wrapText="1"/>
    </xf>
    <xf numFmtId="0" fontId="1" fillId="0" borderId="11" xfId="11" applyFont="1" applyBorder="1" applyAlignment="1">
      <alignment vertical="center" wrapText="1"/>
    </xf>
    <xf numFmtId="49" fontId="1" fillId="0" borderId="11" xfId="11" applyNumberFormat="1" applyFont="1" applyBorder="1" applyAlignment="1">
      <alignment vertical="center"/>
    </xf>
    <xf numFmtId="0" fontId="1" fillId="0" borderId="3" xfId="11" applyFont="1" applyFill="1" applyBorder="1" applyAlignment="1">
      <alignment vertical="center" wrapText="1"/>
    </xf>
    <xf numFmtId="0" fontId="1" fillId="0" borderId="11" xfId="11" applyFont="1" applyFill="1" applyBorder="1" applyAlignment="1">
      <alignment vertical="center" wrapText="1"/>
    </xf>
    <xf numFmtId="0" fontId="1" fillId="0" borderId="11" xfId="11" applyFont="1" applyFill="1" applyBorder="1" applyAlignment="1">
      <alignment horizontal="center" vertical="center"/>
    </xf>
    <xf numFmtId="3" fontId="1" fillId="0" borderId="11" xfId="11" applyNumberFormat="1" applyFont="1" applyBorder="1" applyAlignment="1">
      <alignment horizontal="center" vertical="center"/>
    </xf>
    <xf numFmtId="166" fontId="15" fillId="0" borderId="11" xfId="8" applyNumberFormat="1" applyFont="1" applyBorder="1" applyAlignment="1">
      <alignment horizontal="center" vertical="center"/>
    </xf>
    <xf numFmtId="49" fontId="2" fillId="0" borderId="4" xfId="11" applyNumberFormat="1" applyFont="1" applyBorder="1" applyAlignment="1">
      <alignment horizontal="left" vertical="center"/>
    </xf>
    <xf numFmtId="0" fontId="2" fillId="0" borderId="4" xfId="11" applyFont="1" applyBorder="1" applyAlignment="1">
      <alignment horizontal="center" vertical="center" wrapText="1"/>
    </xf>
    <xf numFmtId="0" fontId="2" fillId="0" borderId="4" xfId="11" applyFont="1" applyFill="1" applyBorder="1" applyAlignment="1">
      <alignment horizontal="left" vertical="center" wrapText="1"/>
    </xf>
    <xf numFmtId="49" fontId="11" fillId="0" borderId="11" xfId="11" applyNumberFormat="1" applyFont="1" applyBorder="1" applyAlignment="1">
      <alignment horizontal="left" vertical="center"/>
    </xf>
    <xf numFmtId="0" fontId="11" fillId="0" borderId="11" xfId="11" applyFont="1" applyBorder="1" applyAlignment="1">
      <alignment horizontal="center" vertical="center" wrapText="1"/>
    </xf>
    <xf numFmtId="0" fontId="10" fillId="0" borderId="11" xfId="11" applyFont="1" applyFill="1" applyBorder="1" applyAlignment="1">
      <alignment horizontal="left" vertical="center" wrapText="1"/>
    </xf>
    <xf numFmtId="0" fontId="10" fillId="0" borderId="11" xfId="11" applyFont="1" applyFill="1" applyBorder="1" applyAlignment="1">
      <alignment vertical="center" wrapText="1"/>
    </xf>
    <xf numFmtId="3" fontId="15" fillId="0" borderId="92" xfId="11" applyNumberFormat="1" applyBorder="1" applyAlignment="1">
      <alignment horizontal="center" vertical="center"/>
    </xf>
    <xf numFmtId="41" fontId="19" fillId="0" borderId="1" xfId="1" applyFont="1" applyBorder="1" applyAlignment="1">
      <alignment horizontal="center" vertical="center"/>
    </xf>
    <xf numFmtId="41" fontId="19" fillId="0" borderId="2" xfId="1" applyFont="1" applyBorder="1" applyAlignment="1">
      <alignment horizontal="center" vertical="center"/>
    </xf>
    <xf numFmtId="0" fontId="19" fillId="0" borderId="2"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19" fillId="0" borderId="28" xfId="0" applyFont="1" applyBorder="1" applyAlignment="1">
      <alignment horizontal="left" vertical="center" wrapText="1"/>
    </xf>
    <xf numFmtId="0" fontId="19" fillId="0" borderId="25" xfId="0" applyFont="1" applyBorder="1" applyAlignment="1">
      <alignment horizontal="lef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41" fontId="19" fillId="0" borderId="43" xfId="1" applyFont="1" applyBorder="1" applyAlignment="1">
      <alignment horizontal="center" vertical="center"/>
    </xf>
    <xf numFmtId="10" fontId="19" fillId="0" borderId="6" xfId="1" applyNumberFormat="1" applyFont="1" applyFill="1" applyBorder="1" applyAlignment="1">
      <alignment vertical="center"/>
    </xf>
    <xf numFmtId="10" fontId="19" fillId="0" borderId="7" xfId="1" applyNumberFormat="1" applyFont="1" applyFill="1" applyBorder="1" applyAlignment="1">
      <alignment vertical="center"/>
    </xf>
    <xf numFmtId="10" fontId="19" fillId="0" borderId="12" xfId="1" applyNumberFormat="1" applyFont="1" applyFill="1" applyBorder="1" applyAlignment="1">
      <alignment vertical="center"/>
    </xf>
    <xf numFmtId="10" fontId="19" fillId="0" borderId="2" xfId="1" applyNumberFormat="1" applyFont="1" applyBorder="1" applyAlignment="1">
      <alignment vertical="center"/>
    </xf>
    <xf numFmtId="10" fontId="19" fillId="0" borderId="3" xfId="1" applyNumberFormat="1" applyFont="1" applyBorder="1" applyAlignment="1">
      <alignment vertical="center"/>
    </xf>
    <xf numFmtId="10" fontId="19" fillId="0" borderId="4" xfId="1" applyNumberFormat="1" applyFont="1" applyBorder="1" applyAlignment="1">
      <alignment vertical="center"/>
    </xf>
    <xf numFmtId="0" fontId="19" fillId="0" borderId="5"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27" fillId="0" borderId="2" xfId="0" applyFont="1" applyFill="1" applyBorder="1" applyAlignment="1">
      <alignment vertical="center" wrapText="1"/>
    </xf>
    <xf numFmtId="0" fontId="27" fillId="0" borderId="3" xfId="0" applyFont="1" applyFill="1" applyBorder="1" applyAlignment="1">
      <alignment vertical="center" wrapText="1"/>
    </xf>
    <xf numFmtId="0" fontId="27" fillId="0" borderId="11" xfId="0" applyFont="1" applyFill="1" applyBorder="1" applyAlignment="1">
      <alignment vertical="center" wrapText="1"/>
    </xf>
    <xf numFmtId="41" fontId="19" fillId="0" borderId="2" xfId="1" applyFont="1" applyFill="1" applyBorder="1" applyAlignment="1">
      <alignment horizontal="center" vertical="center"/>
    </xf>
    <xf numFmtId="41" fontId="19" fillId="0" borderId="3" xfId="1" applyFont="1" applyFill="1" applyBorder="1" applyAlignment="1">
      <alignment horizontal="center" vertical="center"/>
    </xf>
    <xf numFmtId="41" fontId="19" fillId="0" borderId="11" xfId="1" applyFont="1" applyFill="1" applyBorder="1" applyAlignment="1">
      <alignment horizontal="center" vertical="center"/>
    </xf>
    <xf numFmtId="9" fontId="28" fillId="0" borderId="2" xfId="8" applyNumberFormat="1" applyFont="1" applyFill="1" applyBorder="1" applyAlignment="1">
      <alignment vertical="center"/>
    </xf>
    <xf numFmtId="9" fontId="28" fillId="0" borderId="3" xfId="8" applyNumberFormat="1" applyFont="1" applyFill="1" applyBorder="1" applyAlignment="1">
      <alignment vertical="center"/>
    </xf>
    <xf numFmtId="9" fontId="28" fillId="0" borderId="11" xfId="8" applyNumberFormat="1" applyFont="1" applyFill="1" applyBorder="1" applyAlignment="1">
      <alignment vertical="center"/>
    </xf>
    <xf numFmtId="0" fontId="19" fillId="0" borderId="21" xfId="0" applyFont="1" applyBorder="1" applyAlignment="1">
      <alignment horizontal="left" vertical="center" wrapText="1"/>
    </xf>
    <xf numFmtId="0" fontId="19" fillId="0" borderId="20" xfId="0" applyFont="1" applyBorder="1" applyAlignment="1">
      <alignment horizontal="left" vertical="center" wrapText="1"/>
    </xf>
    <xf numFmtId="41" fontId="19" fillId="0" borderId="16" xfId="1" applyFont="1" applyBorder="1" applyAlignment="1">
      <alignment horizontal="center" vertical="center"/>
    </xf>
    <xf numFmtId="41" fontId="19" fillId="0" borderId="11" xfId="1" applyFont="1" applyBorder="1" applyAlignment="1">
      <alignment horizontal="center" vertical="center"/>
    </xf>
    <xf numFmtId="10" fontId="19" fillId="0" borderId="18" xfId="1" applyNumberFormat="1" applyFont="1" applyBorder="1" applyAlignment="1">
      <alignment vertical="center"/>
    </xf>
    <xf numFmtId="10" fontId="19" fillId="0" borderId="12" xfId="1" applyNumberFormat="1" applyFont="1" applyBorder="1" applyAlignment="1">
      <alignment vertical="center"/>
    </xf>
    <xf numFmtId="0" fontId="19" fillId="0" borderId="8" xfId="0" applyFont="1" applyBorder="1" applyAlignment="1">
      <alignment horizontal="left" vertical="center" wrapText="1"/>
    </xf>
    <xf numFmtId="0" fontId="19" fillId="0" borderId="42" xfId="0" applyFont="1" applyBorder="1" applyAlignment="1">
      <alignment horizontal="left" vertical="center" wrapText="1"/>
    </xf>
    <xf numFmtId="41" fontId="19" fillId="0" borderId="3" xfId="1" applyFont="1" applyBorder="1" applyAlignment="1">
      <alignment horizontal="center" vertical="center"/>
    </xf>
    <xf numFmtId="41" fontId="19" fillId="0" borderId="26" xfId="1"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0" fillId="0" borderId="1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2" xfId="0" applyFont="1" applyBorder="1" applyAlignment="1">
      <alignment vertical="center"/>
    </xf>
    <xf numFmtId="0" fontId="0" fillId="0" borderId="3" xfId="0" applyFont="1" applyBorder="1" applyAlignment="1">
      <alignment vertical="center"/>
    </xf>
    <xf numFmtId="41" fontId="0" fillId="0" borderId="2" xfId="1" applyFont="1" applyBorder="1" applyAlignment="1">
      <alignment horizontal="center" vertical="center"/>
    </xf>
    <xf numFmtId="41" fontId="0" fillId="0" borderId="3" xfId="1" applyFont="1" applyBorder="1" applyAlignment="1">
      <alignment horizontal="center" vertical="center"/>
    </xf>
    <xf numFmtId="41" fontId="0" fillId="0" borderId="11" xfId="1" applyFont="1" applyBorder="1" applyAlignment="1">
      <alignment horizontal="center" vertical="center"/>
    </xf>
    <xf numFmtId="10" fontId="0" fillId="0" borderId="6" xfId="1" applyNumberFormat="1" applyFont="1" applyBorder="1" applyAlignment="1">
      <alignment horizontal="center" vertical="center"/>
    </xf>
    <xf numFmtId="10" fontId="0" fillId="0" borderId="7" xfId="1" applyNumberFormat="1" applyFont="1" applyBorder="1" applyAlignment="1">
      <alignment horizontal="center" vertical="center"/>
    </xf>
    <xf numFmtId="10" fontId="0" fillId="0" borderId="12" xfId="1" applyNumberFormat="1" applyFont="1" applyBorder="1" applyAlignment="1">
      <alignment horizontal="center" vertical="center"/>
    </xf>
    <xf numFmtId="41" fontId="0" fillId="0" borderId="16" xfId="1" applyFont="1" applyBorder="1" applyAlignment="1">
      <alignment horizontal="center" vertical="center"/>
    </xf>
    <xf numFmtId="41" fontId="0" fillId="0" borderId="30" xfId="1" applyFont="1" applyBorder="1" applyAlignment="1">
      <alignment horizontal="center" vertical="center"/>
    </xf>
    <xf numFmtId="41" fontId="0" fillId="0" borderId="26" xfId="1" applyFont="1" applyBorder="1" applyAlignment="1">
      <alignment horizontal="center" vertical="center"/>
    </xf>
    <xf numFmtId="41" fontId="0" fillId="0" borderId="24" xfId="1" applyFont="1" applyBorder="1" applyAlignment="1">
      <alignment horizontal="center"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vertical="center"/>
    </xf>
    <xf numFmtId="0" fontId="0" fillId="0" borderId="28" xfId="0" applyFont="1" applyBorder="1" applyAlignment="1">
      <alignment horizontal="left" vertical="center" wrapText="1"/>
    </xf>
    <xf numFmtId="0" fontId="0" fillId="0" borderId="25" xfId="0" applyFont="1" applyBorder="1" applyAlignment="1">
      <alignment horizontal="left" vertical="center" wrapText="1"/>
    </xf>
    <xf numFmtId="41" fontId="0" fillId="3" borderId="2" xfId="1" applyFont="1" applyFill="1" applyBorder="1" applyAlignment="1">
      <alignment horizontal="center" vertical="center"/>
    </xf>
    <xf numFmtId="41" fontId="0" fillId="3" borderId="3" xfId="1" applyFont="1" applyFill="1" applyBorder="1" applyAlignment="1">
      <alignment horizontal="center" vertical="center"/>
    </xf>
    <xf numFmtId="41" fontId="0" fillId="3" borderId="11" xfId="1" applyFont="1" applyFill="1" applyBorder="1" applyAlignment="1">
      <alignment horizontal="center" vertical="center"/>
    </xf>
    <xf numFmtId="9" fontId="24" fillId="0" borderId="2" xfId="8" applyNumberFormat="1" applyFont="1" applyBorder="1" applyAlignment="1">
      <alignment horizontal="center" vertical="center"/>
    </xf>
    <xf numFmtId="9" fontId="24" fillId="0" borderId="3" xfId="8" applyNumberFormat="1" applyFont="1" applyBorder="1" applyAlignment="1">
      <alignment horizontal="center" vertical="center"/>
    </xf>
    <xf numFmtId="9" fontId="24" fillId="0" borderId="11" xfId="8" applyNumberFormat="1" applyFont="1" applyBorder="1" applyAlignment="1">
      <alignment horizontal="center" vertical="center"/>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11" xfId="0" applyFont="1" applyBorder="1" applyAlignment="1">
      <alignment vertical="center" wrapText="1"/>
    </xf>
    <xf numFmtId="0" fontId="0" fillId="0" borderId="5"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6" xfId="0" applyFont="1" applyBorder="1" applyAlignment="1">
      <alignment vertical="center"/>
    </xf>
    <xf numFmtId="0" fontId="0" fillId="0" borderId="11" xfId="0" applyFont="1" applyBorder="1" applyAlignment="1">
      <alignment vertical="center"/>
    </xf>
    <xf numFmtId="10" fontId="0" fillId="0" borderId="18" xfId="1" applyNumberFormat="1" applyFont="1" applyBorder="1" applyAlignment="1">
      <alignment horizontal="center" vertical="center"/>
    </xf>
    <xf numFmtId="166" fontId="24" fillId="0" borderId="16" xfId="8" applyNumberFormat="1" applyFont="1" applyBorder="1" applyAlignment="1">
      <alignment horizontal="center" vertical="center"/>
    </xf>
    <xf numFmtId="166" fontId="24" fillId="0" borderId="11" xfId="8" applyNumberFormat="1" applyFont="1" applyBorder="1" applyAlignment="1">
      <alignment horizontal="center" vertical="center"/>
    </xf>
    <xf numFmtId="41" fontId="0" fillId="0" borderId="1" xfId="1" applyFont="1" applyBorder="1" applyAlignment="1">
      <alignment horizontal="center" vertical="center"/>
    </xf>
    <xf numFmtId="41" fontId="0" fillId="0" borderId="4" xfId="1" applyFont="1" applyBorder="1" applyAlignment="1">
      <alignment horizontal="center" vertical="center"/>
    </xf>
    <xf numFmtId="9" fontId="24" fillId="0" borderId="3" xfId="8" applyFont="1" applyBorder="1" applyAlignment="1">
      <alignment horizontal="center" vertical="center"/>
    </xf>
    <xf numFmtId="9" fontId="24" fillId="0" borderId="4" xfId="8" applyFont="1" applyBorder="1" applyAlignment="1">
      <alignment horizontal="center" vertical="center"/>
    </xf>
    <xf numFmtId="10" fontId="29" fillId="0" borderId="18" xfId="1" applyNumberFormat="1" applyFont="1" applyBorder="1" applyAlignment="1">
      <alignment horizontal="center" vertical="center"/>
    </xf>
    <xf numFmtId="10" fontId="29" fillId="0" borderId="7" xfId="1" applyNumberFormat="1" applyFont="1" applyBorder="1" applyAlignment="1">
      <alignment horizontal="center" vertical="center"/>
    </xf>
    <xf numFmtId="41" fontId="29" fillId="0" borderId="1" xfId="1"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9" fillId="0" borderId="44"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7" xfId="0" applyFont="1" applyBorder="1" applyAlignment="1">
      <alignment horizontal="left" vertical="center" wrapText="1"/>
    </xf>
    <xf numFmtId="0" fontId="29" fillId="0" borderId="8" xfId="0" applyFont="1" applyBorder="1" applyAlignment="1">
      <alignment horizontal="left" vertical="center" wrapText="1"/>
    </xf>
    <xf numFmtId="41" fontId="29" fillId="4" borderId="2" xfId="1" applyFont="1" applyFill="1" applyBorder="1" applyAlignment="1">
      <alignment horizontal="center" vertical="center"/>
    </xf>
    <xf numFmtId="41" fontId="29" fillId="4" borderId="3" xfId="1" applyFont="1" applyFill="1" applyBorder="1" applyAlignment="1">
      <alignment horizontal="center" vertical="center"/>
    </xf>
    <xf numFmtId="10" fontId="29" fillId="4" borderId="2" xfId="1" applyNumberFormat="1" applyFont="1" applyFill="1" applyBorder="1" applyAlignment="1">
      <alignment horizontal="center" vertical="center"/>
    </xf>
    <xf numFmtId="10" fontId="29" fillId="4" borderId="3" xfId="1" applyNumberFormat="1" applyFont="1" applyFill="1" applyBorder="1" applyAlignment="1">
      <alignment horizontal="center" vertical="center"/>
    </xf>
    <xf numFmtId="0" fontId="29" fillId="4" borderId="2" xfId="0" applyFont="1" applyFill="1" applyBorder="1" applyAlignment="1">
      <alignment horizontal="center" vertical="center"/>
    </xf>
    <xf numFmtId="0" fontId="29" fillId="4" borderId="11" xfId="0" applyFont="1" applyFill="1" applyBorder="1" applyAlignment="1">
      <alignment horizontal="center" vertical="center"/>
    </xf>
    <xf numFmtId="0" fontId="29" fillId="0" borderId="28" xfId="0" applyFont="1" applyBorder="1" applyAlignment="1">
      <alignment horizontal="left" vertical="center" wrapText="1"/>
    </xf>
    <xf numFmtId="0" fontId="29" fillId="0" borderId="25" xfId="0" applyFont="1" applyBorder="1" applyAlignment="1">
      <alignment horizontal="left" vertical="center" wrapText="1"/>
    </xf>
    <xf numFmtId="41" fontId="31" fillId="0" borderId="1" xfId="1" applyFont="1" applyBorder="1" applyAlignment="1">
      <alignment horizontal="center" vertical="center"/>
    </xf>
    <xf numFmtId="41" fontId="29" fillId="0" borderId="30" xfId="1" applyFont="1" applyBorder="1" applyAlignment="1">
      <alignment horizontal="center" vertical="center"/>
    </xf>
    <xf numFmtId="41" fontId="29" fillId="0" borderId="26" xfId="1" applyFont="1" applyBorder="1" applyAlignment="1">
      <alignment horizontal="center" vertical="center"/>
    </xf>
    <xf numFmtId="0" fontId="29" fillId="0" borderId="9" xfId="0" applyFont="1" applyBorder="1" applyAlignment="1">
      <alignment horizontal="left" vertical="center" wrapText="1"/>
    </xf>
    <xf numFmtId="41" fontId="29" fillId="0" borderId="16" xfId="1" applyFont="1" applyBorder="1" applyAlignment="1">
      <alignment horizontal="center" vertical="center"/>
    </xf>
    <xf numFmtId="41" fontId="29" fillId="0" borderId="3" xfId="1" applyFont="1" applyBorder="1" applyAlignment="1">
      <alignment horizontal="center" vertical="center"/>
    </xf>
    <xf numFmtId="41" fontId="29" fillId="0" borderId="11" xfId="1" applyFont="1" applyBorder="1" applyAlignment="1">
      <alignment horizontal="center" vertical="center"/>
    </xf>
    <xf numFmtId="10" fontId="29" fillId="0" borderId="12" xfId="1" applyNumberFormat="1" applyFont="1" applyBorder="1" applyAlignment="1">
      <alignment horizontal="center" vertical="center"/>
    </xf>
    <xf numFmtId="9" fontId="29" fillId="0" borderId="7" xfId="8" applyFont="1" applyBorder="1" applyAlignment="1">
      <alignment horizontal="center" vertical="center"/>
    </xf>
    <xf numFmtId="0" fontId="29" fillId="4" borderId="2" xfId="0" applyFont="1" applyFill="1" applyBorder="1" applyAlignment="1">
      <alignment vertical="center"/>
    </xf>
    <xf numFmtId="0" fontId="29" fillId="4" borderId="3" xfId="0" applyFont="1" applyFill="1" applyBorder="1" applyAlignment="1">
      <alignment vertical="center"/>
    </xf>
    <xf numFmtId="0" fontId="29" fillId="4" borderId="4" xfId="0" applyFont="1" applyFill="1" applyBorder="1" applyAlignment="1">
      <alignment vertical="center"/>
    </xf>
    <xf numFmtId="0" fontId="29" fillId="0" borderId="21" xfId="0" applyFont="1" applyBorder="1" applyAlignment="1">
      <alignment horizontal="left" vertical="center" wrapText="1"/>
    </xf>
    <xf numFmtId="0" fontId="29" fillId="0" borderId="20" xfId="0" applyFont="1" applyBorder="1" applyAlignment="1">
      <alignment horizontal="left" vertical="center" wrapText="1"/>
    </xf>
    <xf numFmtId="0" fontId="29" fillId="4" borderId="16" xfId="0" applyFont="1" applyFill="1" applyBorder="1" applyAlignment="1">
      <alignment vertical="center"/>
    </xf>
    <xf numFmtId="0" fontId="29" fillId="4" borderId="11" xfId="0" applyFont="1" applyFill="1" applyBorder="1" applyAlignment="1">
      <alignment vertical="center"/>
    </xf>
    <xf numFmtId="166" fontId="34" fillId="0" borderId="16" xfId="8" applyNumberFormat="1" applyFont="1" applyBorder="1" applyAlignment="1">
      <alignment horizontal="center" vertical="center"/>
    </xf>
    <xf numFmtId="166" fontId="34" fillId="0" borderId="11" xfId="8" applyNumberFormat="1" applyFont="1" applyBorder="1" applyAlignment="1">
      <alignment horizontal="center" vertical="center"/>
    </xf>
    <xf numFmtId="0" fontId="29" fillId="0" borderId="3" xfId="0" applyFont="1" applyBorder="1" applyAlignment="1">
      <alignment vertical="center"/>
    </xf>
    <xf numFmtId="0" fontId="29" fillId="0" borderId="4" xfId="0" applyFont="1" applyBorder="1" applyAlignment="1">
      <alignment vertical="center"/>
    </xf>
    <xf numFmtId="41" fontId="29" fillId="0" borderId="4" xfId="1" applyFont="1" applyBorder="1" applyAlignment="1">
      <alignment horizontal="center" vertical="center"/>
    </xf>
    <xf numFmtId="9" fontId="34" fillId="0" borderId="3" xfId="8" applyFont="1" applyBorder="1" applyAlignment="1">
      <alignment horizontal="center" vertical="center"/>
    </xf>
    <xf numFmtId="9" fontId="34" fillId="0" borderId="4" xfId="8" applyFont="1" applyBorder="1" applyAlignment="1">
      <alignment horizontal="center" vertical="center"/>
    </xf>
    <xf numFmtId="0" fontId="23" fillId="4" borderId="2" xfId="0" applyFont="1" applyFill="1" applyBorder="1" applyAlignment="1">
      <alignment vertical="center" wrapText="1"/>
    </xf>
    <xf numFmtId="0" fontId="33" fillId="4" borderId="3" xfId="0" applyFont="1" applyFill="1" applyBorder="1" applyAlignment="1">
      <alignment vertical="center" wrapText="1"/>
    </xf>
    <xf numFmtId="41" fontId="29" fillId="3" borderId="2" xfId="1" applyFont="1" applyFill="1" applyBorder="1" applyAlignment="1">
      <alignment horizontal="center" vertical="center"/>
    </xf>
    <xf numFmtId="41" fontId="29" fillId="3" borderId="3" xfId="1" applyFont="1" applyFill="1" applyBorder="1" applyAlignment="1">
      <alignment horizontal="center" vertical="center"/>
    </xf>
    <xf numFmtId="9" fontId="34" fillId="0" borderId="2" xfId="8" applyNumberFormat="1" applyFont="1" applyBorder="1" applyAlignment="1">
      <alignment horizontal="center" vertical="center"/>
    </xf>
    <xf numFmtId="9" fontId="34" fillId="0" borderId="3" xfId="8" applyNumberFormat="1" applyFont="1" applyBorder="1" applyAlignment="1">
      <alignment horizontal="center" vertical="center"/>
    </xf>
    <xf numFmtId="41" fontId="29" fillId="0" borderId="2" xfId="1" applyFont="1" applyBorder="1" applyAlignment="1">
      <alignment horizontal="center" vertical="center"/>
    </xf>
    <xf numFmtId="10" fontId="29" fillId="0" borderId="6" xfId="1" applyNumberFormat="1" applyFont="1" applyBorder="1" applyAlignment="1">
      <alignment horizontal="center" vertical="center"/>
    </xf>
    <xf numFmtId="10" fontId="36" fillId="0" borderId="6" xfId="1" applyNumberFormat="1" applyFont="1" applyBorder="1" applyAlignment="1">
      <alignment horizontal="center" vertical="center"/>
    </xf>
    <xf numFmtId="10" fontId="36" fillId="0" borderId="7" xfId="1" applyNumberFormat="1" applyFont="1" applyBorder="1" applyAlignment="1">
      <alignment horizontal="center" vertical="center"/>
    </xf>
    <xf numFmtId="41" fontId="36" fillId="0" borderId="16" xfId="1" applyFont="1" applyBorder="1" applyAlignment="1">
      <alignment horizontal="center" vertical="center"/>
    </xf>
    <xf numFmtId="41" fontId="36" fillId="0" borderId="3" xfId="1" applyFont="1" applyBorder="1" applyAlignment="1">
      <alignment horizontal="center" vertical="center"/>
    </xf>
    <xf numFmtId="41" fontId="36" fillId="0" borderId="11" xfId="1" applyFont="1" applyBorder="1" applyAlignment="1">
      <alignment horizontal="center" vertical="center"/>
    </xf>
    <xf numFmtId="168" fontId="36" fillId="0" borderId="16" xfId="9" applyNumberFormat="1" applyFont="1" applyBorder="1" applyAlignment="1">
      <alignment horizontal="center"/>
    </xf>
    <xf numFmtId="168" fontId="36" fillId="0" borderId="3" xfId="9" applyNumberFormat="1" applyFont="1" applyBorder="1" applyAlignment="1">
      <alignment horizontal="center"/>
    </xf>
    <xf numFmtId="168" fontId="36" fillId="0" borderId="4" xfId="9" applyNumberFormat="1" applyFont="1" applyBorder="1" applyAlignment="1">
      <alignment horizontal="center"/>
    </xf>
    <xf numFmtId="10" fontId="36" fillId="0" borderId="45" xfId="1" applyNumberFormat="1" applyFont="1" applyBorder="1" applyAlignment="1">
      <alignment horizontal="center" vertical="center"/>
    </xf>
    <xf numFmtId="10" fontId="36" fillId="0" borderId="18" xfId="1" applyNumberFormat="1" applyFont="1" applyBorder="1" applyAlignment="1">
      <alignment horizontal="center" vertical="center"/>
    </xf>
    <xf numFmtId="10" fontId="36" fillId="0" borderId="2" xfId="1" applyNumberFormat="1" applyFont="1" applyBorder="1" applyAlignment="1">
      <alignment horizontal="center" vertical="center"/>
    </xf>
    <xf numFmtId="10" fontId="36" fillId="0" borderId="4" xfId="1" applyNumberFormat="1" applyFont="1" applyBorder="1" applyAlignment="1">
      <alignment horizontal="center" vertical="center"/>
    </xf>
    <xf numFmtId="10" fontId="36" fillId="0" borderId="1" xfId="1" applyNumberFormat="1" applyFont="1" applyBorder="1" applyAlignment="1">
      <alignment horizontal="center" vertical="center"/>
    </xf>
    <xf numFmtId="10" fontId="36" fillId="0" borderId="1" xfId="8" applyNumberFormat="1" applyFont="1" applyBorder="1" applyAlignment="1">
      <alignment horizontal="center" vertical="center"/>
    </xf>
    <xf numFmtId="9" fontId="36" fillId="0" borderId="1" xfId="8" applyFont="1" applyBorder="1" applyAlignment="1">
      <alignment horizontal="center" vertical="center"/>
    </xf>
    <xf numFmtId="10" fontId="36" fillId="0" borderId="16" xfId="8" applyNumberFormat="1" applyFont="1" applyBorder="1" applyAlignment="1">
      <alignment horizontal="center"/>
    </xf>
    <xf numFmtId="10" fontId="36" fillId="0" borderId="4" xfId="8" applyNumberFormat="1" applyFont="1" applyBorder="1" applyAlignment="1">
      <alignment horizontal="center"/>
    </xf>
    <xf numFmtId="10" fontId="36" fillId="0" borderId="12" xfId="1" applyNumberFormat="1" applyFont="1" applyBorder="1" applyAlignment="1">
      <alignment horizontal="center" vertical="center"/>
    </xf>
    <xf numFmtId="0" fontId="36" fillId="0" borderId="44"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2" xfId="0" applyFont="1" applyBorder="1" applyAlignment="1">
      <alignment vertical="center" wrapText="1"/>
    </xf>
    <xf numFmtId="0" fontId="38" fillId="0" borderId="3" xfId="0" applyFont="1" applyBorder="1" applyAlignment="1">
      <alignment vertical="center" wrapText="1"/>
    </xf>
    <xf numFmtId="168" fontId="36" fillId="0" borderId="2" xfId="9" applyNumberFormat="1" applyFont="1" applyBorder="1" applyAlignment="1">
      <alignment horizontal="center" vertical="center"/>
    </xf>
    <xf numFmtId="168" fontId="36" fillId="0" borderId="3" xfId="9" applyNumberFormat="1" applyFont="1" applyBorder="1" applyAlignment="1">
      <alignment horizontal="center" vertical="center"/>
    </xf>
    <xf numFmtId="168" fontId="36" fillId="0" borderId="11" xfId="9" applyNumberFormat="1" applyFont="1" applyBorder="1" applyAlignment="1">
      <alignment horizontal="center" vertical="center"/>
    </xf>
    <xf numFmtId="9" fontId="39" fillId="0" borderId="2" xfId="8" applyNumberFormat="1" applyFont="1" applyBorder="1" applyAlignment="1">
      <alignment horizontal="center" vertical="center"/>
    </xf>
    <xf numFmtId="9" fontId="39" fillId="0" borderId="3" xfId="8" applyNumberFormat="1" applyFont="1" applyBorder="1" applyAlignment="1">
      <alignment horizontal="center" vertical="center"/>
    </xf>
    <xf numFmtId="41" fontId="36" fillId="0" borderId="2" xfId="1" applyFont="1" applyBorder="1" applyAlignment="1">
      <alignment horizontal="center" vertical="center"/>
    </xf>
    <xf numFmtId="0" fontId="36" fillId="0" borderId="17" xfId="0" applyFont="1" applyBorder="1" applyAlignment="1">
      <alignment horizontal="left" vertical="center" wrapText="1"/>
    </xf>
    <xf numFmtId="0" fontId="36" fillId="0" borderId="9" xfId="0" applyFont="1" applyBorder="1" applyAlignment="1">
      <alignment horizontal="left" vertical="center" wrapText="1"/>
    </xf>
    <xf numFmtId="0" fontId="36" fillId="0" borderId="21" xfId="0" applyFont="1" applyBorder="1" applyAlignment="1">
      <alignment horizontal="left" vertical="center" wrapText="1"/>
    </xf>
    <xf numFmtId="0" fontId="36" fillId="0" borderId="20" xfId="0" applyFont="1" applyBorder="1" applyAlignment="1">
      <alignment horizontal="left" vertical="center" wrapText="1"/>
    </xf>
    <xf numFmtId="0" fontId="36" fillId="0" borderId="3" xfId="0" applyFont="1" applyBorder="1" applyAlignment="1">
      <alignment vertical="center"/>
    </xf>
    <xf numFmtId="0" fontId="36" fillId="0" borderId="11" xfId="0" applyFont="1" applyBorder="1" applyAlignment="1">
      <alignment vertical="center"/>
    </xf>
    <xf numFmtId="168" fontId="36" fillId="0" borderId="4" xfId="9" applyNumberFormat="1" applyFont="1" applyBorder="1" applyAlignment="1">
      <alignment horizontal="center" vertical="center"/>
    </xf>
    <xf numFmtId="10" fontId="39" fillId="0" borderId="3" xfId="8" applyNumberFormat="1" applyFont="1" applyBorder="1" applyAlignment="1">
      <alignment horizontal="center" vertical="center"/>
    </xf>
    <xf numFmtId="10" fontId="39" fillId="0" borderId="11" xfId="8" applyNumberFormat="1" applyFont="1" applyBorder="1" applyAlignment="1">
      <alignment horizontal="center" vertical="center"/>
    </xf>
    <xf numFmtId="41" fontId="36" fillId="0" borderId="3" xfId="1" applyFont="1" applyFill="1" applyBorder="1" applyAlignment="1">
      <alignment horizontal="center" vertical="center"/>
    </xf>
    <xf numFmtId="41" fontId="36" fillId="0" borderId="11" xfId="1" applyFont="1" applyFill="1" applyBorder="1" applyAlignment="1">
      <alignment horizontal="center" vertical="center"/>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 xfId="0" applyFont="1" applyBorder="1" applyAlignment="1">
      <alignment horizontal="center" vertical="center"/>
    </xf>
    <xf numFmtId="0" fontId="36" fillId="0" borderId="11" xfId="0" applyFont="1" applyBorder="1" applyAlignment="1">
      <alignment horizontal="center" vertical="center"/>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28" xfId="0" applyFont="1" applyBorder="1" applyAlignment="1">
      <alignment horizontal="left" vertical="center" wrapText="1"/>
    </xf>
    <xf numFmtId="0" fontId="36" fillId="0" borderId="25" xfId="0" applyFont="1" applyBorder="1" applyAlignment="1">
      <alignment horizontal="left" vertical="center" wrapText="1"/>
    </xf>
    <xf numFmtId="0" fontId="36" fillId="0" borderId="8" xfId="0" applyFont="1" applyBorder="1" applyAlignment="1">
      <alignment horizontal="left" vertical="center" wrapText="1"/>
    </xf>
    <xf numFmtId="166" fontId="39" fillId="0" borderId="2" xfId="8" applyNumberFormat="1" applyFont="1" applyBorder="1" applyAlignment="1">
      <alignment horizontal="center" vertical="center"/>
    </xf>
    <xf numFmtId="166" fontId="39" fillId="0" borderId="4" xfId="8" applyNumberFormat="1" applyFont="1" applyBorder="1" applyAlignment="1">
      <alignment horizontal="center" vertical="center"/>
    </xf>
    <xf numFmtId="9" fontId="39" fillId="0" borderId="2" xfId="8" applyFont="1" applyBorder="1" applyAlignment="1">
      <alignment horizontal="center" vertical="center"/>
    </xf>
    <xf numFmtId="9" fontId="39" fillId="0" borderId="4" xfId="8" applyFont="1" applyBorder="1" applyAlignment="1">
      <alignment horizontal="center" vertical="center"/>
    </xf>
    <xf numFmtId="166" fontId="39" fillId="0" borderId="16" xfId="8" applyNumberFormat="1" applyFont="1" applyBorder="1" applyAlignment="1">
      <alignment horizontal="center" vertical="center"/>
    </xf>
    <xf numFmtId="166" fontId="39" fillId="0" borderId="3" xfId="8" applyNumberFormat="1" applyFont="1" applyBorder="1" applyAlignment="1">
      <alignment horizontal="center" vertical="center"/>
    </xf>
    <xf numFmtId="9" fontId="39" fillId="0" borderId="3" xfId="8" applyFont="1" applyBorder="1" applyAlignment="1">
      <alignment horizontal="center" vertical="center"/>
    </xf>
    <xf numFmtId="9" fontId="39" fillId="0" borderId="11" xfId="8" applyFont="1" applyBorder="1" applyAlignment="1">
      <alignment horizontal="center" vertical="center"/>
    </xf>
    <xf numFmtId="0" fontId="36" fillId="0" borderId="4" xfId="0" applyFont="1" applyBorder="1" applyAlignment="1">
      <alignment horizontal="center" vertical="center"/>
    </xf>
    <xf numFmtId="168" fontId="36" fillId="0" borderId="2" xfId="9" applyNumberFormat="1" applyFont="1" applyBorder="1" applyAlignment="1">
      <alignment horizontal="center"/>
    </xf>
    <xf numFmtId="0" fontId="36" fillId="0" borderId="2" xfId="0" applyFont="1" applyBorder="1" applyAlignment="1">
      <alignment vertical="center"/>
    </xf>
    <xf numFmtId="0" fontId="36" fillId="0" borderId="4" xfId="0" applyFont="1" applyBorder="1" applyAlignment="1">
      <alignment vertical="center"/>
    </xf>
    <xf numFmtId="41" fontId="36" fillId="0" borderId="30" xfId="1" applyFont="1" applyBorder="1" applyAlignment="1">
      <alignment horizontal="center" vertical="center"/>
    </xf>
    <xf numFmtId="41" fontId="36" fillId="0" borderId="24" xfId="1" applyFont="1" applyBorder="1" applyAlignment="1">
      <alignment horizontal="center" vertical="center"/>
    </xf>
    <xf numFmtId="0" fontId="0" fillId="0" borderId="16" xfId="0" applyFont="1" applyBorder="1" applyAlignment="1">
      <alignment horizontal="center" vertical="center" wrapText="1"/>
    </xf>
    <xf numFmtId="166" fontId="39" fillId="0" borderId="11" xfId="8" applyNumberFormat="1" applyFont="1" applyBorder="1" applyAlignment="1">
      <alignment horizontal="center" vertical="center"/>
    </xf>
    <xf numFmtId="166" fontId="39" fillId="0" borderId="1" xfId="8" applyNumberFormat="1" applyFont="1" applyBorder="1" applyAlignment="1">
      <alignment horizontal="center" vertical="center"/>
    </xf>
    <xf numFmtId="0" fontId="36" fillId="0" borderId="4" xfId="0" applyFont="1" applyBorder="1" applyAlignment="1">
      <alignment horizontal="center" wrapText="1"/>
    </xf>
    <xf numFmtId="0" fontId="36" fillId="0" borderId="1" xfId="0" applyFont="1" applyBorder="1" applyAlignment="1">
      <alignment horizontal="center" wrapText="1"/>
    </xf>
    <xf numFmtId="168" fontId="36" fillId="0" borderId="2" xfId="9" applyNumberFormat="1" applyFont="1" applyBorder="1" applyAlignment="1">
      <alignment vertical="center"/>
    </xf>
    <xf numFmtId="168" fontId="36" fillId="0" borderId="3" xfId="9" applyNumberFormat="1" applyFont="1" applyBorder="1" applyAlignment="1">
      <alignment vertical="center"/>
    </xf>
    <xf numFmtId="168" fontId="36" fillId="0" borderId="4" xfId="9" applyNumberFormat="1" applyFont="1" applyBorder="1" applyAlignment="1">
      <alignment vertical="center"/>
    </xf>
    <xf numFmtId="0" fontId="36" fillId="0" borderId="3" xfId="0" applyFont="1" applyBorder="1" applyAlignment="1">
      <alignment horizontal="center" vertical="center"/>
    </xf>
    <xf numFmtId="0" fontId="36" fillId="0" borderId="3" xfId="0" applyFont="1" applyBorder="1" applyAlignment="1">
      <alignment horizontal="center"/>
    </xf>
    <xf numFmtId="0" fontId="36" fillId="0" borderId="4" xfId="0" applyFont="1" applyBorder="1" applyAlignment="1">
      <alignment horizontal="center"/>
    </xf>
    <xf numFmtId="166" fontId="15" fillId="0" borderId="65" xfId="11" applyNumberFormat="1" applyBorder="1" applyAlignment="1">
      <alignment horizontal="center" vertical="center"/>
    </xf>
    <xf numFmtId="166" fontId="15" fillId="0" borderId="3" xfId="11" applyNumberFormat="1" applyBorder="1" applyAlignment="1">
      <alignment horizontal="center" vertical="center"/>
    </xf>
    <xf numFmtId="0" fontId="15" fillId="0" borderId="1" xfId="11" applyBorder="1" applyAlignment="1">
      <alignment horizontal="left" vertical="center" wrapText="1"/>
    </xf>
    <xf numFmtId="1" fontId="15" fillId="0" borderId="1" xfId="11" applyNumberFormat="1" applyFill="1" applyBorder="1" applyAlignment="1">
      <alignment horizontal="center" vertical="center" wrapText="1"/>
    </xf>
    <xf numFmtId="0" fontId="15" fillId="0" borderId="1" xfId="11" applyFill="1" applyBorder="1" applyAlignment="1">
      <alignment horizontal="center" vertical="center" wrapText="1"/>
    </xf>
    <xf numFmtId="37" fontId="0" fillId="0" borderId="1" xfId="13" applyNumberFormat="1" applyFont="1" applyBorder="1" applyAlignment="1">
      <alignment horizontal="center" vertical="center"/>
    </xf>
    <xf numFmtId="9" fontId="0" fillId="0" borderId="1" xfId="12" applyFont="1" applyBorder="1" applyAlignment="1">
      <alignment horizontal="center" vertical="center"/>
    </xf>
    <xf numFmtId="166" fontId="0" fillId="0" borderId="3" xfId="12" applyNumberFormat="1" applyFont="1" applyBorder="1" applyAlignment="1">
      <alignment horizontal="center" vertical="center"/>
    </xf>
    <xf numFmtId="166" fontId="0" fillId="0" borderId="11" xfId="12" applyNumberFormat="1" applyFont="1" applyBorder="1" applyAlignment="1">
      <alignment horizontal="center" vertical="center"/>
    </xf>
    <xf numFmtId="0" fontId="15" fillId="0" borderId="67" xfId="11" applyBorder="1" applyAlignment="1">
      <alignment horizontal="center" vertical="center" wrapText="1"/>
    </xf>
    <xf numFmtId="0" fontId="15" fillId="0" borderId="42" xfId="11" applyBorder="1" applyAlignment="1">
      <alignment horizontal="center" vertical="center" wrapText="1"/>
    </xf>
    <xf numFmtId="0" fontId="15" fillId="0" borderId="5" xfId="11" applyBorder="1" applyAlignment="1">
      <alignment horizontal="center" vertical="center" wrapText="1"/>
    </xf>
    <xf numFmtId="0" fontId="15" fillId="0" borderId="68" xfId="11" applyBorder="1" applyAlignment="1">
      <alignment horizontal="center" vertical="center"/>
    </xf>
    <xf numFmtId="0" fontId="15" fillId="0" borderId="71" xfId="11" applyBorder="1" applyAlignment="1">
      <alignment horizontal="center" vertical="center"/>
    </xf>
    <xf numFmtId="0" fontId="15" fillId="0" borderId="50" xfId="11" applyBorder="1" applyAlignment="1">
      <alignment horizontal="center" vertical="center"/>
    </xf>
    <xf numFmtId="3" fontId="15" fillId="0" borderId="66" xfId="11" applyNumberFormat="1" applyBorder="1" applyAlignment="1">
      <alignment horizontal="center" vertical="center"/>
    </xf>
    <xf numFmtId="3" fontId="15" fillId="0" borderId="4" xfId="11" applyNumberFormat="1" applyBorder="1" applyAlignment="1">
      <alignment horizontal="center" vertical="center"/>
    </xf>
    <xf numFmtId="3" fontId="15" fillId="0" borderId="1" xfId="11" applyNumberFormat="1" applyBorder="1" applyAlignment="1">
      <alignment horizontal="center" vertical="center"/>
    </xf>
    <xf numFmtId="49" fontId="15" fillId="0" borderId="1" xfId="11" applyNumberFormat="1" applyBorder="1" applyAlignment="1">
      <alignment horizontal="left" vertical="center"/>
    </xf>
    <xf numFmtId="0" fontId="42" fillId="3" borderId="1" xfId="11" applyFont="1" applyFill="1" applyBorder="1" applyAlignment="1">
      <alignment horizontal="left" vertical="center" wrapText="1"/>
    </xf>
    <xf numFmtId="49" fontId="42" fillId="3" borderId="1" xfId="11" applyNumberFormat="1" applyFont="1" applyFill="1" applyBorder="1" applyAlignment="1">
      <alignment horizontal="center" vertical="center"/>
    </xf>
    <xf numFmtId="37" fontId="0" fillId="0" borderId="2" xfId="13" applyNumberFormat="1" applyFont="1" applyBorder="1" applyAlignment="1">
      <alignment horizontal="center" vertical="center"/>
    </xf>
    <xf numFmtId="37" fontId="0" fillId="0" borderId="3" xfId="13" applyNumberFormat="1" applyFont="1" applyBorder="1" applyAlignment="1">
      <alignment horizontal="center" vertical="center"/>
    </xf>
    <xf numFmtId="37" fontId="0" fillId="0" borderId="4" xfId="13" applyNumberFormat="1" applyFont="1" applyBorder="1" applyAlignment="1">
      <alignment horizontal="center" vertical="center"/>
    </xf>
    <xf numFmtId="9" fontId="0" fillId="0" borderId="2" xfId="12" applyFont="1" applyBorder="1" applyAlignment="1">
      <alignment horizontal="center" vertical="center"/>
    </xf>
    <xf numFmtId="9" fontId="0" fillId="0" borderId="3" xfId="12" applyFont="1" applyBorder="1" applyAlignment="1">
      <alignment horizontal="center" vertical="center"/>
    </xf>
    <xf numFmtId="9" fontId="0" fillId="0" borderId="4" xfId="12" applyFont="1" applyBorder="1" applyAlignment="1">
      <alignment horizontal="center" vertical="center"/>
    </xf>
    <xf numFmtId="3" fontId="15" fillId="0" borderId="3" xfId="11" applyNumberFormat="1" applyBorder="1" applyAlignment="1">
      <alignment horizontal="center" vertical="center"/>
    </xf>
    <xf numFmtId="3" fontId="15" fillId="0" borderId="11" xfId="11" applyNumberFormat="1" applyBorder="1" applyAlignment="1">
      <alignment horizontal="center" vertical="center"/>
    </xf>
    <xf numFmtId="0" fontId="42" fillId="3" borderId="1" xfId="11" applyFont="1" applyFill="1" applyBorder="1" applyAlignment="1">
      <alignment horizontal="center" vertical="center" wrapText="1"/>
    </xf>
    <xf numFmtId="0" fontId="15" fillId="0" borderId="8" xfId="11" applyBorder="1" applyAlignment="1">
      <alignment horizontal="center" vertical="center" wrapText="1"/>
    </xf>
    <xf numFmtId="0" fontId="15" fillId="0" borderId="9" xfId="11" applyBorder="1" applyAlignment="1">
      <alignment horizontal="center" vertical="center" wrapText="1"/>
    </xf>
    <xf numFmtId="0" fontId="15" fillId="0" borderId="59" xfId="11" applyBorder="1" applyAlignment="1">
      <alignment horizontal="center" vertical="center"/>
    </xf>
    <xf numFmtId="0" fontId="15" fillId="0" borderId="57" xfId="11" applyBorder="1" applyAlignment="1">
      <alignment horizontal="center" vertical="center"/>
    </xf>
    <xf numFmtId="166" fontId="0" fillId="0" borderId="22" xfId="12" applyNumberFormat="1" applyFont="1" applyBorder="1" applyAlignment="1">
      <alignment horizontal="center" vertical="center"/>
    </xf>
    <xf numFmtId="166" fontId="0" fillId="0" borderId="10" xfId="12" applyNumberFormat="1" applyFont="1" applyBorder="1" applyAlignment="1">
      <alignment horizontal="center" vertical="center"/>
    </xf>
    <xf numFmtId="0" fontId="15" fillId="0" borderId="17" xfId="11" applyBorder="1" applyAlignment="1">
      <alignment horizontal="center" vertical="center" wrapText="1"/>
    </xf>
    <xf numFmtId="0" fontId="15" fillId="0" borderId="62" xfId="11" applyBorder="1" applyAlignment="1">
      <alignment horizontal="center" vertical="center"/>
    </xf>
    <xf numFmtId="0" fontId="15" fillId="0" borderId="61" xfId="11" applyBorder="1" applyAlignment="1">
      <alignment horizontal="center" vertical="center"/>
    </xf>
    <xf numFmtId="0" fontId="15" fillId="0" borderId="60" xfId="11" applyBorder="1" applyAlignment="1">
      <alignment horizontal="center" vertical="center"/>
    </xf>
    <xf numFmtId="3" fontId="15" fillId="0" borderId="16" xfId="11" applyNumberFormat="1" applyBorder="1" applyAlignment="1">
      <alignment horizontal="center" vertical="center"/>
    </xf>
    <xf numFmtId="166" fontId="0" fillId="0" borderId="16" xfId="12" applyNumberFormat="1" applyFont="1" applyBorder="1" applyAlignment="1">
      <alignment horizontal="center" vertical="center"/>
    </xf>
    <xf numFmtId="3" fontId="15" fillId="0" borderId="22" xfId="11" applyNumberFormat="1" applyBorder="1" applyAlignment="1">
      <alignment horizontal="center" vertical="center"/>
    </xf>
    <xf numFmtId="3" fontId="15" fillId="0" borderId="10" xfId="11" applyNumberFormat="1" applyBorder="1" applyAlignment="1">
      <alignment horizontal="center" vertical="center"/>
    </xf>
    <xf numFmtId="0" fontId="15" fillId="0" borderId="30" xfId="11" applyBorder="1" applyAlignment="1">
      <alignment horizontal="center" vertical="center" wrapText="1"/>
    </xf>
    <xf numFmtId="0" fontId="15" fillId="0" borderId="26" xfId="11" applyBorder="1" applyAlignment="1">
      <alignment horizontal="center" vertical="center" wrapText="1"/>
    </xf>
    <xf numFmtId="0" fontId="15" fillId="0" borderId="2" xfId="11" applyBorder="1" applyAlignment="1">
      <alignment horizontal="left" vertical="center" wrapText="1"/>
    </xf>
    <xf numFmtId="0" fontId="15" fillId="0" borderId="4" xfId="11" applyBorder="1" applyAlignment="1">
      <alignment horizontal="left" vertical="center" wrapText="1"/>
    </xf>
    <xf numFmtId="0" fontId="15" fillId="0" borderId="2" xfId="11" applyFill="1" applyBorder="1" applyAlignment="1">
      <alignment horizontal="center" vertical="center" wrapText="1"/>
    </xf>
    <xf numFmtId="0" fontId="15" fillId="0" borderId="4" xfId="11" applyFill="1" applyBorder="1" applyAlignment="1">
      <alignment horizontal="center" vertical="center" wrapText="1"/>
    </xf>
    <xf numFmtId="49" fontId="13" fillId="0" borderId="2" xfId="11" applyNumberFormat="1" applyFont="1" applyBorder="1" applyAlignment="1">
      <alignment horizontal="center" vertical="center"/>
    </xf>
    <xf numFmtId="49" fontId="15" fillId="0" borderId="4" xfId="11" applyNumberFormat="1" applyBorder="1" applyAlignment="1">
      <alignment horizontal="center" vertical="center"/>
    </xf>
    <xf numFmtId="9" fontId="15" fillId="0" borderId="16" xfId="11" applyNumberFormat="1" applyBorder="1" applyAlignment="1">
      <alignment horizontal="center" vertical="center"/>
    </xf>
    <xf numFmtId="9" fontId="15" fillId="0" borderId="3" xfId="11" applyNumberFormat="1" applyBorder="1" applyAlignment="1">
      <alignment horizontal="center" vertical="center"/>
    </xf>
    <xf numFmtId="3" fontId="15" fillId="0" borderId="2" xfId="11" applyNumberFormat="1" applyBorder="1" applyAlignment="1">
      <alignment horizontal="center" vertical="center"/>
    </xf>
    <xf numFmtId="9" fontId="15" fillId="0" borderId="22" xfId="11" applyNumberFormat="1" applyBorder="1" applyAlignment="1">
      <alignment horizontal="center" vertical="center"/>
    </xf>
    <xf numFmtId="9" fontId="15" fillId="0" borderId="4" xfId="11" applyNumberFormat="1" applyBorder="1" applyAlignment="1">
      <alignment horizontal="center" vertical="center"/>
    </xf>
    <xf numFmtId="9" fontId="15" fillId="0" borderId="1" xfId="11" applyNumberFormat="1" applyBorder="1" applyAlignment="1">
      <alignment horizontal="center" vertical="center"/>
    </xf>
    <xf numFmtId="9" fontId="15" fillId="0" borderId="2" xfId="11" applyNumberFormat="1" applyBorder="1" applyAlignment="1">
      <alignment horizontal="center" vertical="center"/>
    </xf>
    <xf numFmtId="9" fontId="15" fillId="0" borderId="10" xfId="11" applyNumberFormat="1" applyBorder="1" applyAlignment="1">
      <alignment horizontal="center" vertical="center"/>
    </xf>
    <xf numFmtId="0" fontId="15" fillId="0" borderId="21" xfId="11" applyBorder="1" applyAlignment="1">
      <alignment horizontal="center" vertical="center"/>
    </xf>
    <xf numFmtId="0" fontId="15" fillId="0" borderId="42" xfId="11" applyBorder="1" applyAlignment="1">
      <alignment horizontal="center" vertical="center"/>
    </xf>
    <xf numFmtId="0" fontId="15" fillId="0" borderId="5" xfId="11" applyBorder="1" applyAlignment="1">
      <alignment horizontal="center" vertical="center"/>
    </xf>
    <xf numFmtId="0" fontId="15" fillId="0" borderId="44" xfId="11" applyBorder="1" applyAlignment="1">
      <alignment horizontal="center" vertical="center"/>
    </xf>
    <xf numFmtId="0" fontId="15" fillId="0" borderId="20" xfId="11" applyBorder="1" applyAlignment="1">
      <alignment horizontal="center" vertical="center"/>
    </xf>
    <xf numFmtId="0" fontId="15" fillId="0" borderId="54" xfId="11" applyBorder="1" applyAlignment="1">
      <alignment horizontal="center" vertical="center"/>
    </xf>
    <xf numFmtId="0" fontId="15" fillId="0" borderId="80" xfId="11" applyBorder="1" applyAlignment="1">
      <alignment horizontal="center" vertical="center"/>
    </xf>
    <xf numFmtId="0" fontId="15" fillId="0" borderId="48" xfId="11" applyBorder="1" applyAlignment="1">
      <alignment horizontal="center" vertical="center"/>
    </xf>
    <xf numFmtId="0" fontId="12" fillId="0" borderId="1" xfId="11" applyFont="1" applyBorder="1" applyAlignment="1">
      <alignment horizontal="left" vertical="center" wrapText="1"/>
    </xf>
    <xf numFmtId="0" fontId="9" fillId="0" borderId="1" xfId="11" applyFont="1" applyFill="1" applyBorder="1" applyAlignment="1">
      <alignment horizontal="center" vertical="center" wrapText="1"/>
    </xf>
    <xf numFmtId="49" fontId="15" fillId="0" borderId="2" xfId="11" applyNumberFormat="1" applyBorder="1" applyAlignment="1">
      <alignment horizontal="left" vertical="center"/>
    </xf>
    <xf numFmtId="168" fontId="0" fillId="0" borderId="16" xfId="13" applyNumberFormat="1" applyFont="1" applyBorder="1" applyAlignment="1">
      <alignment horizontal="center" vertical="center"/>
    </xf>
    <xf numFmtId="168" fontId="0" fillId="0" borderId="3" xfId="13" applyNumberFormat="1" applyFont="1" applyBorder="1" applyAlignment="1">
      <alignment horizontal="center" vertical="center"/>
    </xf>
    <xf numFmtId="49" fontId="15" fillId="0" borderId="2" xfId="11" applyNumberFormat="1" applyFill="1" applyBorder="1" applyAlignment="1">
      <alignment horizontal="center" vertical="center"/>
    </xf>
    <xf numFmtId="49" fontId="15" fillId="0" borderId="4" xfId="11" applyNumberFormat="1" applyFill="1" applyBorder="1" applyAlignment="1">
      <alignment horizontal="center" vertical="center"/>
    </xf>
    <xf numFmtId="49" fontId="15" fillId="0" borderId="2" xfId="11" applyNumberFormat="1" applyBorder="1" applyAlignment="1">
      <alignment horizontal="center" vertical="center"/>
    </xf>
    <xf numFmtId="0" fontId="10" fillId="0" borderId="2" xfId="11" applyFont="1" applyBorder="1" applyAlignment="1">
      <alignment horizontal="center" vertical="center" wrapText="1"/>
    </xf>
    <xf numFmtId="0" fontId="10" fillId="0" borderId="4" xfId="11" applyFont="1" applyBorder="1" applyAlignment="1">
      <alignment horizontal="center" vertical="center" wrapText="1"/>
    </xf>
    <xf numFmtId="0" fontId="15" fillId="0" borderId="22" xfId="11" applyBorder="1" applyAlignment="1">
      <alignment horizontal="left" vertical="center" wrapText="1"/>
    </xf>
    <xf numFmtId="0" fontId="15" fillId="0" borderId="10" xfId="11" applyBorder="1" applyAlignment="1">
      <alignment horizontal="left" vertical="center" wrapText="1"/>
    </xf>
    <xf numFmtId="0" fontId="15" fillId="0" borderId="22" xfId="11" applyBorder="1" applyAlignment="1">
      <alignment horizontal="center" vertical="center"/>
    </xf>
    <xf numFmtId="0" fontId="15" fillId="0" borderId="10" xfId="11" applyBorder="1" applyAlignment="1">
      <alignment horizontal="center" vertical="center"/>
    </xf>
    <xf numFmtId="166" fontId="15" fillId="0" borderId="22" xfId="11" applyNumberFormat="1" applyBorder="1" applyAlignment="1">
      <alignment horizontal="center" vertical="center"/>
    </xf>
    <xf numFmtId="166" fontId="15" fillId="0" borderId="10" xfId="11" applyNumberFormat="1" applyBorder="1" applyAlignment="1">
      <alignment horizontal="center" vertical="center"/>
    </xf>
    <xf numFmtId="3" fontId="15" fillId="0" borderId="56" xfId="11" applyNumberFormat="1" applyBorder="1" applyAlignment="1">
      <alignment horizontal="center" vertical="center"/>
    </xf>
    <xf numFmtId="3" fontId="15" fillId="0" borderId="32" xfId="11" applyNumberFormat="1" applyBorder="1" applyAlignment="1">
      <alignment horizontal="center" vertical="center"/>
    </xf>
    <xf numFmtId="49" fontId="15" fillId="0" borderId="16" xfId="11" applyNumberFormat="1" applyBorder="1" applyAlignment="1">
      <alignment horizontal="center" vertical="center"/>
    </xf>
    <xf numFmtId="49" fontId="15" fillId="0" borderId="3" xfId="11" applyNumberFormat="1" applyBorder="1" applyAlignment="1">
      <alignment horizontal="center" vertical="center"/>
    </xf>
    <xf numFmtId="0" fontId="15" fillId="0" borderId="4" xfId="11" applyFill="1" applyBorder="1" applyAlignment="1">
      <alignment horizontal="left" vertical="center" wrapText="1"/>
    </xf>
    <xf numFmtId="0" fontId="15" fillId="0" borderId="1" xfId="11" applyFill="1" applyBorder="1" applyAlignment="1">
      <alignment horizontal="left" vertical="center" wrapText="1"/>
    </xf>
    <xf numFmtId="0" fontId="15" fillId="0" borderId="10" xfId="11" applyFill="1" applyBorder="1" applyAlignment="1">
      <alignment horizontal="left" vertical="center" wrapText="1"/>
    </xf>
    <xf numFmtId="0" fontId="15" fillId="0" borderId="21" xfId="11" applyBorder="1" applyAlignment="1">
      <alignment horizontal="center" vertical="center" wrapText="1"/>
    </xf>
    <xf numFmtId="0" fontId="15" fillId="0" borderId="20" xfId="11" applyBorder="1" applyAlignment="1">
      <alignment horizontal="center" vertical="center" wrapText="1"/>
    </xf>
    <xf numFmtId="166" fontId="15" fillId="0" borderId="1" xfId="11" applyNumberFormat="1" applyBorder="1" applyAlignment="1">
      <alignment horizontal="center" vertical="center"/>
    </xf>
    <xf numFmtId="166" fontId="0" fillId="0" borderId="2" xfId="12" applyNumberFormat="1" applyFont="1" applyFill="1" applyBorder="1" applyAlignment="1">
      <alignment horizontal="center" vertical="center"/>
    </xf>
    <xf numFmtId="166" fontId="0" fillId="0" borderId="3" xfId="12" applyNumberFormat="1" applyFont="1" applyFill="1" applyBorder="1" applyAlignment="1">
      <alignment horizontal="center" vertical="center"/>
    </xf>
    <xf numFmtId="166" fontId="0" fillId="0" borderId="11" xfId="12" applyNumberFormat="1" applyFont="1" applyFill="1" applyBorder="1" applyAlignment="1">
      <alignment horizontal="center" vertical="center"/>
    </xf>
    <xf numFmtId="166" fontId="0" fillId="0" borderId="22" xfId="12" applyNumberFormat="1" applyFont="1" applyFill="1" applyBorder="1" applyAlignment="1">
      <alignment horizontal="center" vertical="center"/>
    </xf>
    <xf numFmtId="166" fontId="0" fillId="0" borderId="10" xfId="12" applyNumberFormat="1" applyFont="1" applyFill="1" applyBorder="1" applyAlignment="1">
      <alignment horizontal="center" vertical="center"/>
    </xf>
    <xf numFmtId="49" fontId="15" fillId="0" borderId="10" xfId="11" applyNumberFormat="1" applyBorder="1" applyAlignment="1">
      <alignment horizontal="left" vertical="center"/>
    </xf>
    <xf numFmtId="0" fontId="22" fillId="5" borderId="13" xfId="11" applyFont="1" applyFill="1" applyBorder="1" applyAlignment="1">
      <alignment horizontal="center" vertical="center"/>
    </xf>
    <xf numFmtId="0" fontId="22" fillId="5" borderId="14" xfId="11" applyFont="1" applyFill="1" applyBorder="1" applyAlignment="1">
      <alignment horizontal="center" vertical="center"/>
    </xf>
    <xf numFmtId="0" fontId="15" fillId="0" borderId="49" xfId="11" applyFill="1" applyBorder="1" applyAlignment="1">
      <alignment horizontal="left" vertical="center" wrapText="1"/>
    </xf>
    <xf numFmtId="0" fontId="15" fillId="0" borderId="53" xfId="11" applyFill="1" applyBorder="1" applyAlignment="1">
      <alignment horizontal="left" vertical="center" wrapText="1"/>
    </xf>
    <xf numFmtId="0" fontId="15" fillId="0" borderId="3" xfId="11" applyFill="1" applyBorder="1" applyAlignment="1">
      <alignment horizontal="left" vertical="center" wrapText="1"/>
    </xf>
    <xf numFmtId="0" fontId="15" fillId="0" borderId="16" xfId="11" applyBorder="1" applyAlignment="1">
      <alignment horizontal="center" vertical="center"/>
    </xf>
    <xf numFmtId="0" fontId="15" fillId="0" borderId="3" xfId="11" applyBorder="1" applyAlignment="1">
      <alignment horizontal="center" vertical="center"/>
    </xf>
    <xf numFmtId="0" fontId="15" fillId="0" borderId="4" xfId="11" applyBorder="1" applyAlignment="1">
      <alignment horizontal="center" vertical="center"/>
    </xf>
    <xf numFmtId="0" fontId="15" fillId="0" borderId="22" xfId="11" applyFill="1" applyBorder="1" applyAlignment="1">
      <alignment horizontal="left" vertical="center" wrapText="1"/>
    </xf>
    <xf numFmtId="0" fontId="15" fillId="0" borderId="2" xfId="11" applyFill="1" applyBorder="1" applyAlignment="1">
      <alignment horizontal="left" vertical="center" wrapText="1"/>
    </xf>
    <xf numFmtId="0" fontId="15" fillId="0" borderId="1" xfId="11" applyBorder="1" applyAlignment="1">
      <alignment horizontal="center" vertical="center"/>
    </xf>
    <xf numFmtId="0" fontId="10" fillId="0" borderId="22" xfId="11" applyFont="1" applyBorder="1" applyAlignment="1">
      <alignment horizontal="left" vertical="center" wrapText="1"/>
    </xf>
    <xf numFmtId="0" fontId="10" fillId="0" borderId="22" xfId="11" applyFont="1" applyBorder="1" applyAlignment="1">
      <alignment horizontal="center" vertical="center" wrapText="1"/>
    </xf>
    <xf numFmtId="0" fontId="15" fillId="0" borderId="10" xfId="11" applyBorder="1" applyAlignment="1">
      <alignment horizontal="center" vertical="center" wrapText="1"/>
    </xf>
    <xf numFmtId="0" fontId="51" fillId="0" borderId="1" xfId="15" applyFont="1" applyFill="1" applyBorder="1" applyAlignment="1">
      <alignment horizontal="center"/>
    </xf>
    <xf numFmtId="0" fontId="52" fillId="8" borderId="1" xfId="15" applyFont="1" applyFill="1" applyBorder="1" applyAlignment="1">
      <alignment horizontal="center" vertical="center" wrapText="1"/>
    </xf>
    <xf numFmtId="0" fontId="50" fillId="8" borderId="1" xfId="15" applyFont="1" applyFill="1" applyBorder="1" applyAlignment="1">
      <alignment horizontal="center" vertical="center" wrapText="1"/>
    </xf>
    <xf numFmtId="0" fontId="51" fillId="0" borderId="1" xfId="15" applyFont="1" applyBorder="1" applyAlignment="1">
      <alignment horizontal="center"/>
    </xf>
    <xf numFmtId="0" fontId="50" fillId="0" borderId="2" xfId="15" applyFont="1" applyBorder="1" applyAlignment="1">
      <alignment horizontal="center"/>
    </xf>
    <xf numFmtId="0" fontId="50" fillId="0" borderId="3" xfId="15" applyFont="1" applyBorder="1" applyAlignment="1">
      <alignment horizontal="center"/>
    </xf>
    <xf numFmtId="0" fontId="50" fillId="0" borderId="4" xfId="15" applyFont="1" applyBorder="1" applyAlignment="1">
      <alignment horizontal="center"/>
    </xf>
    <xf numFmtId="0" fontId="53" fillId="0" borderId="2" xfId="15" applyFont="1" applyBorder="1" applyAlignment="1">
      <alignment horizontal="center"/>
    </xf>
    <xf numFmtId="0" fontId="53" fillId="0" borderId="3" xfId="15" applyFont="1" applyBorder="1" applyAlignment="1">
      <alignment horizontal="center"/>
    </xf>
    <xf numFmtId="0" fontId="53" fillId="0" borderId="4" xfId="15" applyFont="1" applyBorder="1" applyAlignment="1">
      <alignment horizontal="center"/>
    </xf>
    <xf numFmtId="0" fontId="50" fillId="0" borderId="1" xfId="15" applyFont="1" applyBorder="1" applyAlignment="1">
      <alignment horizontal="center" vertical="center" wrapText="1"/>
    </xf>
    <xf numFmtId="0" fontId="50" fillId="8" borderId="2" xfId="15" applyFont="1" applyFill="1" applyBorder="1" applyAlignment="1">
      <alignment horizontal="center" vertical="center" wrapText="1"/>
    </xf>
    <xf numFmtId="0" fontId="50" fillId="8" borderId="3" xfId="15" applyFont="1" applyFill="1" applyBorder="1" applyAlignment="1">
      <alignment horizontal="center" vertical="center" wrapText="1"/>
    </xf>
    <xf numFmtId="0" fontId="50" fillId="8" borderId="4" xfId="15" applyFont="1" applyFill="1" applyBorder="1" applyAlignment="1">
      <alignment horizontal="center" vertical="center" wrapText="1"/>
    </xf>
    <xf numFmtId="0" fontId="50" fillId="0" borderId="2" xfId="15" applyFont="1" applyBorder="1" applyAlignment="1">
      <alignment horizontal="center" vertical="center" wrapText="1"/>
    </xf>
    <xf numFmtId="0" fontId="50" fillId="0" borderId="4" xfId="15" applyFont="1" applyBorder="1" applyAlignment="1">
      <alignment horizontal="center" vertical="center" wrapText="1"/>
    </xf>
    <xf numFmtId="3" fontId="50" fillId="0" borderId="2" xfId="15" applyNumberFormat="1" applyFont="1" applyBorder="1" applyAlignment="1">
      <alignment horizontal="center"/>
    </xf>
    <xf numFmtId="3" fontId="50" fillId="0" borderId="4" xfId="15" applyNumberFormat="1" applyFont="1" applyBorder="1" applyAlignment="1">
      <alignment horizontal="center"/>
    </xf>
    <xf numFmtId="3" fontId="50" fillId="0" borderId="2" xfId="15" applyNumberFormat="1" applyFont="1" applyBorder="1" applyAlignment="1">
      <alignment horizontal="center" vertical="center" wrapText="1"/>
    </xf>
    <xf numFmtId="3" fontId="50" fillId="0" borderId="4" xfId="15" applyNumberFormat="1" applyFont="1" applyBorder="1" applyAlignment="1">
      <alignment horizontal="center" vertical="center" wrapText="1"/>
    </xf>
    <xf numFmtId="0" fontId="8" fillId="0" borderId="2" xfId="15" applyBorder="1" applyAlignment="1">
      <alignment horizontal="center"/>
    </xf>
    <xf numFmtId="0" fontId="8" fillId="0" borderId="3" xfId="15" applyBorder="1" applyAlignment="1">
      <alignment horizontal="center"/>
    </xf>
    <xf numFmtId="0" fontId="8" fillId="0" borderId="4" xfId="15" applyBorder="1" applyAlignment="1">
      <alignment horizontal="center"/>
    </xf>
    <xf numFmtId="3" fontId="50" fillId="0" borderId="3" xfId="15" applyNumberFormat="1" applyFont="1" applyBorder="1" applyAlignment="1">
      <alignment horizontal="center"/>
    </xf>
    <xf numFmtId="0" fontId="52" fillId="0" borderId="1" xfId="15" applyFont="1" applyBorder="1" applyAlignment="1">
      <alignment horizontal="center" vertical="center" wrapText="1"/>
    </xf>
    <xf numFmtId="0" fontId="52" fillId="0" borderId="2" xfId="15" applyFont="1" applyBorder="1" applyAlignment="1">
      <alignment horizontal="center" vertical="center"/>
    </xf>
    <xf numFmtId="0" fontId="52" fillId="0" borderId="3" xfId="15" applyFont="1" applyBorder="1" applyAlignment="1">
      <alignment horizontal="center" vertical="center"/>
    </xf>
    <xf numFmtId="0" fontId="52" fillId="0" borderId="4" xfId="15" applyFont="1" applyBorder="1" applyAlignment="1">
      <alignment horizontal="center" vertical="center"/>
    </xf>
    <xf numFmtId="0" fontId="52" fillId="0" borderId="2" xfId="15" applyFont="1" applyBorder="1" applyAlignment="1">
      <alignment horizontal="center" vertical="center" wrapText="1"/>
    </xf>
    <xf numFmtId="0" fontId="52" fillId="0" borderId="3" xfId="15" applyFont="1" applyBorder="1" applyAlignment="1">
      <alignment horizontal="center" vertical="center" wrapText="1"/>
    </xf>
    <xf numFmtId="0" fontId="52" fillId="0" borderId="4" xfId="15" applyFont="1" applyBorder="1" applyAlignment="1">
      <alignment horizontal="center" vertical="center" wrapText="1"/>
    </xf>
    <xf numFmtId="0" fontId="50" fillId="0" borderId="28" xfId="15" applyFont="1" applyBorder="1" applyAlignment="1">
      <alignment horizontal="center" vertical="center" wrapText="1"/>
    </xf>
    <xf numFmtId="0" fontId="50" fillId="0" borderId="25" xfId="15" applyFont="1" applyBorder="1" applyAlignment="1">
      <alignment horizontal="center" vertical="center" wrapText="1"/>
    </xf>
    <xf numFmtId="0" fontId="50" fillId="0" borderId="3" xfId="15" applyFont="1" applyBorder="1" applyAlignment="1">
      <alignment horizontal="center" vertical="center" wrapText="1"/>
    </xf>
    <xf numFmtId="0" fontId="52" fillId="0" borderId="2" xfId="15" applyFont="1" applyBorder="1" applyAlignment="1">
      <alignment horizontal="center" wrapText="1"/>
    </xf>
    <xf numFmtId="0" fontId="52" fillId="0" borderId="3" xfId="15" applyFont="1" applyBorder="1" applyAlignment="1">
      <alignment horizontal="center" wrapText="1"/>
    </xf>
    <xf numFmtId="0" fontId="52" fillId="0" borderId="4" xfId="15" applyFont="1" applyBorder="1" applyAlignment="1">
      <alignment horizontal="center" wrapText="1"/>
    </xf>
    <xf numFmtId="49" fontId="13" fillId="0" borderId="4" xfId="11" applyNumberFormat="1" applyFont="1" applyBorder="1" applyAlignment="1">
      <alignment horizontal="center" vertical="center"/>
    </xf>
    <xf numFmtId="0" fontId="6" fillId="0" borderId="2" xfId="11" applyFont="1" applyBorder="1" applyAlignment="1">
      <alignment horizontal="center" vertical="center" wrapText="1"/>
    </xf>
    <xf numFmtId="0" fontId="15" fillId="0" borderId="4" xfId="11" applyBorder="1" applyAlignment="1">
      <alignment horizontal="center" vertical="center" wrapText="1"/>
    </xf>
    <xf numFmtId="0" fontId="9" fillId="0" borderId="2" xfId="11" applyFont="1" applyFill="1" applyBorder="1" applyAlignment="1">
      <alignment horizontal="center" vertical="center" wrapText="1"/>
    </xf>
    <xf numFmtId="0" fontId="12" fillId="0" borderId="2" xfId="11" applyFont="1" applyBorder="1" applyAlignment="1">
      <alignment horizontal="left" vertical="center" wrapText="1"/>
    </xf>
    <xf numFmtId="168" fontId="0" fillId="0" borderId="11" xfId="13" applyNumberFormat="1" applyFont="1" applyBorder="1" applyAlignment="1">
      <alignment horizontal="center" vertical="center"/>
    </xf>
    <xf numFmtId="166" fontId="15" fillId="0" borderId="4" xfId="11" applyNumberFormat="1" applyBorder="1" applyAlignment="1">
      <alignment horizontal="center" vertical="center"/>
    </xf>
    <xf numFmtId="166" fontId="15" fillId="0" borderId="2" xfId="11" applyNumberFormat="1" applyBorder="1" applyAlignment="1">
      <alignment horizontal="center" vertical="center"/>
    </xf>
    <xf numFmtId="0" fontId="15" fillId="0" borderId="2" xfId="11" applyBorder="1" applyAlignment="1">
      <alignment horizontal="center" vertical="center"/>
    </xf>
    <xf numFmtId="0" fontId="15" fillId="0" borderId="53" xfId="11" applyBorder="1" applyAlignment="1">
      <alignment horizontal="center" vertical="center"/>
    </xf>
    <xf numFmtId="9" fontId="15" fillId="0" borderId="2" xfId="11" applyNumberFormat="1" applyFill="1" applyBorder="1" applyAlignment="1">
      <alignment horizontal="center" vertical="center" wrapText="1"/>
    </xf>
    <xf numFmtId="9" fontId="15" fillId="0" borderId="53" xfId="11" applyNumberFormat="1" applyFill="1" applyBorder="1" applyAlignment="1">
      <alignment horizontal="center" vertical="center" wrapText="1"/>
    </xf>
    <xf numFmtId="0" fontId="15" fillId="0" borderId="49" xfId="11" applyBorder="1" applyAlignment="1">
      <alignment horizontal="center" wrapText="1"/>
    </xf>
    <xf numFmtId="0" fontId="15" fillId="0" borderId="53" xfId="11" applyBorder="1" applyAlignment="1">
      <alignment horizontal="center" wrapText="1"/>
    </xf>
    <xf numFmtId="0" fontId="15" fillId="0" borderId="49" xfId="11" applyBorder="1" applyAlignment="1">
      <alignment horizontal="center" vertical="center"/>
    </xf>
    <xf numFmtId="0" fontId="15" fillId="0" borderId="49" xfId="11" applyFill="1" applyBorder="1" applyAlignment="1">
      <alignment horizontal="center" vertical="center" wrapText="1"/>
    </xf>
    <xf numFmtId="0" fontId="15" fillId="0" borderId="53" xfId="11" applyFill="1" applyBorder="1" applyAlignment="1">
      <alignment horizontal="center" vertical="center" wrapText="1"/>
    </xf>
    <xf numFmtId="9" fontId="15" fillId="0" borderId="49" xfId="8" applyFont="1" applyBorder="1" applyAlignment="1">
      <alignment horizontal="center" vertical="center"/>
    </xf>
    <xf numFmtId="9" fontId="15" fillId="0" borderId="53" xfId="8" applyFont="1" applyBorder="1" applyAlignment="1">
      <alignment horizontal="center" vertical="center"/>
    </xf>
    <xf numFmtId="0" fontId="15" fillId="0" borderId="3" xfId="11" applyBorder="1" applyAlignment="1">
      <alignment horizontal="center" vertical="center" wrapText="1"/>
    </xf>
    <xf numFmtId="166" fontId="15" fillId="0" borderId="16" xfId="11" applyNumberFormat="1" applyBorder="1" applyAlignment="1">
      <alignment horizontal="center" vertical="center"/>
    </xf>
    <xf numFmtId="166" fontId="15" fillId="0" borderId="11" xfId="11" applyNumberFormat="1" applyBorder="1" applyAlignment="1">
      <alignment horizontal="center" vertical="center"/>
    </xf>
    <xf numFmtId="168" fontId="0" fillId="0" borderId="2" xfId="13" applyNumberFormat="1" applyFont="1" applyBorder="1" applyAlignment="1">
      <alignment horizontal="center" vertical="center"/>
    </xf>
    <xf numFmtId="168" fontId="0" fillId="0" borderId="4" xfId="13" applyNumberFormat="1" applyFont="1" applyBorder="1" applyAlignment="1">
      <alignment horizontal="center" vertical="center"/>
    </xf>
    <xf numFmtId="49" fontId="15" fillId="0" borderId="11" xfId="11" applyNumberFormat="1" applyBorder="1" applyAlignment="1">
      <alignment horizontal="center" vertical="center"/>
    </xf>
    <xf numFmtId="0" fontId="9" fillId="0" borderId="3" xfId="11" applyFont="1" applyFill="1" applyBorder="1" applyAlignment="1">
      <alignment horizontal="center" vertical="center" wrapText="1"/>
    </xf>
    <xf numFmtId="0" fontId="9" fillId="0" borderId="11" xfId="11" applyFont="1" applyFill="1" applyBorder="1" applyAlignment="1">
      <alignment horizontal="center" vertical="center" wrapText="1"/>
    </xf>
    <xf numFmtId="0" fontId="12" fillId="0" borderId="2" xfId="11" applyFont="1" applyBorder="1" applyAlignment="1">
      <alignment horizontal="center" vertical="center" wrapText="1"/>
    </xf>
    <xf numFmtId="0" fontId="12" fillId="0" borderId="3" xfId="11" applyFont="1" applyBorder="1" applyAlignment="1">
      <alignment horizontal="center" vertical="center" wrapText="1"/>
    </xf>
    <xf numFmtId="0" fontId="12" fillId="0" borderId="11" xfId="11" applyFont="1" applyBorder="1" applyAlignment="1">
      <alignment horizontal="center" vertical="center" wrapText="1"/>
    </xf>
    <xf numFmtId="9" fontId="15" fillId="0" borderId="11" xfId="11" applyNumberFormat="1" applyBorder="1" applyAlignment="1">
      <alignment horizontal="center" vertical="center"/>
    </xf>
    <xf numFmtId="170" fontId="0" fillId="0" borderId="16" xfId="12" applyNumberFormat="1" applyFont="1" applyBorder="1" applyAlignment="1">
      <alignment horizontal="center" vertical="center"/>
    </xf>
    <xf numFmtId="170" fontId="0" fillId="0" borderId="3" xfId="12" applyNumberFormat="1" applyFont="1" applyBorder="1" applyAlignment="1">
      <alignment horizontal="center" vertical="center"/>
    </xf>
    <xf numFmtId="170" fontId="0" fillId="0" borderId="11" xfId="12" applyNumberFormat="1" applyFont="1" applyBorder="1" applyAlignment="1">
      <alignment horizontal="center" vertical="center"/>
    </xf>
    <xf numFmtId="168" fontId="0" fillId="0" borderId="2" xfId="13" applyNumberFormat="1" applyFont="1" applyFill="1" applyBorder="1" applyAlignment="1">
      <alignment horizontal="center" vertical="center"/>
    </xf>
    <xf numFmtId="168" fontId="0" fillId="0" borderId="4" xfId="13" applyNumberFormat="1" applyFont="1" applyFill="1" applyBorder="1" applyAlignment="1">
      <alignment horizontal="center" vertical="center"/>
    </xf>
    <xf numFmtId="3" fontId="15" fillId="0" borderId="2" xfId="11" applyNumberFormat="1" applyFill="1" applyBorder="1" applyAlignment="1">
      <alignment horizontal="center" vertical="center"/>
    </xf>
    <xf numFmtId="3" fontId="15" fillId="0" borderId="4" xfId="11" applyNumberFormat="1" applyFill="1" applyBorder="1" applyAlignment="1">
      <alignment horizontal="center" vertical="center"/>
    </xf>
    <xf numFmtId="10" fontId="15" fillId="0" borderId="65" xfId="8" applyNumberFormat="1" applyFont="1" applyBorder="1" applyAlignment="1">
      <alignment horizontal="center" vertical="center"/>
    </xf>
    <xf numFmtId="10" fontId="15" fillId="0" borderId="3" xfId="8" applyNumberFormat="1" applyFont="1" applyBorder="1" applyAlignment="1">
      <alignment horizontal="center" vertical="center"/>
    </xf>
    <xf numFmtId="3" fontId="4" fillId="0" borderId="2" xfId="11" applyNumberFormat="1" applyFont="1" applyBorder="1" applyAlignment="1">
      <alignment horizontal="center" vertical="center"/>
    </xf>
    <xf numFmtId="49" fontId="15" fillId="0" borderId="65" xfId="11" applyNumberFormat="1" applyBorder="1" applyAlignment="1">
      <alignment horizontal="center" vertical="center"/>
    </xf>
    <xf numFmtId="0" fontId="15" fillId="0" borderId="65" xfId="11" applyBorder="1" applyAlignment="1">
      <alignment horizontal="center" vertical="center" wrapText="1"/>
    </xf>
    <xf numFmtId="0" fontId="11" fillId="0" borderId="65" xfId="11" applyFont="1" applyBorder="1" applyAlignment="1">
      <alignment horizontal="center" vertical="center" wrapText="1"/>
    </xf>
    <xf numFmtId="0" fontId="11" fillId="0" borderId="3" xfId="11" applyFont="1" applyBorder="1" applyAlignment="1">
      <alignment horizontal="center" vertical="center" wrapText="1"/>
    </xf>
    <xf numFmtId="3" fontId="15" fillId="0" borderId="65" xfId="11" applyNumberFormat="1" applyBorder="1" applyAlignment="1">
      <alignment horizontal="center" vertical="center"/>
    </xf>
    <xf numFmtId="0" fontId="15" fillId="0" borderId="3" xfId="11" applyFill="1" applyBorder="1" applyAlignment="1">
      <alignment horizontal="center" vertical="center" wrapText="1"/>
    </xf>
    <xf numFmtId="0" fontId="15" fillId="0" borderId="2" xfId="11" applyBorder="1" applyAlignment="1">
      <alignment horizontal="center" vertical="center" wrapText="1"/>
    </xf>
    <xf numFmtId="0" fontId="4" fillId="0" borderId="2" xfId="11" applyFont="1" applyFill="1" applyBorder="1" applyAlignment="1">
      <alignment horizontal="center" vertical="center" wrapText="1"/>
    </xf>
    <xf numFmtId="0" fontId="4" fillId="0" borderId="3" xfId="11" applyFont="1" applyFill="1" applyBorder="1" applyAlignment="1">
      <alignment horizontal="center" vertical="center" wrapText="1"/>
    </xf>
    <xf numFmtId="0" fontId="4" fillId="0" borderId="4" xfId="11" applyFont="1" applyFill="1" applyBorder="1" applyAlignment="1">
      <alignment horizontal="center" vertical="center" wrapText="1"/>
    </xf>
    <xf numFmtId="1" fontId="15" fillId="0" borderId="2" xfId="11" applyNumberFormat="1" applyFill="1" applyBorder="1" applyAlignment="1">
      <alignment horizontal="center" vertical="center"/>
    </xf>
    <xf numFmtId="1" fontId="15" fillId="0" borderId="3" xfId="11" applyNumberFormat="1" applyFill="1" applyBorder="1" applyAlignment="1">
      <alignment horizontal="center" vertical="center"/>
    </xf>
    <xf numFmtId="1" fontId="15" fillId="0" borderId="4" xfId="11" applyNumberFormat="1" applyFill="1" applyBorder="1" applyAlignment="1">
      <alignment horizontal="center" vertical="center"/>
    </xf>
    <xf numFmtId="0" fontId="2" fillId="0" borderId="2" xfId="11" applyFont="1" applyBorder="1" applyAlignment="1">
      <alignment horizontal="center" wrapText="1"/>
    </xf>
    <xf numFmtId="0" fontId="2" fillId="0" borderId="3" xfId="11" applyFont="1" applyBorder="1" applyAlignment="1">
      <alignment horizontal="center" wrapText="1"/>
    </xf>
    <xf numFmtId="0" fontId="2" fillId="0" borderId="53" xfId="11" applyFont="1" applyBorder="1" applyAlignment="1">
      <alignment horizontal="center" wrapText="1"/>
    </xf>
    <xf numFmtId="0" fontId="2" fillId="0" borderId="2" xfId="11" applyFont="1" applyFill="1" applyBorder="1" applyAlignment="1">
      <alignment horizontal="center" vertical="center" wrapText="1"/>
    </xf>
    <xf numFmtId="0" fontId="2" fillId="0" borderId="53" xfId="11" applyFont="1" applyFill="1" applyBorder="1" applyAlignment="1">
      <alignment horizontal="center" vertical="center" wrapText="1"/>
    </xf>
    <xf numFmtId="3" fontId="15" fillId="0" borderId="90" xfId="11" applyNumberFormat="1" applyBorder="1" applyAlignment="1">
      <alignment horizontal="center" vertical="center"/>
    </xf>
    <xf numFmtId="3" fontId="15" fillId="0" borderId="7" xfId="11" applyNumberFormat="1" applyBorder="1" applyAlignment="1">
      <alignment horizontal="center" vertical="center"/>
    </xf>
    <xf numFmtId="3" fontId="15" fillId="0" borderId="12" xfId="11" applyNumberFormat="1" applyBorder="1" applyAlignment="1">
      <alignment horizontal="center" vertical="center"/>
    </xf>
    <xf numFmtId="37" fontId="0" fillId="0" borderId="11" xfId="13" applyNumberFormat="1" applyFont="1" applyBorder="1" applyAlignment="1">
      <alignment horizontal="center" vertical="center"/>
    </xf>
    <xf numFmtId="9" fontId="0" fillId="0" borderId="11" xfId="12" applyFont="1" applyBorder="1" applyAlignment="1">
      <alignment horizontal="center" vertical="center"/>
    </xf>
    <xf numFmtId="166" fontId="0" fillId="0" borderId="4" xfId="12" applyNumberFormat="1" applyFont="1" applyBorder="1" applyAlignment="1">
      <alignment horizontal="center" vertical="center"/>
    </xf>
    <xf numFmtId="3" fontId="10" fillId="0" borderId="2" xfId="11" applyNumberFormat="1" applyFont="1" applyBorder="1" applyAlignment="1">
      <alignment horizontal="center" vertical="center"/>
    </xf>
    <xf numFmtId="3" fontId="10" fillId="0" borderId="4" xfId="11" applyNumberFormat="1" applyFont="1" applyBorder="1" applyAlignment="1">
      <alignment horizontal="center" vertical="center"/>
    </xf>
    <xf numFmtId="10" fontId="0" fillId="0" borderId="2" xfId="12" applyNumberFormat="1" applyFont="1" applyFill="1" applyBorder="1" applyAlignment="1">
      <alignment horizontal="center" vertical="center"/>
    </xf>
    <xf numFmtId="10" fontId="0" fillId="0" borderId="4" xfId="12" applyNumberFormat="1" applyFont="1" applyFill="1" applyBorder="1" applyAlignment="1">
      <alignment horizontal="center" vertical="center"/>
    </xf>
    <xf numFmtId="168" fontId="15" fillId="0" borderId="49" xfId="9" applyNumberFormat="1" applyFont="1" applyFill="1" applyBorder="1" applyAlignment="1">
      <alignment horizontal="center" vertical="center" wrapText="1"/>
    </xf>
    <xf numFmtId="168" fontId="15" fillId="0" borderId="53" xfId="9" applyNumberFormat="1" applyFont="1" applyFill="1" applyBorder="1" applyAlignment="1">
      <alignment horizontal="center" vertical="center" wrapText="1"/>
    </xf>
    <xf numFmtId="10" fontId="15" fillId="0" borderId="22" xfId="11" applyNumberFormat="1" applyBorder="1" applyAlignment="1">
      <alignment horizontal="center" vertical="center"/>
    </xf>
    <xf numFmtId="10" fontId="15" fillId="0" borderId="4" xfId="11" applyNumberFormat="1" applyBorder="1" applyAlignment="1">
      <alignment horizontal="center" vertical="center"/>
    </xf>
    <xf numFmtId="10" fontId="15" fillId="0" borderId="1" xfId="11" applyNumberFormat="1" applyBorder="1" applyAlignment="1">
      <alignment horizontal="center" vertical="center"/>
    </xf>
    <xf numFmtId="10" fontId="15" fillId="0" borderId="10" xfId="11" applyNumberFormat="1" applyBorder="1" applyAlignment="1">
      <alignment horizontal="center" vertical="center"/>
    </xf>
    <xf numFmtId="0" fontId="47" fillId="5" borderId="74" xfId="0" applyFont="1" applyFill="1" applyBorder="1" applyAlignment="1">
      <alignment horizontal="center" vertical="center"/>
    </xf>
    <xf numFmtId="0" fontId="47" fillId="5" borderId="75" xfId="0" applyFont="1" applyFill="1" applyBorder="1" applyAlignment="1">
      <alignment horizontal="center" vertical="center"/>
    </xf>
    <xf numFmtId="0" fontId="47" fillId="5" borderId="76" xfId="0" applyFont="1" applyFill="1" applyBorder="1" applyAlignment="1">
      <alignment horizontal="center" vertical="center"/>
    </xf>
    <xf numFmtId="0" fontId="47" fillId="3" borderId="74" xfId="0" applyFont="1" applyFill="1" applyBorder="1" applyAlignment="1">
      <alignment horizontal="center" vertical="center" wrapText="1"/>
    </xf>
    <xf numFmtId="0" fontId="47" fillId="3" borderId="75" xfId="0" applyFont="1" applyFill="1" applyBorder="1" applyAlignment="1">
      <alignment horizontal="center" vertical="center" wrapText="1"/>
    </xf>
    <xf numFmtId="0" fontId="47" fillId="3" borderId="76" xfId="0" applyFont="1" applyFill="1" applyBorder="1" applyAlignment="1">
      <alignment horizontal="center" vertical="center" wrapText="1"/>
    </xf>
    <xf numFmtId="0" fontId="47" fillId="3" borderId="74" xfId="0" applyFont="1" applyFill="1" applyBorder="1" applyAlignment="1">
      <alignment horizontal="center" vertical="center"/>
    </xf>
    <xf numFmtId="0" fontId="47" fillId="3" borderId="75" xfId="0" applyFont="1" applyFill="1" applyBorder="1" applyAlignment="1">
      <alignment horizontal="center" vertical="center"/>
    </xf>
    <xf numFmtId="0" fontId="47" fillId="3" borderId="76" xfId="0" applyFont="1" applyFill="1" applyBorder="1" applyAlignment="1">
      <alignment horizontal="center" vertical="center"/>
    </xf>
    <xf numFmtId="0" fontId="47" fillId="3" borderId="77" xfId="0" applyFont="1" applyFill="1" applyBorder="1" applyAlignment="1">
      <alignment horizontal="center" vertical="center" wrapText="1"/>
    </xf>
    <xf numFmtId="0" fontId="47" fillId="3" borderId="73" xfId="0" applyFont="1" applyFill="1" applyBorder="1" applyAlignment="1">
      <alignment horizontal="center" vertical="center" wrapText="1"/>
    </xf>
  </cellXfs>
  <cellStyles count="20">
    <cellStyle name="Comma" xfId="9" builtinId="3"/>
    <cellStyle name="Comma [0]" xfId="1" builtinId="6"/>
    <cellStyle name="Comma 2" xfId="13"/>
    <cellStyle name="Comma 3" xfId="17"/>
    <cellStyle name="Currency" xfId="10"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11"/>
    <cellStyle name="Normal 2 2" xfId="18"/>
    <cellStyle name="Normal 3" xfId="15"/>
    <cellStyle name="Normal 4" xfId="14"/>
    <cellStyle name="Percent" xfId="8" builtinId="5"/>
    <cellStyle name="Percent 2" xfId="12"/>
    <cellStyle name="Percent 2 2" xfId="19"/>
    <cellStyle name="Percent 3" xfId="1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GRB in MTBP</a:t>
            </a:r>
          </a:p>
        </c:rich>
      </c:tx>
      <c:layout/>
      <c:overlay val="0"/>
      <c:spPr>
        <a:noFill/>
        <a:ln>
          <a:noFill/>
        </a:ln>
        <a:effectLst/>
      </c:spPr>
    </c:title>
    <c:autoTitleDeleted val="0"/>
    <c:plotArea>
      <c:layout/>
      <c:barChart>
        <c:barDir val="col"/>
        <c:grouping val="clustered"/>
        <c:varyColors val="0"/>
        <c:ser>
          <c:idx val="0"/>
          <c:order val="0"/>
          <c:spPr>
            <a:solidFill>
              <a:srgbClr val="FF0000"/>
            </a:solidFill>
            <a:ln>
              <a:noFill/>
            </a:ln>
            <a:effectLst/>
          </c:spPr>
          <c:invertIfNegative val="0"/>
          <c:dPt>
            <c:idx val="1"/>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1-8FA4-4E01-A39D-210F697469AC}"/>
              </c:ext>
            </c:extLst>
          </c:dPt>
          <c:dPt>
            <c:idx val="2"/>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3-8FA4-4E01-A39D-210F697469AC}"/>
              </c:ext>
            </c:extLst>
          </c:dPt>
          <c:dPt>
            <c:idx val="3"/>
            <c:invertIfNegative val="0"/>
            <c:bubble3D val="0"/>
            <c:spPr>
              <a:solidFill>
                <a:srgbClr val="00B0F0"/>
              </a:solidFill>
              <a:ln>
                <a:noFill/>
              </a:ln>
              <a:effectLst/>
            </c:spPr>
            <c:extLst xmlns:c16r2="http://schemas.microsoft.com/office/drawing/2015/06/chart">
              <c:ext xmlns:c16="http://schemas.microsoft.com/office/drawing/2014/chart" uri="{C3380CC4-5D6E-409C-BE32-E72D297353CC}">
                <c16:uniqueId val="{00000005-8FA4-4E01-A39D-210F697469AC}"/>
              </c:ext>
            </c:extLst>
          </c:dPt>
          <c:dPt>
            <c:idx val="4"/>
            <c:invertIfNegative val="0"/>
            <c:bubble3D val="0"/>
            <c:spPr>
              <a:solidFill>
                <a:schemeClr val="accent2">
                  <a:lumMod val="60000"/>
                  <a:lumOff val="40000"/>
                </a:schemeClr>
              </a:solidFill>
              <a:ln>
                <a:noFill/>
              </a:ln>
              <a:effectLst/>
            </c:spPr>
            <c:extLst xmlns:c16r2="http://schemas.microsoft.com/office/drawing/2015/06/chart">
              <c:ext xmlns:c16="http://schemas.microsoft.com/office/drawing/2014/chart" uri="{C3380CC4-5D6E-409C-BE32-E72D297353CC}">
                <c16:uniqueId val="{00000007-8FA4-4E01-A39D-210F697469AC}"/>
              </c:ext>
            </c:extLst>
          </c:dPt>
          <c:dPt>
            <c:idx val="5"/>
            <c:invertIfNegative val="0"/>
            <c:bubble3D val="0"/>
            <c:spPr>
              <a:solidFill>
                <a:schemeClr val="accent4"/>
              </a:solidFill>
              <a:ln>
                <a:noFill/>
              </a:ln>
              <a:effectLst/>
            </c:spPr>
            <c:extLst xmlns:c16r2="http://schemas.microsoft.com/office/drawing/2015/06/chart">
              <c:ext xmlns:c16="http://schemas.microsoft.com/office/drawing/2014/chart" uri="{C3380CC4-5D6E-409C-BE32-E72D297353CC}">
                <c16:uniqueId val="{00000009-8FA4-4E01-A39D-210F697469A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'Sheet1 (2)'!$C$5:$H$5</c:f>
              <c:strCache>
                <c:ptCount val="6"/>
                <c:pt idx="0">
                  <c:v>2015-2017</c:v>
                </c:pt>
                <c:pt idx="1">
                  <c:v>2016-2018</c:v>
                </c:pt>
                <c:pt idx="2">
                  <c:v>2017-2019</c:v>
                </c:pt>
                <c:pt idx="3">
                  <c:v>2018-2020</c:v>
                </c:pt>
                <c:pt idx="4">
                  <c:v>2019-2021</c:v>
                </c:pt>
                <c:pt idx="5">
                  <c:v>2020-2022</c:v>
                </c:pt>
              </c:strCache>
            </c:strRef>
          </c:cat>
          <c:val>
            <c:numRef>
              <c:f>'Sheet1 (2)'!$C$6:$H$6</c:f>
              <c:numCache>
                <c:formatCode>_(* #,##0_);_(* \(#,##0\);_(* "-"??_);_(@_)</c:formatCode>
                <c:ptCount val="6"/>
                <c:pt idx="0">
                  <c:v>4842766</c:v>
                </c:pt>
                <c:pt idx="1">
                  <c:v>7857943</c:v>
                </c:pt>
                <c:pt idx="2">
                  <c:v>15136526</c:v>
                </c:pt>
                <c:pt idx="3">
                  <c:v>15120084</c:v>
                </c:pt>
                <c:pt idx="4" formatCode="#,##0">
                  <c:v>32523403.427957296</c:v>
                </c:pt>
                <c:pt idx="5" formatCode="#,##0">
                  <c:v>38264748</c:v>
                </c:pt>
              </c:numCache>
            </c:numRef>
          </c:val>
          <c:extLst xmlns:c16r2="http://schemas.microsoft.com/office/drawing/2015/06/chart">
            <c:ext xmlns:c16="http://schemas.microsoft.com/office/drawing/2014/chart" uri="{C3380CC4-5D6E-409C-BE32-E72D297353CC}">
              <c16:uniqueId val="{0000000A-8FA4-4E01-A39D-210F697469AC}"/>
            </c:ext>
          </c:extLst>
        </c:ser>
        <c:dLbls>
          <c:showLegendKey val="0"/>
          <c:showVal val="0"/>
          <c:showCatName val="0"/>
          <c:showSerName val="0"/>
          <c:showPercent val="0"/>
          <c:showBubbleSize val="0"/>
        </c:dLbls>
        <c:gapWidth val="199"/>
        <c:axId val="142001280"/>
        <c:axId val="142002816"/>
      </c:barChart>
      <c:catAx>
        <c:axId val="14200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142002816"/>
        <c:crosses val="autoZero"/>
        <c:auto val="1"/>
        <c:lblAlgn val="ctr"/>
        <c:lblOffset val="100"/>
        <c:noMultiLvlLbl val="0"/>
      </c:catAx>
      <c:valAx>
        <c:axId val="1420028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001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 of GRB in years</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a:gsLst>
                <a:gs pos="100000">
                  <a:schemeClr val="accent1">
                    <a:alpha val="0"/>
                  </a:schemeClr>
                </a:gs>
                <a:gs pos="50000">
                  <a:schemeClr val="accent1"/>
                </a:gs>
              </a:gsLst>
              <a:lin ang="5400000" scaled="0"/>
            </a:gradFill>
            <a:ln>
              <a:noFill/>
            </a:ln>
            <a:effectLst/>
            <a:sp3d/>
          </c:spPr>
          <c:invertIfNegative val="0"/>
          <c:dPt>
            <c:idx val="1"/>
            <c:invertIfNegative val="0"/>
            <c:bubble3D val="0"/>
            <c:spPr>
              <a:solidFill>
                <a:schemeClr val="accent2">
                  <a:lumMod val="40000"/>
                  <a:lumOff val="60000"/>
                </a:schemeClr>
              </a:solidFill>
              <a:ln>
                <a:noFill/>
              </a:ln>
              <a:effectLst/>
              <a:sp3d/>
            </c:spPr>
            <c:extLst xmlns:c16r2="http://schemas.microsoft.com/office/drawing/2015/06/chart">
              <c:ext xmlns:c16="http://schemas.microsoft.com/office/drawing/2014/chart" uri="{C3380CC4-5D6E-409C-BE32-E72D297353CC}">
                <c16:uniqueId val="{00000001-FF4E-44EB-8052-F9EA9DB1719F}"/>
              </c:ext>
            </c:extLst>
          </c:dPt>
          <c:dPt>
            <c:idx val="2"/>
            <c:invertIfNegative val="0"/>
            <c:bubble3D val="0"/>
            <c:spPr>
              <a:solidFill>
                <a:srgbClr val="92D050"/>
              </a:solidFill>
              <a:ln>
                <a:noFill/>
              </a:ln>
              <a:effectLst/>
              <a:sp3d/>
            </c:spPr>
            <c:extLst xmlns:c16r2="http://schemas.microsoft.com/office/drawing/2015/06/chart">
              <c:ext xmlns:c16="http://schemas.microsoft.com/office/drawing/2014/chart" uri="{C3380CC4-5D6E-409C-BE32-E72D297353CC}">
                <c16:uniqueId val="{00000003-FF4E-44EB-8052-F9EA9DB1719F}"/>
              </c:ext>
            </c:extLst>
          </c:dPt>
          <c:dPt>
            <c:idx val="3"/>
            <c:invertIfNegative val="0"/>
            <c:bubble3D val="0"/>
            <c:spPr>
              <a:solidFill>
                <a:schemeClr val="accent4">
                  <a:lumMod val="60000"/>
                  <a:lumOff val="40000"/>
                </a:schemeClr>
              </a:solidFill>
              <a:ln>
                <a:noFill/>
              </a:ln>
              <a:effectLst/>
              <a:sp3d/>
            </c:spPr>
            <c:extLst xmlns:c16r2="http://schemas.microsoft.com/office/drawing/2015/06/chart">
              <c:ext xmlns:c16="http://schemas.microsoft.com/office/drawing/2014/chart" uri="{C3380CC4-5D6E-409C-BE32-E72D297353CC}">
                <c16:uniqueId val="{00000005-FF4E-44EB-8052-F9EA9DB1719F}"/>
              </c:ext>
            </c:extLst>
          </c:dPt>
          <c:dPt>
            <c:idx val="4"/>
            <c:invertIfNegative val="0"/>
            <c:bubble3D val="0"/>
            <c:spPr>
              <a:solidFill>
                <a:schemeClr val="accent5">
                  <a:lumMod val="40000"/>
                  <a:lumOff val="60000"/>
                </a:schemeClr>
              </a:solidFill>
              <a:ln>
                <a:noFill/>
              </a:ln>
              <a:effectLst/>
              <a:sp3d/>
            </c:spPr>
            <c:extLst xmlns:c16r2="http://schemas.microsoft.com/office/drawing/2015/06/chart">
              <c:ext xmlns:c16="http://schemas.microsoft.com/office/drawing/2014/chart" uri="{C3380CC4-5D6E-409C-BE32-E72D297353CC}">
                <c16:uniqueId val="{00000007-FF4E-44EB-8052-F9EA9DB1719F}"/>
              </c:ext>
            </c:extLst>
          </c:dPt>
          <c:dPt>
            <c:idx val="5"/>
            <c:invertIfNegative val="0"/>
            <c:bubble3D val="0"/>
            <c:spPr>
              <a:solidFill>
                <a:schemeClr val="accent2">
                  <a:lumMod val="75000"/>
                </a:schemeClr>
              </a:solidFill>
              <a:ln>
                <a:noFill/>
              </a:ln>
              <a:effectLst/>
              <a:sp3d/>
            </c:spPr>
            <c:extLst xmlns:c16r2="http://schemas.microsoft.com/office/drawing/2015/06/chart">
              <c:ext xmlns:c16="http://schemas.microsoft.com/office/drawing/2014/chart" uri="{C3380CC4-5D6E-409C-BE32-E72D297353CC}">
                <c16:uniqueId val="{00000009-FF4E-44EB-8052-F9EA9DB171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'Sheet1 (2)'!$B$26:$H$26</c:f>
              <c:strCache>
                <c:ptCount val="7"/>
                <c:pt idx="0">
                  <c:v>2015-2017</c:v>
                </c:pt>
                <c:pt idx="1">
                  <c:v>2016-2018</c:v>
                </c:pt>
                <c:pt idx="2">
                  <c:v>2017-2019</c:v>
                </c:pt>
                <c:pt idx="3">
                  <c:v>2018-2020</c:v>
                </c:pt>
                <c:pt idx="4">
                  <c:v>2019-2021</c:v>
                </c:pt>
                <c:pt idx="5">
                  <c:v>2020-2022</c:v>
                </c:pt>
                <c:pt idx="6">
                  <c:v>2021-2023</c:v>
                </c:pt>
              </c:strCache>
            </c:strRef>
          </c:cat>
          <c:val>
            <c:numRef>
              <c:f>'Sheet1 (2)'!$B$27:$H$27</c:f>
              <c:numCache>
                <c:formatCode>0.0%</c:formatCode>
                <c:ptCount val="7"/>
                <c:pt idx="0">
                  <c:v>0.01</c:v>
                </c:pt>
                <c:pt idx="1">
                  <c:v>1.7299999999999999E-2</c:v>
                </c:pt>
                <c:pt idx="2">
                  <c:v>2.3E-2</c:v>
                </c:pt>
                <c:pt idx="3">
                  <c:v>2.4E-2</c:v>
                </c:pt>
                <c:pt idx="4">
                  <c:v>6.3E-2</c:v>
                </c:pt>
                <c:pt idx="5" formatCode="0.00%">
                  <c:v>7.1999999999999995E-2</c:v>
                </c:pt>
                <c:pt idx="6" formatCode="0%">
                  <c:v>0.09</c:v>
                </c:pt>
              </c:numCache>
            </c:numRef>
          </c:val>
          <c:extLst xmlns:c16r2="http://schemas.microsoft.com/office/drawing/2015/06/chart">
            <c:ext xmlns:c16="http://schemas.microsoft.com/office/drawing/2014/chart" uri="{C3380CC4-5D6E-409C-BE32-E72D297353CC}">
              <c16:uniqueId val="{0000000A-FF4E-44EB-8052-F9EA9DB1719F}"/>
            </c:ext>
          </c:extLst>
        </c:ser>
        <c:dLbls>
          <c:showLegendKey val="0"/>
          <c:showVal val="0"/>
          <c:showCatName val="0"/>
          <c:showSerName val="0"/>
          <c:showPercent val="0"/>
          <c:showBubbleSize val="0"/>
        </c:dLbls>
        <c:gapWidth val="150"/>
        <c:gapDepth val="0"/>
        <c:shape val="box"/>
        <c:axId val="101293440"/>
        <c:axId val="101307520"/>
        <c:axId val="0"/>
      </c:bar3DChart>
      <c:catAx>
        <c:axId val="1012934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307520"/>
        <c:crosses val="autoZero"/>
        <c:auto val="1"/>
        <c:lblAlgn val="ctr"/>
        <c:lblOffset val="100"/>
        <c:noMultiLvlLbl val="0"/>
      </c:catAx>
      <c:valAx>
        <c:axId val="101307520"/>
        <c:scaling>
          <c:orientation val="minMax"/>
        </c:scaling>
        <c:delete val="0"/>
        <c:axPos val="l"/>
        <c:majorGridlines>
          <c:spPr>
            <a:ln w="9525" cap="flat" cmpd="sng" algn="ctr">
              <a:solidFill>
                <a:schemeClr val="tx1">
                  <a:lumMod val="5000"/>
                  <a:lumOff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293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GRB in years</a:t>
            </a:r>
          </a:p>
        </c:rich>
      </c:tx>
      <c:layout/>
      <c:overlay val="0"/>
      <c:spPr>
        <a:noFill/>
        <a:ln>
          <a:noFill/>
        </a:ln>
        <a:effectLst/>
      </c:spPr>
    </c:title>
    <c:autoTitleDeleted val="0"/>
    <c:plotArea>
      <c:layout/>
      <c:barChart>
        <c:barDir val="col"/>
        <c:grouping val="clustered"/>
        <c:varyColors val="0"/>
        <c:ser>
          <c:idx val="0"/>
          <c:order val="0"/>
          <c:spPr>
            <a:gradFill rotWithShape="1">
              <a:gsLst>
                <a:gs pos="0">
                  <a:schemeClr val="accent1">
                    <a:tint val="100000"/>
                    <a:shade val="100000"/>
                    <a:satMod val="130000"/>
                  </a:schemeClr>
                </a:gs>
                <a:gs pos="100000">
                  <a:schemeClr val="accent1">
                    <a:tint val="50000"/>
                    <a:shade val="100000"/>
                    <a:satMod val="350000"/>
                  </a:schemeClr>
                </a:gs>
              </a:gsLst>
              <a:lin ang="16200000" scaled="0"/>
            </a:gradFill>
            <a:ln>
              <a:noFill/>
            </a:ln>
            <a:effectLst>
              <a:outerShdw blurRad="40000" dist="23000" dir="5400000" rotWithShape="0">
                <a:srgbClr val="000000">
                  <a:alpha val="35000"/>
                </a:srgbClr>
              </a:outerShdw>
            </a:effectLst>
          </c:spPr>
          <c:invertIfNegative val="0"/>
          <c:dPt>
            <c:idx val="1"/>
            <c:invertIfNegative val="0"/>
            <c:bubble3D val="0"/>
            <c:spPr>
              <a:solidFill>
                <a:schemeClr val="accent2">
                  <a:lumMod val="40000"/>
                  <a:lumOff val="60000"/>
                </a:schemeClr>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1-438B-4415-936E-C29D63598144}"/>
              </c:ext>
            </c:extLst>
          </c:dPt>
          <c:dPt>
            <c:idx val="2"/>
            <c:invertIfNegative val="0"/>
            <c:bubble3D val="0"/>
            <c:spPr>
              <a:solidFill>
                <a:schemeClr val="accent3">
                  <a:lumMod val="60000"/>
                  <a:lumOff val="40000"/>
                </a:schemeClr>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3-438B-4415-936E-C29D63598144}"/>
              </c:ext>
            </c:extLst>
          </c:dPt>
          <c:dPt>
            <c:idx val="3"/>
            <c:invertIfNegative val="0"/>
            <c:bubble3D val="0"/>
            <c:spPr>
              <a:solidFill>
                <a:schemeClr val="accent6">
                  <a:lumMod val="60000"/>
                  <a:lumOff val="40000"/>
                </a:schemeClr>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5-438B-4415-936E-C29D63598144}"/>
              </c:ext>
            </c:extLst>
          </c:dPt>
          <c:dPt>
            <c:idx val="4"/>
            <c:invertIfNegative val="0"/>
            <c:bubble3D val="0"/>
            <c:spPr>
              <a:solidFill>
                <a:schemeClr val="tx1">
                  <a:lumMod val="50000"/>
                  <a:lumOff val="50000"/>
                </a:schemeClr>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7-438B-4415-936E-C29D63598144}"/>
              </c:ext>
            </c:extLst>
          </c:dPt>
          <c:dPt>
            <c:idx val="5"/>
            <c:invertIfNegative val="0"/>
            <c:bubble3D val="0"/>
            <c:spPr>
              <a:solidFill>
                <a:srgbClr val="FFFF00"/>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9-438B-4415-936E-C29D63598144}"/>
              </c:ext>
            </c:extLst>
          </c:dPt>
          <c:dPt>
            <c:idx val="6"/>
            <c:invertIfNegative val="0"/>
            <c:bubble3D val="0"/>
            <c:spPr>
              <a:solidFill>
                <a:schemeClr val="accent1">
                  <a:lumMod val="75000"/>
                </a:schemeClr>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B-438B-4415-936E-C29D6359814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'Sheet1 (2)'!$C$5:$I$5</c:f>
              <c:strCache>
                <c:ptCount val="7"/>
                <c:pt idx="0">
                  <c:v>2015-2017</c:v>
                </c:pt>
                <c:pt idx="1">
                  <c:v>2016-2018</c:v>
                </c:pt>
                <c:pt idx="2">
                  <c:v>2017-2019</c:v>
                </c:pt>
                <c:pt idx="3">
                  <c:v>2018-2020</c:v>
                </c:pt>
                <c:pt idx="4">
                  <c:v>2019-2021</c:v>
                </c:pt>
                <c:pt idx="5">
                  <c:v>2020-2022</c:v>
                </c:pt>
                <c:pt idx="6">
                  <c:v>2021-2023</c:v>
                </c:pt>
              </c:strCache>
            </c:strRef>
          </c:cat>
          <c:val>
            <c:numRef>
              <c:f>'Sheet1 (2)'!$C$6:$I$6</c:f>
              <c:numCache>
                <c:formatCode>_(* #,##0_);_(* \(#,##0\);_(* "-"??_);_(@_)</c:formatCode>
                <c:ptCount val="7"/>
                <c:pt idx="0">
                  <c:v>4842766</c:v>
                </c:pt>
                <c:pt idx="1">
                  <c:v>7857943</c:v>
                </c:pt>
                <c:pt idx="2">
                  <c:v>15136526</c:v>
                </c:pt>
                <c:pt idx="3">
                  <c:v>15120084</c:v>
                </c:pt>
                <c:pt idx="4" formatCode="#,##0">
                  <c:v>32523403.427957296</c:v>
                </c:pt>
                <c:pt idx="5" formatCode="#,##0">
                  <c:v>38264748</c:v>
                </c:pt>
                <c:pt idx="6" formatCode="#,##0">
                  <c:v>52641218849.771545</c:v>
                </c:pt>
              </c:numCache>
            </c:numRef>
          </c:val>
          <c:extLst xmlns:c16r2="http://schemas.microsoft.com/office/drawing/2015/06/chart">
            <c:ext xmlns:c16="http://schemas.microsoft.com/office/drawing/2014/chart" uri="{C3380CC4-5D6E-409C-BE32-E72D297353CC}">
              <c16:uniqueId val="{0000000C-438B-4415-936E-C29D63598144}"/>
            </c:ext>
          </c:extLst>
        </c:ser>
        <c:dLbls>
          <c:dLblPos val="inEnd"/>
          <c:showLegendKey val="0"/>
          <c:showVal val="1"/>
          <c:showCatName val="0"/>
          <c:showSerName val="0"/>
          <c:showPercent val="0"/>
          <c:showBubbleSize val="0"/>
        </c:dLbls>
        <c:gapWidth val="100"/>
        <c:overlap val="-24"/>
        <c:axId val="101673600"/>
        <c:axId val="101695488"/>
      </c:barChart>
      <c:catAx>
        <c:axId val="1016736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1695488"/>
        <c:crosses val="autoZero"/>
        <c:auto val="0"/>
        <c:lblAlgn val="ctr"/>
        <c:lblOffset val="100"/>
        <c:noMultiLvlLbl val="0"/>
      </c:catAx>
      <c:valAx>
        <c:axId val="101695488"/>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1673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tx1"/>
    </cs:fontRef>
    <cs:spPr>
      <a:gradFill>
        <a:gsLst>
          <a:gs pos="100000">
            <a:schemeClr val="phClr">
              <a:alpha val="0"/>
            </a:schemeClr>
          </a:gs>
          <a:gs pos="50000">
            <a:schemeClr val="phClr"/>
          </a:gs>
        </a:gsLst>
        <a:lin ang="5400000" scaled="0"/>
      </a:gradFill>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tx1">
            <a:lumMod val="5000"/>
            <a:lumOff val="9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58</xdr:row>
      <xdr:rowOff>0</xdr:rowOff>
    </xdr:from>
    <xdr:to>
      <xdr:col>5</xdr:col>
      <xdr:colOff>152400</xdr:colOff>
      <xdr:row>58</xdr:row>
      <xdr:rowOff>152400</xdr:rowOff>
    </xdr:to>
    <xdr:sp macro="" textlink="">
      <xdr:nvSpPr>
        <xdr:cNvPr id="18437" name="dimg_14" descr="ikona &quot;Verifikuar nga komuniteti&quot;"/>
        <xdr:cNvSpPr>
          <a:spLocks noChangeAspect="1" noChangeArrowheads="1"/>
        </xdr:cNvSpPr>
      </xdr:nvSpPr>
      <xdr:spPr bwMode="auto">
        <a:xfrm>
          <a:off x="3302000" y="1178814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69850</xdr:colOff>
      <xdr:row>10</xdr:row>
      <xdr:rowOff>22225</xdr:rowOff>
    </xdr:from>
    <xdr:to>
      <xdr:col>15</xdr:col>
      <xdr:colOff>527050</xdr:colOff>
      <xdr:row>24</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155575</xdr:colOff>
      <xdr:row>29</xdr:row>
      <xdr:rowOff>155575</xdr:rowOff>
    </xdr:from>
    <xdr:to>
      <xdr:col>6</xdr:col>
      <xdr:colOff>771525</xdr:colOff>
      <xdr:row>43</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254000</xdr:colOff>
      <xdr:row>7</xdr:row>
      <xdr:rowOff>149225</xdr:rowOff>
    </xdr:from>
    <xdr:to>
      <xdr:col>6</xdr:col>
      <xdr:colOff>812800</xdr:colOff>
      <xdr:row>21</xdr:row>
      <xdr:rowOff>136525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4%20-%20MZHE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13%20-%20Min.%20Shendetesis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26%20-%20Min.%20Mjedisi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10%20-%20Mo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17%20-%20Min.%20Mbrojtj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User/Desktop/Bela/GRB/PBA%202019-2021/Faza%20III/Faza%20III/16-Ministria%20e%20Brendshme%20(Faza%20II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user/Desktop/Bela/GRB/PBA%202020-2022/Faza%20III/total%20PBA%202020-2022%20MBZHR%20final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Grb%20rates%202015-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94%20-%20MZH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12%20-%20Min.%20Kultur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78%20-%20Min.%20Integrimi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5%20-%20MBZHRAU.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11%20-%20M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14%20-%20Min.%20Drejtesi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16%20-%20Min.%20Brendshm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ser/Desktop/Bela/GRB/PBA%202018-2020/Programet%20gender/Tavanet%20e%20Programeve%20Grupi25%20-%20MMS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9">
          <cell r="J9">
            <v>1931578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9">
          <cell r="I9">
            <v>46331461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8">
          <cell r="K8">
            <v>3296680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9">
          <cell r="I9">
            <v>7853942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10">
          <cell r="J10">
            <v>13454845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2 Planif.Men"/>
      <sheetName val="Formati 2 Garda"/>
      <sheetName val="Formati 2 GJC"/>
      <sheetName val="Formati 2 Pref"/>
      <sheetName val="Formati 2 Policia "/>
    </sheetNames>
    <sheetDataSet>
      <sheetData sheetId="0"/>
      <sheetData sheetId="1">
        <row r="260">
          <cell r="E260">
            <v>1570769</v>
          </cell>
        </row>
      </sheetData>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i 1 Misioni"/>
      <sheetName val="Tavan ligji 88 2019"/>
      <sheetName val="Prog 01110"/>
      <sheetName val="Prog 04220"/>
      <sheetName val="Prog 04230"/>
      <sheetName val="Prog 04240"/>
      <sheetName val="Prog 04250"/>
      <sheetName val="Prog 04860"/>
      <sheetName val="Prog 05470"/>
    </sheetNames>
    <sheetDataSet>
      <sheetData sheetId="0"/>
      <sheetData sheetId="1"/>
      <sheetData sheetId="2"/>
      <sheetData sheetId="3"/>
      <sheetData sheetId="4"/>
      <sheetData sheetId="5"/>
      <sheetData sheetId="6">
        <row r="649">
          <cell r="B649">
            <v>3637682</v>
          </cell>
        </row>
      </sheetData>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_2017"/>
      <sheetName val="Sheet3"/>
      <sheetName val="2016_2018"/>
      <sheetName val="2017_2019"/>
      <sheetName val="2018_2020"/>
      <sheetName val="2019-2021"/>
      <sheetName val="2020-2022 (KPIs)"/>
      <sheetName val="2020-2022"/>
      <sheetName val="2021-2023"/>
      <sheetName val="Sheet1"/>
      <sheetName val="Sheet2"/>
    </sheetNames>
    <sheetDataSet>
      <sheetData sheetId="0">
        <row r="19">
          <cell r="G19">
            <v>4842766</v>
          </cell>
        </row>
      </sheetData>
      <sheetData sheetId="1"/>
      <sheetData sheetId="2">
        <row r="35">
          <cell r="G35">
            <v>7857943</v>
          </cell>
        </row>
      </sheetData>
      <sheetData sheetId="3">
        <row r="38">
          <cell r="G38">
            <v>15136526</v>
          </cell>
        </row>
      </sheetData>
      <sheetData sheetId="4">
        <row r="50">
          <cell r="D50">
            <v>15120084</v>
          </cell>
        </row>
      </sheetData>
      <sheetData sheetId="5">
        <row r="59">
          <cell r="L59">
            <v>32523403.427957296</v>
          </cell>
        </row>
      </sheetData>
      <sheetData sheetId="6"/>
      <sheetData sheetId="7"/>
      <sheetData sheetId="8">
        <row r="63">
          <cell r="L63">
            <v>32443050.725613065</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9">
          <cell r="I9">
            <v>5873650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10">
          <cell r="I10">
            <v>1737987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10">
          <cell r="I10">
            <v>449125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9">
          <cell r="I9">
            <v>8919972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8">
          <cell r="I8">
            <v>36451126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8">
          <cell r="I8">
            <v>10678595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8">
          <cell r="I8">
            <v>20063545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me Ceilings"/>
    </sheetNames>
    <sheetDataSet>
      <sheetData sheetId="0">
        <row r="9">
          <cell r="J9">
            <v>153648121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9"/>
  <sheetViews>
    <sheetView topLeftCell="D1" workbookViewId="0">
      <selection activeCell="I15" sqref="I15"/>
    </sheetView>
  </sheetViews>
  <sheetFormatPr defaultRowHeight="15.75" x14ac:dyDescent="0.25"/>
  <cols>
    <col min="2" max="2" width="27" customWidth="1"/>
    <col min="3" max="3" width="18.125" customWidth="1"/>
    <col min="4" max="4" width="36.75" customWidth="1"/>
    <col min="5" max="5" width="18.5" customWidth="1"/>
    <col min="6" max="6" width="17.625" customWidth="1"/>
    <col min="7" max="9" width="17.875" customWidth="1"/>
    <col min="10" max="10" width="18" customWidth="1"/>
    <col min="11" max="11" width="18.375" customWidth="1"/>
  </cols>
  <sheetData>
    <row r="1" spans="1:11" ht="42" customHeight="1" thickTop="1" x14ac:dyDescent="0.25">
      <c r="A1" s="109" t="s">
        <v>78</v>
      </c>
      <c r="B1" s="110" t="s">
        <v>0</v>
      </c>
      <c r="C1" s="111" t="s">
        <v>89</v>
      </c>
      <c r="D1" s="111" t="s">
        <v>98</v>
      </c>
      <c r="E1" s="111" t="s">
        <v>81</v>
      </c>
      <c r="F1" s="111" t="s">
        <v>82</v>
      </c>
      <c r="G1" s="111" t="s">
        <v>83</v>
      </c>
      <c r="H1" s="111" t="s">
        <v>90</v>
      </c>
      <c r="I1" s="111" t="s">
        <v>84</v>
      </c>
      <c r="J1" s="111" t="s">
        <v>1</v>
      </c>
      <c r="K1" s="112" t="s">
        <v>2</v>
      </c>
    </row>
    <row r="2" spans="1:11" s="108" customFormat="1" ht="63" x14ac:dyDescent="0.25">
      <c r="A2" s="113">
        <v>1</v>
      </c>
      <c r="B2" s="1080" t="s">
        <v>3</v>
      </c>
      <c r="C2" s="1082" t="s">
        <v>4</v>
      </c>
      <c r="D2" s="114" t="s">
        <v>96</v>
      </c>
      <c r="E2" s="115" t="s">
        <v>57</v>
      </c>
      <c r="F2" s="116">
        <v>20</v>
      </c>
      <c r="G2" s="117">
        <v>5000</v>
      </c>
      <c r="H2" s="1085">
        <v>1226000</v>
      </c>
      <c r="I2" s="1088">
        <f>(G2+G3+G4)/H2</f>
        <v>1.1419249592169658E-2</v>
      </c>
      <c r="J2" s="1085">
        <v>1921900</v>
      </c>
      <c r="K2" s="1074">
        <f>(G2+G3+G4)/J2</f>
        <v>7.28445808835007E-3</v>
      </c>
    </row>
    <row r="3" spans="1:11" s="108" customFormat="1" ht="31.5" x14ac:dyDescent="0.25">
      <c r="A3" s="113"/>
      <c r="B3" s="1080"/>
      <c r="C3" s="1083"/>
      <c r="D3" s="118" t="s">
        <v>97</v>
      </c>
      <c r="E3" s="118" t="s">
        <v>59</v>
      </c>
      <c r="F3" s="119">
        <v>10</v>
      </c>
      <c r="G3" s="117">
        <v>4000</v>
      </c>
      <c r="H3" s="1086"/>
      <c r="I3" s="1089"/>
      <c r="J3" s="1086"/>
      <c r="K3" s="1075"/>
    </row>
    <row r="4" spans="1:11" s="108" customFormat="1" ht="54" customHeight="1" thickBot="1" x14ac:dyDescent="0.3">
      <c r="A4" s="113"/>
      <c r="B4" s="1081"/>
      <c r="C4" s="1084"/>
      <c r="D4" s="120" t="s">
        <v>95</v>
      </c>
      <c r="E4" s="120" t="s">
        <v>58</v>
      </c>
      <c r="F4" s="121">
        <v>8</v>
      </c>
      <c r="G4" s="122">
        <v>5000</v>
      </c>
      <c r="H4" s="1087"/>
      <c r="I4" s="1090"/>
      <c r="J4" s="1087"/>
      <c r="K4" s="1076"/>
    </row>
    <row r="5" spans="1:11" ht="64.5" thickTop="1" thickBot="1" x14ac:dyDescent="0.3">
      <c r="A5" s="113">
        <v>5</v>
      </c>
      <c r="B5" s="123" t="s">
        <v>10</v>
      </c>
      <c r="C5" s="124" t="s">
        <v>11</v>
      </c>
      <c r="D5" s="125" t="s">
        <v>103</v>
      </c>
      <c r="E5" s="125" t="s">
        <v>61</v>
      </c>
      <c r="F5" s="126">
        <v>7</v>
      </c>
      <c r="G5" s="125">
        <v>12916</v>
      </c>
      <c r="H5" s="127">
        <v>828048</v>
      </c>
      <c r="I5" s="161">
        <f>H5/J5</f>
        <v>0.58466817767798518</v>
      </c>
      <c r="J5" s="127">
        <v>1416270</v>
      </c>
      <c r="K5" s="128">
        <f>H5/J5</f>
        <v>0.58466817767798518</v>
      </c>
    </row>
    <row r="6" spans="1:11" ht="84.75" customHeight="1" thickTop="1" thickBot="1" x14ac:dyDescent="0.3">
      <c r="A6" s="113">
        <v>6</v>
      </c>
      <c r="B6" s="123" t="s">
        <v>91</v>
      </c>
      <c r="C6" s="125" t="s">
        <v>13</v>
      </c>
      <c r="D6" s="125" t="s">
        <v>14</v>
      </c>
      <c r="E6" s="125" t="s">
        <v>62</v>
      </c>
      <c r="F6" s="126">
        <v>200</v>
      </c>
      <c r="G6" s="129">
        <v>28719</v>
      </c>
      <c r="H6" s="129">
        <v>433200</v>
      </c>
      <c r="I6" s="130">
        <f>G6/H6</f>
        <v>6.6295013850415516E-2</v>
      </c>
      <c r="J6" s="129">
        <v>445900</v>
      </c>
      <c r="K6" s="131">
        <f>G6/J6</f>
        <v>6.4406817672123792E-2</v>
      </c>
    </row>
    <row r="7" spans="1:11" ht="63.75" thickTop="1" x14ac:dyDescent="0.25">
      <c r="A7" s="113">
        <v>7</v>
      </c>
      <c r="B7" s="1091" t="s">
        <v>15</v>
      </c>
      <c r="C7" s="132" t="s">
        <v>16</v>
      </c>
      <c r="D7" s="132" t="s">
        <v>17</v>
      </c>
      <c r="E7" s="132" t="s">
        <v>63</v>
      </c>
      <c r="F7" s="133">
        <v>7100</v>
      </c>
      <c r="G7" s="95">
        <v>4941</v>
      </c>
      <c r="H7" s="95">
        <v>260600</v>
      </c>
      <c r="I7" s="134">
        <f>G7/H7</f>
        <v>1.8960092095165002E-2</v>
      </c>
      <c r="J7" s="1093">
        <v>7858920</v>
      </c>
      <c r="K7" s="1095">
        <f>(G7+G8)/J7</f>
        <v>3.0463473352572617E-3</v>
      </c>
    </row>
    <row r="8" spans="1:11" ht="111" thickBot="1" x14ac:dyDescent="0.3">
      <c r="A8" s="113">
        <v>8</v>
      </c>
      <c r="B8" s="1092"/>
      <c r="C8" s="135" t="s">
        <v>18</v>
      </c>
      <c r="D8" s="135" t="s">
        <v>19</v>
      </c>
      <c r="E8" s="135" t="s">
        <v>64</v>
      </c>
      <c r="F8" s="136">
        <v>12</v>
      </c>
      <c r="G8" s="137">
        <v>19000</v>
      </c>
      <c r="H8" s="137">
        <v>3070500</v>
      </c>
      <c r="I8" s="138">
        <f>G8/H8</f>
        <v>6.1879172773163984E-3</v>
      </c>
      <c r="J8" s="1094"/>
      <c r="K8" s="1096"/>
    </row>
    <row r="9" spans="1:11" ht="33" thickTop="1" thickBot="1" x14ac:dyDescent="0.3">
      <c r="A9" s="113">
        <v>17</v>
      </c>
      <c r="B9" s="139" t="s">
        <v>24</v>
      </c>
      <c r="C9" s="140" t="s">
        <v>27</v>
      </c>
      <c r="D9" s="135" t="s">
        <v>102</v>
      </c>
      <c r="E9" s="135" t="s">
        <v>71</v>
      </c>
      <c r="F9" s="136">
        <v>50</v>
      </c>
      <c r="G9" s="137">
        <v>750</v>
      </c>
      <c r="H9" s="141">
        <v>1150000</v>
      </c>
      <c r="I9" s="138">
        <f>G9/H9</f>
        <v>6.5217391304347831E-4</v>
      </c>
      <c r="J9" s="142">
        <v>18242880</v>
      </c>
      <c r="K9" s="143"/>
    </row>
    <row r="10" spans="1:11" ht="158.25" thickTop="1" x14ac:dyDescent="0.25">
      <c r="A10" s="144"/>
      <c r="B10" s="1097" t="s">
        <v>34</v>
      </c>
      <c r="C10" s="1065" t="s">
        <v>35</v>
      </c>
      <c r="D10" s="1101" t="s">
        <v>99</v>
      </c>
      <c r="E10" s="145" t="s">
        <v>104</v>
      </c>
      <c r="F10" s="146">
        <v>4</v>
      </c>
      <c r="G10" s="106">
        <v>2590</v>
      </c>
      <c r="H10" s="1063">
        <v>103150</v>
      </c>
      <c r="I10" s="147">
        <f>G10/H10</f>
        <v>2.5109064469219584E-2</v>
      </c>
      <c r="J10" s="1099">
        <v>76737420</v>
      </c>
      <c r="K10" s="1077">
        <f>H10/J10</f>
        <v>1.3441942666302829E-3</v>
      </c>
    </row>
    <row r="11" spans="1:11" ht="78.75" x14ac:dyDescent="0.25">
      <c r="A11" s="144"/>
      <c r="B11" s="1097"/>
      <c r="C11" s="1066"/>
      <c r="D11" s="1102"/>
      <c r="E11" s="148" t="s">
        <v>74</v>
      </c>
      <c r="F11" s="146">
        <v>5</v>
      </c>
      <c r="G11" s="106">
        <v>1660</v>
      </c>
      <c r="H11" s="1063"/>
      <c r="I11" s="147">
        <f>G11/H10</f>
        <v>1.6093068347067377E-2</v>
      </c>
      <c r="J11" s="1099"/>
      <c r="K11" s="1078"/>
    </row>
    <row r="12" spans="1:11" ht="63" x14ac:dyDescent="0.25">
      <c r="A12" s="144"/>
      <c r="B12" s="1097"/>
      <c r="C12" s="1067"/>
      <c r="D12" s="1103"/>
      <c r="E12" s="149" t="s">
        <v>73</v>
      </c>
      <c r="F12" s="150">
        <v>1</v>
      </c>
      <c r="G12" s="107">
        <v>3890</v>
      </c>
      <c r="H12" s="1064"/>
      <c r="I12" s="151">
        <f>G12/H10</f>
        <v>3.7712069801260302E-2</v>
      </c>
      <c r="J12" s="1099"/>
      <c r="K12" s="1079"/>
    </row>
    <row r="13" spans="1:11" ht="94.5" x14ac:dyDescent="0.25">
      <c r="A13" s="144"/>
      <c r="B13" s="1097"/>
      <c r="C13" s="1065" t="s">
        <v>36</v>
      </c>
      <c r="D13" s="152" t="s">
        <v>33</v>
      </c>
      <c r="E13" s="145" t="s">
        <v>75</v>
      </c>
      <c r="F13" s="153">
        <v>93000</v>
      </c>
      <c r="G13" s="106">
        <v>4700000</v>
      </c>
      <c r="H13" s="1063">
        <v>22449623</v>
      </c>
      <c r="I13" s="147">
        <f>G13/H13</f>
        <v>0.20935763598346396</v>
      </c>
      <c r="J13" s="1100"/>
      <c r="K13" s="1077">
        <f>H13/J10</f>
        <v>0.29255118298217481</v>
      </c>
    </row>
    <row r="14" spans="1:11" ht="63" x14ac:dyDescent="0.25">
      <c r="A14" s="144"/>
      <c r="B14" s="1097"/>
      <c r="C14" s="1066"/>
      <c r="D14" s="1068" t="s">
        <v>100</v>
      </c>
      <c r="E14" s="145" t="s">
        <v>76</v>
      </c>
      <c r="F14" s="146">
        <v>73</v>
      </c>
      <c r="G14" s="106">
        <v>37500</v>
      </c>
      <c r="H14" s="1063"/>
      <c r="I14" s="154">
        <f>G14/H13</f>
        <v>1.6704066700808295E-3</v>
      </c>
      <c r="J14" s="1100"/>
      <c r="K14" s="1078"/>
    </row>
    <row r="15" spans="1:11" ht="63" x14ac:dyDescent="0.25">
      <c r="A15" s="144"/>
      <c r="B15" s="1097"/>
      <c r="C15" s="1067"/>
      <c r="D15" s="1069"/>
      <c r="E15" s="145" t="s">
        <v>77</v>
      </c>
      <c r="F15" s="146">
        <v>40</v>
      </c>
      <c r="G15" s="106">
        <v>16800</v>
      </c>
      <c r="H15" s="1063"/>
      <c r="I15" s="154">
        <f>G15/H13</f>
        <v>7.4834218819621158E-4</v>
      </c>
      <c r="J15" s="1100"/>
      <c r="K15" s="1079"/>
    </row>
    <row r="16" spans="1:11" x14ac:dyDescent="0.25">
      <c r="A16" s="144"/>
      <c r="B16" s="1097"/>
      <c r="C16" s="1070" t="s">
        <v>101</v>
      </c>
      <c r="D16" s="155" t="s">
        <v>69</v>
      </c>
      <c r="E16" s="155" t="s">
        <v>69</v>
      </c>
      <c r="F16" s="156" t="s">
        <v>69</v>
      </c>
      <c r="G16" s="156" t="s">
        <v>69</v>
      </c>
      <c r="H16" s="1063">
        <v>2057011</v>
      </c>
      <c r="I16" s="154" t="s">
        <v>69</v>
      </c>
      <c r="J16" s="1100"/>
      <c r="K16" s="1077">
        <f>H16/J10</f>
        <v>2.6805839966993938E-2</v>
      </c>
    </row>
    <row r="17" spans="1:11" x14ac:dyDescent="0.25">
      <c r="A17" s="144"/>
      <c r="B17" s="1097"/>
      <c r="C17" s="1071"/>
      <c r="D17" s="155" t="s">
        <v>69</v>
      </c>
      <c r="E17" s="155" t="s">
        <v>69</v>
      </c>
      <c r="F17" s="156" t="s">
        <v>69</v>
      </c>
      <c r="G17" s="156" t="s">
        <v>69</v>
      </c>
      <c r="H17" s="1063"/>
      <c r="I17" s="154" t="s">
        <v>69</v>
      </c>
      <c r="J17" s="1100"/>
      <c r="K17" s="1078"/>
    </row>
    <row r="18" spans="1:11" ht="16.5" thickBot="1" x14ac:dyDescent="0.3">
      <c r="A18" s="157"/>
      <c r="B18" s="1098"/>
      <c r="C18" s="1072"/>
      <c r="D18" s="155" t="s">
        <v>69</v>
      </c>
      <c r="E18" s="155" t="s">
        <v>69</v>
      </c>
      <c r="F18" s="156" t="s">
        <v>69</v>
      </c>
      <c r="G18" s="156" t="s">
        <v>69</v>
      </c>
      <c r="H18" s="1073"/>
      <c r="I18" s="158" t="s">
        <v>69</v>
      </c>
      <c r="J18" s="1100"/>
      <c r="K18" s="1078"/>
    </row>
    <row r="19" spans="1:11" ht="95.25" thickBot="1" x14ac:dyDescent="0.3">
      <c r="A19" s="1"/>
      <c r="B19" s="1"/>
      <c r="C19" s="1"/>
      <c r="D19" s="40" t="s">
        <v>86</v>
      </c>
      <c r="E19" s="41"/>
      <c r="F19" s="69" t="s">
        <v>88</v>
      </c>
      <c r="G19" s="42">
        <f>SUM(G2:G18)</f>
        <v>4842766</v>
      </c>
      <c r="H19" s="42">
        <f>SUM(H2:H18)</f>
        <v>31578132</v>
      </c>
      <c r="I19" s="159">
        <f>G19/H19</f>
        <v>0.15335821637581348</v>
      </c>
      <c r="J19" s="42">
        <f>SUM(J2:J18)</f>
        <v>106623290</v>
      </c>
      <c r="K19" s="160">
        <f>H19/J19</f>
        <v>0.29616542502111876</v>
      </c>
    </row>
  </sheetData>
  <mergeCells count="22">
    <mergeCell ref="K2:K4"/>
    <mergeCell ref="K10:K12"/>
    <mergeCell ref="K16:K18"/>
    <mergeCell ref="K13:K15"/>
    <mergeCell ref="B2:B4"/>
    <mergeCell ref="C2:C4"/>
    <mergeCell ref="H2:H4"/>
    <mergeCell ref="I2:I4"/>
    <mergeCell ref="J2:J4"/>
    <mergeCell ref="B7:B8"/>
    <mergeCell ref="J7:J8"/>
    <mergeCell ref="K7:K8"/>
    <mergeCell ref="B10:B18"/>
    <mergeCell ref="J10:J18"/>
    <mergeCell ref="C10:C12"/>
    <mergeCell ref="D10:D12"/>
    <mergeCell ref="H10:H12"/>
    <mergeCell ref="C13:C15"/>
    <mergeCell ref="H13:H15"/>
    <mergeCell ref="D14:D15"/>
    <mergeCell ref="C16:C18"/>
    <mergeCell ref="H16:H18"/>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3"/>
  <sheetViews>
    <sheetView topLeftCell="F1" workbookViewId="0">
      <selection activeCell="I10" sqref="I10:O17"/>
    </sheetView>
  </sheetViews>
  <sheetFormatPr defaultRowHeight="15.75" x14ac:dyDescent="0.25"/>
  <cols>
    <col min="8" max="8" width="0.375" customWidth="1"/>
    <col min="9" max="9" width="15.375" customWidth="1"/>
    <col min="12" max="12" width="15.75" customWidth="1"/>
    <col min="13" max="13" width="13.5" customWidth="1"/>
    <col min="14" max="14" width="11.625" customWidth="1"/>
    <col min="15" max="15" width="14.5" customWidth="1"/>
    <col min="16" max="16" width="11.875" customWidth="1"/>
  </cols>
  <sheetData>
    <row r="2" spans="1:16" ht="16.5" thickBot="1" x14ac:dyDescent="0.3"/>
    <row r="3" spans="1:16" ht="16.5" thickBot="1" x14ac:dyDescent="0.3">
      <c r="A3" s="667" t="s">
        <v>399</v>
      </c>
      <c r="B3" s="1496" t="s">
        <v>400</v>
      </c>
      <c r="C3" s="1497"/>
      <c r="D3" s="1497"/>
      <c r="E3" s="1498"/>
    </row>
    <row r="4" spans="1:16" ht="23.25" thickBot="1" x14ac:dyDescent="0.3">
      <c r="A4" s="668" t="s">
        <v>401</v>
      </c>
      <c r="B4" s="1499" t="s">
        <v>402</v>
      </c>
      <c r="C4" s="1500"/>
      <c r="D4" s="1500"/>
      <c r="E4" s="1501"/>
    </row>
    <row r="5" spans="1:16" ht="45.75" thickBot="1" x14ac:dyDescent="0.3">
      <c r="A5" s="668" t="s">
        <v>403</v>
      </c>
      <c r="B5" s="1502" t="s">
        <v>404</v>
      </c>
      <c r="C5" s="1503"/>
      <c r="D5" s="1503"/>
      <c r="E5" s="1504"/>
      <c r="I5" s="901" t="s">
        <v>202</v>
      </c>
      <c r="J5" s="902" t="s">
        <v>201</v>
      </c>
      <c r="K5" s="901" t="s">
        <v>200</v>
      </c>
      <c r="L5" s="903" t="s">
        <v>199</v>
      </c>
      <c r="M5" s="903" t="s">
        <v>198</v>
      </c>
      <c r="N5" s="901" t="s">
        <v>197</v>
      </c>
      <c r="O5" s="901" t="s">
        <v>196</v>
      </c>
      <c r="P5" s="902" t="s">
        <v>430</v>
      </c>
    </row>
    <row r="6" spans="1:16" x14ac:dyDescent="0.25">
      <c r="A6" s="1505"/>
      <c r="B6" s="669">
        <v>2018</v>
      </c>
      <c r="C6" s="669">
        <v>2019</v>
      </c>
      <c r="D6" s="669">
        <v>2020</v>
      </c>
      <c r="E6" s="669">
        <v>2021</v>
      </c>
      <c r="I6" s="904">
        <v>75</v>
      </c>
      <c r="J6" s="904">
        <v>11</v>
      </c>
      <c r="K6" s="904">
        <v>38</v>
      </c>
      <c r="L6" s="905">
        <v>531974000</v>
      </c>
      <c r="M6" s="905">
        <v>38264748</v>
      </c>
      <c r="N6" s="906">
        <f>M6/L6</f>
        <v>7.1929733408023694E-2</v>
      </c>
      <c r="O6" s="905">
        <v>1793466000</v>
      </c>
      <c r="P6" s="907">
        <f>M6/O6</f>
        <v>2.1335641712750618E-2</v>
      </c>
    </row>
    <row r="7" spans="1:16" ht="63.75" thickBot="1" x14ac:dyDescent="0.3">
      <c r="A7" s="1506"/>
      <c r="B7" s="670" t="s">
        <v>405</v>
      </c>
      <c r="C7" s="670" t="s">
        <v>406</v>
      </c>
      <c r="D7" s="670" t="s">
        <v>406</v>
      </c>
      <c r="E7" s="670" t="s">
        <v>406</v>
      </c>
      <c r="I7" s="1044" t="s">
        <v>202</v>
      </c>
      <c r="J7" s="1044" t="s">
        <v>201</v>
      </c>
      <c r="K7" s="1044" t="s">
        <v>200</v>
      </c>
      <c r="L7" s="1044" t="s">
        <v>199</v>
      </c>
      <c r="M7" s="1044" t="s">
        <v>198</v>
      </c>
      <c r="N7" s="1044" t="s">
        <v>197</v>
      </c>
      <c r="O7" s="1044" t="s">
        <v>645</v>
      </c>
      <c r="P7" s="1044" t="s">
        <v>646</v>
      </c>
    </row>
    <row r="8" spans="1:16" ht="16.5" thickBot="1" x14ac:dyDescent="0.3">
      <c r="A8" s="668" t="s">
        <v>407</v>
      </c>
      <c r="B8" s="671" t="s">
        <v>408</v>
      </c>
      <c r="C8" s="671" t="s">
        <v>409</v>
      </c>
      <c r="D8" s="671" t="s">
        <v>410</v>
      </c>
      <c r="E8" s="671" t="s">
        <v>411</v>
      </c>
      <c r="I8" s="1043">
        <v>75</v>
      </c>
      <c r="J8" s="1043">
        <v>11</v>
      </c>
      <c r="K8" s="1043">
        <v>43</v>
      </c>
      <c r="L8" s="905">
        <v>592801000000</v>
      </c>
      <c r="M8" s="905">
        <v>52630418849.771545</v>
      </c>
      <c r="N8" s="1045">
        <f>M8/L8</f>
        <v>8.8782608075511929E-2</v>
      </c>
      <c r="O8" s="905">
        <v>1682637000000</v>
      </c>
      <c r="P8" s="1045">
        <f>M8/O8</f>
        <v>3.1278534140026369E-2</v>
      </c>
    </row>
    <row r="9" spans="1:16" ht="23.25" thickBot="1" x14ac:dyDescent="0.3">
      <c r="A9" s="668" t="s">
        <v>412</v>
      </c>
      <c r="B9" s="672">
        <f>B38</f>
        <v>0</v>
      </c>
      <c r="C9" s="672">
        <f>C38</f>
        <v>0</v>
      </c>
      <c r="D9" s="672">
        <f>D38</f>
        <v>0</v>
      </c>
      <c r="E9" s="672">
        <f>E38</f>
        <v>0</v>
      </c>
    </row>
    <row r="10" spans="1:16" ht="108.75" thickBot="1" x14ac:dyDescent="0.3">
      <c r="I10" s="813" t="s">
        <v>617</v>
      </c>
      <c r="J10" s="813" t="s">
        <v>618</v>
      </c>
      <c r="K10" s="813" t="s">
        <v>619</v>
      </c>
      <c r="L10" s="813" t="s">
        <v>620</v>
      </c>
      <c r="M10" s="803" t="s">
        <v>621</v>
      </c>
      <c r="N10" s="803" t="s">
        <v>622</v>
      </c>
      <c r="O10" s="803" t="s">
        <v>623</v>
      </c>
    </row>
    <row r="11" spans="1:16" ht="18.75" thickBot="1" x14ac:dyDescent="0.3">
      <c r="I11" s="804" t="s">
        <v>191</v>
      </c>
      <c r="J11" s="804">
        <v>84</v>
      </c>
      <c r="K11" s="804">
        <v>9</v>
      </c>
      <c r="L11" s="804">
        <v>11</v>
      </c>
      <c r="M11" s="805">
        <v>14</v>
      </c>
      <c r="N11" s="805">
        <v>38.4</v>
      </c>
      <c r="O11" s="806">
        <v>0.01</v>
      </c>
    </row>
    <row r="12" spans="1:16" ht="18.75" thickBot="1" x14ac:dyDescent="0.3">
      <c r="I12" s="804" t="s">
        <v>192</v>
      </c>
      <c r="J12" s="804">
        <v>84</v>
      </c>
      <c r="K12" s="804">
        <v>20</v>
      </c>
      <c r="L12" s="804">
        <v>27</v>
      </c>
      <c r="M12" s="807">
        <v>23</v>
      </c>
      <c r="N12" s="807">
        <v>63.4</v>
      </c>
      <c r="O12" s="808">
        <v>1.7299999999999999E-2</v>
      </c>
    </row>
    <row r="13" spans="1:16" ht="18.75" thickBot="1" x14ac:dyDescent="0.3">
      <c r="I13" s="804" t="s">
        <v>193</v>
      </c>
      <c r="J13" s="804">
        <v>84</v>
      </c>
      <c r="K13" s="804">
        <v>24</v>
      </c>
      <c r="L13" s="804">
        <v>32</v>
      </c>
      <c r="M13" s="807">
        <v>33</v>
      </c>
      <c r="N13" s="807">
        <v>90</v>
      </c>
      <c r="O13" s="808">
        <v>2.3E-2</v>
      </c>
    </row>
    <row r="14" spans="1:16" ht="18.75" thickBot="1" x14ac:dyDescent="0.3">
      <c r="I14" s="804" t="s">
        <v>194</v>
      </c>
      <c r="J14" s="804">
        <v>84</v>
      </c>
      <c r="K14" s="804">
        <v>28</v>
      </c>
      <c r="L14" s="804">
        <v>41</v>
      </c>
      <c r="M14" s="807">
        <v>41</v>
      </c>
      <c r="N14" s="807">
        <v>120</v>
      </c>
      <c r="O14" s="808">
        <v>2.4E-2</v>
      </c>
    </row>
    <row r="15" spans="1:16" ht="18" x14ac:dyDescent="0.25">
      <c r="I15" s="809" t="s">
        <v>379</v>
      </c>
      <c r="J15" s="809">
        <v>75</v>
      </c>
      <c r="K15" s="809">
        <v>33</v>
      </c>
      <c r="L15" s="809">
        <v>52</v>
      </c>
      <c r="M15" s="810">
        <v>52</v>
      </c>
      <c r="N15" s="810">
        <v>298</v>
      </c>
      <c r="O15" s="811">
        <v>6.3E-2</v>
      </c>
    </row>
    <row r="16" spans="1:16" ht="18" x14ac:dyDescent="0.25">
      <c r="I16" s="812" t="s">
        <v>429</v>
      </c>
      <c r="J16" s="812">
        <v>75</v>
      </c>
      <c r="K16" s="812">
        <v>38</v>
      </c>
      <c r="L16" s="812">
        <v>57</v>
      </c>
      <c r="M16" s="812">
        <v>57</v>
      </c>
      <c r="N16" s="812">
        <v>348</v>
      </c>
      <c r="O16" s="814">
        <v>7.1999999999999995E-2</v>
      </c>
      <c r="P16" t="s">
        <v>712</v>
      </c>
    </row>
    <row r="17" spans="9:16" ht="18" x14ac:dyDescent="0.25">
      <c r="I17" s="812" t="s">
        <v>642</v>
      </c>
      <c r="J17" s="812">
        <v>75</v>
      </c>
      <c r="K17" s="812">
        <v>43</v>
      </c>
      <c r="L17" s="812">
        <v>38</v>
      </c>
      <c r="M17" s="908">
        <v>62</v>
      </c>
      <c r="N17" s="812">
        <v>506</v>
      </c>
      <c r="O17" s="909">
        <v>0.09</v>
      </c>
      <c r="P17" s="1046">
        <v>126</v>
      </c>
    </row>
    <row r="18" spans="9:16" ht="18" x14ac:dyDescent="0.25">
      <c r="I18" s="802"/>
      <c r="J18" s="802"/>
      <c r="K18" s="802"/>
      <c r="L18" s="802"/>
    </row>
    <row r="19" spans="9:16" ht="18" x14ac:dyDescent="0.25">
      <c r="I19" s="802"/>
      <c r="J19" s="802"/>
      <c r="K19" s="802"/>
      <c r="L19" s="802"/>
    </row>
    <row r="20" spans="9:16" ht="18" x14ac:dyDescent="0.25">
      <c r="I20" s="802"/>
      <c r="J20" s="802"/>
      <c r="K20" s="802"/>
      <c r="L20" s="802"/>
    </row>
    <row r="21" spans="9:16" ht="18" x14ac:dyDescent="0.25">
      <c r="I21" s="802"/>
      <c r="J21" s="802"/>
      <c r="K21" s="802"/>
      <c r="L21" s="802"/>
    </row>
    <row r="22" spans="9:16" ht="18" x14ac:dyDescent="0.25">
      <c r="I22" s="802"/>
      <c r="J22" s="802"/>
      <c r="K22" s="802"/>
      <c r="L22" s="802"/>
    </row>
    <row r="23" spans="9:16" ht="18" x14ac:dyDescent="0.25">
      <c r="I23" s="802"/>
      <c r="J23" s="802"/>
      <c r="K23" s="802"/>
      <c r="L23" s="802"/>
    </row>
  </sheetData>
  <mergeCells count="4">
    <mergeCell ref="B3:E3"/>
    <mergeCell ref="B4:E4"/>
    <mergeCell ref="B5:E5"/>
    <mergeCell ref="A6:A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zoomScale="60" zoomScaleNormal="60" workbookViewId="0">
      <selection activeCell="G35" sqref="G35"/>
    </sheetView>
  </sheetViews>
  <sheetFormatPr defaultColWidth="11" defaultRowHeight="15.75" x14ac:dyDescent="0.25"/>
  <cols>
    <col min="1" max="1" width="5.375" bestFit="1" customWidth="1"/>
    <col min="2" max="2" width="27" customWidth="1"/>
    <col min="3" max="3" width="23.5" customWidth="1"/>
    <col min="4" max="4" width="55.375" customWidth="1"/>
    <col min="5" max="5" width="23.625" customWidth="1"/>
    <col min="6" max="6" width="14.625" bestFit="1" customWidth="1"/>
    <col min="7" max="7" width="20.5" bestFit="1" customWidth="1"/>
    <col min="8" max="8" width="21.75" customWidth="1"/>
    <col min="9" max="9" width="16.375" bestFit="1" customWidth="1"/>
    <col min="10" max="10" width="23.625" customWidth="1"/>
    <col min="11" max="11" width="13.625" customWidth="1"/>
    <col min="13" max="13" width="20.5" hidden="1" customWidth="1"/>
    <col min="14" max="14" width="26.5" customWidth="1"/>
  </cols>
  <sheetData>
    <row r="1" spans="1:27" ht="30" x14ac:dyDescent="0.4">
      <c r="B1" s="2" t="s">
        <v>79</v>
      </c>
      <c r="C1" s="1"/>
      <c r="D1" s="1"/>
      <c r="E1" s="1"/>
      <c r="F1" s="1"/>
      <c r="G1" s="1"/>
      <c r="H1" s="1"/>
      <c r="I1" s="1"/>
      <c r="J1" s="1"/>
      <c r="K1" s="1"/>
      <c r="L1" s="1"/>
      <c r="M1" s="1"/>
      <c r="N1" s="1"/>
      <c r="O1" s="1"/>
      <c r="P1" s="1"/>
      <c r="Q1" s="1"/>
      <c r="R1" s="1"/>
      <c r="S1" s="1"/>
      <c r="T1" s="1"/>
      <c r="U1" s="1"/>
      <c r="V1" s="1"/>
      <c r="W1" s="1"/>
      <c r="X1" s="1"/>
      <c r="Y1" s="1"/>
      <c r="Z1" s="1"/>
      <c r="AA1" s="1"/>
    </row>
    <row r="2" spans="1:27" ht="16.5" thickBot="1" x14ac:dyDescent="0.3">
      <c r="B2" s="1"/>
      <c r="C2" s="1"/>
      <c r="D2" s="1"/>
      <c r="E2" s="1"/>
      <c r="F2" s="1"/>
      <c r="G2" s="1"/>
      <c r="H2" s="1"/>
      <c r="I2" s="1"/>
      <c r="J2" s="1"/>
      <c r="K2" s="1"/>
      <c r="L2" s="1"/>
      <c r="M2" s="1"/>
      <c r="N2" s="1"/>
      <c r="O2" s="1"/>
      <c r="P2" s="1"/>
      <c r="Q2" s="1"/>
      <c r="R2" s="1"/>
      <c r="S2" s="1"/>
      <c r="T2" s="1"/>
      <c r="U2" s="1"/>
      <c r="V2" s="1"/>
      <c r="W2" s="1"/>
      <c r="X2" s="1"/>
      <c r="Y2" s="1"/>
      <c r="Z2" s="1"/>
      <c r="AA2" s="1"/>
    </row>
    <row r="3" spans="1:27" s="22" customFormat="1" ht="85.5" customHeight="1" thickTop="1" x14ac:dyDescent="0.25">
      <c r="A3" s="22" t="s">
        <v>78</v>
      </c>
      <c r="B3" s="20" t="s">
        <v>0</v>
      </c>
      <c r="C3" s="6" t="s">
        <v>89</v>
      </c>
      <c r="D3" s="6" t="s">
        <v>80</v>
      </c>
      <c r="E3" s="6" t="s">
        <v>81</v>
      </c>
      <c r="F3" s="6" t="s">
        <v>82</v>
      </c>
      <c r="G3" s="6" t="s">
        <v>83</v>
      </c>
      <c r="H3" s="6" t="s">
        <v>90</v>
      </c>
      <c r="I3" s="6" t="s">
        <v>84</v>
      </c>
      <c r="J3" s="6" t="s">
        <v>1</v>
      </c>
      <c r="K3" s="7" t="s">
        <v>2</v>
      </c>
      <c r="M3" s="46" t="s">
        <v>83</v>
      </c>
      <c r="N3" s="57" t="s">
        <v>87</v>
      </c>
    </row>
    <row r="4" spans="1:27" s="4" customFormat="1" ht="54.75" customHeight="1" x14ac:dyDescent="0.25">
      <c r="A4" s="4">
        <v>1</v>
      </c>
      <c r="B4" s="1134" t="s">
        <v>3</v>
      </c>
      <c r="C4" s="1131" t="s">
        <v>4</v>
      </c>
      <c r="D4" s="78" t="s">
        <v>56</v>
      </c>
      <c r="E4" s="72" t="s">
        <v>57</v>
      </c>
      <c r="F4" s="84">
        <v>10</v>
      </c>
      <c r="G4" s="61">
        <v>10000</v>
      </c>
      <c r="H4" s="1125">
        <v>1074000</v>
      </c>
      <c r="I4" s="1128">
        <f>(G4+G5+G6)/H4</f>
        <v>2.7932960893854747E-2</v>
      </c>
      <c r="J4" s="1109">
        <v>2309000</v>
      </c>
      <c r="K4" s="1112">
        <f>(G4+G5+G6)/J4</f>
        <v>1.2992637505413599E-2</v>
      </c>
      <c r="M4" s="47">
        <v>10000</v>
      </c>
      <c r="N4" s="58">
        <f>M4/124*1000</f>
        <v>80645.161290322576</v>
      </c>
    </row>
    <row r="5" spans="1:27" s="4" customFormat="1" ht="34.5" customHeight="1" x14ac:dyDescent="0.25">
      <c r="B5" s="1134"/>
      <c r="C5" s="1132"/>
      <c r="D5" s="19" t="s">
        <v>5</v>
      </c>
      <c r="E5" s="73" t="s">
        <v>59</v>
      </c>
      <c r="F5" s="85">
        <v>10</v>
      </c>
      <c r="G5" s="61">
        <v>10000</v>
      </c>
      <c r="H5" s="1126"/>
      <c r="I5" s="1129"/>
      <c r="J5" s="1110"/>
      <c r="K5" s="1113"/>
      <c r="M5" s="47">
        <v>10000</v>
      </c>
      <c r="N5" s="58">
        <f t="shared" ref="N5:N34" si="0">M5/124*1000</f>
        <v>80645.161290322576</v>
      </c>
    </row>
    <row r="6" spans="1:27" s="4" customFormat="1" ht="44.25" customHeight="1" thickBot="1" x14ac:dyDescent="0.3">
      <c r="B6" s="1135"/>
      <c r="C6" s="1133"/>
      <c r="D6" s="15" t="s">
        <v>6</v>
      </c>
      <c r="E6" s="15" t="s">
        <v>58</v>
      </c>
      <c r="F6" s="86">
        <v>50</v>
      </c>
      <c r="G6" s="16">
        <v>10000</v>
      </c>
      <c r="H6" s="1127"/>
      <c r="I6" s="1130"/>
      <c r="J6" s="1111"/>
      <c r="K6" s="1114"/>
      <c r="M6" s="48">
        <v>10000</v>
      </c>
      <c r="N6" s="58">
        <f t="shared" si="0"/>
        <v>80645.161290322576</v>
      </c>
    </row>
    <row r="7" spans="1:27" s="4" customFormat="1" ht="71.25" customHeight="1" thickTop="1" thickBot="1" x14ac:dyDescent="0.3">
      <c r="A7" s="5">
        <v>4</v>
      </c>
      <c r="B7" s="21" t="s">
        <v>7</v>
      </c>
      <c r="C7" s="12" t="s">
        <v>8</v>
      </c>
      <c r="D7" s="12" t="s">
        <v>9</v>
      </c>
      <c r="E7" s="12" t="s">
        <v>60</v>
      </c>
      <c r="F7" s="87">
        <v>25</v>
      </c>
      <c r="G7" s="9">
        <v>2034</v>
      </c>
      <c r="H7" s="105">
        <v>1802000</v>
      </c>
      <c r="I7" s="23">
        <f>G7/H7</f>
        <v>1.1287458379578247E-3</v>
      </c>
      <c r="J7" s="9">
        <v>2102000</v>
      </c>
      <c r="K7" s="10">
        <f>G7/J7</f>
        <v>9.6764985727878215E-4</v>
      </c>
      <c r="M7" s="49">
        <v>2034</v>
      </c>
      <c r="N7" s="58">
        <f t="shared" si="0"/>
        <v>16403.225806451614</v>
      </c>
    </row>
    <row r="8" spans="1:27" s="3" customFormat="1" ht="62.25" customHeight="1" thickTop="1" thickBot="1" x14ac:dyDescent="0.3">
      <c r="A8" s="5">
        <v>5</v>
      </c>
      <c r="B8" s="21" t="s">
        <v>10</v>
      </c>
      <c r="C8" s="8" t="s">
        <v>11</v>
      </c>
      <c r="D8" s="12" t="s">
        <v>12</v>
      </c>
      <c r="E8" s="12" t="s">
        <v>61</v>
      </c>
      <c r="F8" s="87">
        <v>15</v>
      </c>
      <c r="G8" s="9">
        <v>44418</v>
      </c>
      <c r="H8" s="105">
        <v>1079000</v>
      </c>
      <c r="I8" s="23">
        <f>G8/H8</f>
        <v>4.1165894346617236E-2</v>
      </c>
      <c r="J8" s="9">
        <v>1709000</v>
      </c>
      <c r="K8" s="11">
        <f>G8/J8</f>
        <v>2.5990637799882973E-2</v>
      </c>
      <c r="M8" s="50">
        <v>44418</v>
      </c>
      <c r="N8" s="58">
        <f t="shared" si="0"/>
        <v>358209.67741935479</v>
      </c>
    </row>
    <row r="9" spans="1:27" s="3" customFormat="1" ht="67.5" customHeight="1" thickTop="1" thickBot="1" x14ac:dyDescent="0.3">
      <c r="A9" s="5">
        <v>6</v>
      </c>
      <c r="B9" s="21" t="s">
        <v>91</v>
      </c>
      <c r="C9" s="12" t="s">
        <v>13</v>
      </c>
      <c r="D9" s="12" t="s">
        <v>14</v>
      </c>
      <c r="E9" s="12" t="s">
        <v>62</v>
      </c>
      <c r="F9" s="87">
        <v>500</v>
      </c>
      <c r="G9" s="9">
        <v>28020</v>
      </c>
      <c r="H9" s="9">
        <v>334200</v>
      </c>
      <c r="I9" s="23">
        <f>G9/H9</f>
        <v>8.3842010771992825E-2</v>
      </c>
      <c r="J9" s="9">
        <v>417000</v>
      </c>
      <c r="K9" s="11">
        <f>G9/J9</f>
        <v>6.7194244604316541E-2</v>
      </c>
      <c r="M9" s="50">
        <v>28020</v>
      </c>
      <c r="N9" s="58">
        <f t="shared" si="0"/>
        <v>225967.74193548388</v>
      </c>
    </row>
    <row r="10" spans="1:27" s="3" customFormat="1" ht="56.25" customHeight="1" thickTop="1" x14ac:dyDescent="0.25">
      <c r="A10" s="5">
        <v>7</v>
      </c>
      <c r="B10" s="1136" t="s">
        <v>15</v>
      </c>
      <c r="C10" s="13" t="s">
        <v>16</v>
      </c>
      <c r="D10" s="13" t="s">
        <v>17</v>
      </c>
      <c r="E10" s="13" t="s">
        <v>63</v>
      </c>
      <c r="F10" s="91">
        <v>7100</v>
      </c>
      <c r="G10" s="64">
        <v>4941</v>
      </c>
      <c r="H10" s="64">
        <v>211900</v>
      </c>
      <c r="I10" s="66">
        <f>G10/H10</f>
        <v>2.3317602642756018E-2</v>
      </c>
      <c r="J10" s="1115">
        <v>8361000</v>
      </c>
      <c r="K10" s="1139">
        <f>(G10+G11)/J10</f>
        <v>2.8634134672886019E-3</v>
      </c>
      <c r="M10" s="51">
        <v>4941</v>
      </c>
      <c r="N10" s="58">
        <f t="shared" si="0"/>
        <v>39846.774193548386</v>
      </c>
    </row>
    <row r="11" spans="1:27" s="3" customFormat="1" ht="79.5" thickBot="1" x14ac:dyDescent="0.3">
      <c r="A11" s="5">
        <v>8</v>
      </c>
      <c r="B11" s="1135"/>
      <c r="C11" s="15" t="s">
        <v>18</v>
      </c>
      <c r="D11" s="15" t="s">
        <v>19</v>
      </c>
      <c r="E11" s="15" t="s">
        <v>64</v>
      </c>
      <c r="F11" s="86">
        <v>12</v>
      </c>
      <c r="G11" s="16">
        <v>19000</v>
      </c>
      <c r="H11" s="16">
        <v>3531000</v>
      </c>
      <c r="I11" s="70">
        <f>G11/H11</f>
        <v>5.3809119229679975E-3</v>
      </c>
      <c r="J11" s="1111"/>
      <c r="K11" s="1114"/>
      <c r="M11" s="52">
        <v>19000</v>
      </c>
      <c r="N11" s="58">
        <f t="shared" si="0"/>
        <v>153225.80645161291</v>
      </c>
    </row>
    <row r="12" spans="1:27" s="3" customFormat="1" ht="118.5" customHeight="1" thickTop="1" x14ac:dyDescent="0.25">
      <c r="A12" s="5">
        <v>9</v>
      </c>
      <c r="B12" s="1136" t="s">
        <v>20</v>
      </c>
      <c r="C12" s="1137" t="s">
        <v>21</v>
      </c>
      <c r="D12" s="13" t="s">
        <v>22</v>
      </c>
      <c r="E12" s="13" t="s">
        <v>93</v>
      </c>
      <c r="F12" s="91">
        <v>1750</v>
      </c>
      <c r="G12" s="64">
        <v>40000</v>
      </c>
      <c r="H12" s="1115">
        <v>300800</v>
      </c>
      <c r="I12" s="1140">
        <f>G12:G13/H12</f>
        <v>0.13297872340425532</v>
      </c>
      <c r="J12" s="1115">
        <v>40291000</v>
      </c>
      <c r="K12" s="1139">
        <f>(G12+G13)/J12</f>
        <v>3.9711101734878759E-3</v>
      </c>
      <c r="M12" s="53">
        <v>40000</v>
      </c>
      <c r="N12" s="58">
        <f t="shared" si="0"/>
        <v>322580.6451612903</v>
      </c>
    </row>
    <row r="13" spans="1:27" s="3" customFormat="1" ht="118.5" customHeight="1" thickBot="1" x14ac:dyDescent="0.3">
      <c r="A13" s="5">
        <v>10</v>
      </c>
      <c r="B13" s="1135"/>
      <c r="C13" s="1138"/>
      <c r="D13" s="15" t="s">
        <v>23</v>
      </c>
      <c r="E13" s="71" t="s">
        <v>92</v>
      </c>
      <c r="F13" s="86">
        <v>30</v>
      </c>
      <c r="G13" s="16">
        <v>120000</v>
      </c>
      <c r="H13" s="1111"/>
      <c r="I13" s="1141"/>
      <c r="J13" s="1111"/>
      <c r="K13" s="1114"/>
      <c r="M13" s="54">
        <v>120000</v>
      </c>
      <c r="N13" s="58">
        <f t="shared" si="0"/>
        <v>967741.93548387103</v>
      </c>
    </row>
    <row r="14" spans="1:27" s="3" customFormat="1" ht="60.75" customHeight="1" thickTop="1" x14ac:dyDescent="0.25">
      <c r="A14" s="5">
        <v>11</v>
      </c>
      <c r="B14" s="1105" t="s">
        <v>49</v>
      </c>
      <c r="C14" s="1108" t="s">
        <v>50</v>
      </c>
      <c r="D14" s="34" t="s">
        <v>52</v>
      </c>
      <c r="E14" s="34" t="s">
        <v>65</v>
      </c>
      <c r="F14" s="88">
        <v>120</v>
      </c>
      <c r="G14" s="60">
        <v>99889</v>
      </c>
      <c r="H14" s="1143">
        <v>4387450</v>
      </c>
      <c r="I14" s="1144">
        <f>G14:G16/H14</f>
        <v>2.2766983099522502E-2</v>
      </c>
      <c r="J14" s="1110">
        <v>8886000</v>
      </c>
      <c r="K14" s="1113">
        <f>(G14+G15+G16+G17)/J14</f>
        <v>6.5542201215395002E-2</v>
      </c>
      <c r="M14" s="32">
        <v>99889</v>
      </c>
      <c r="N14" s="58">
        <f t="shared" si="0"/>
        <v>805556.45161290315</v>
      </c>
    </row>
    <row r="15" spans="1:27" s="3" customFormat="1" ht="53.25" customHeight="1" x14ac:dyDescent="0.25">
      <c r="A15" s="5">
        <v>12</v>
      </c>
      <c r="B15" s="1105"/>
      <c r="C15" s="1108"/>
      <c r="D15" s="73" t="s">
        <v>54</v>
      </c>
      <c r="E15" s="73" t="s">
        <v>66</v>
      </c>
      <c r="F15" s="89">
        <v>1</v>
      </c>
      <c r="G15" s="61">
        <v>3949</v>
      </c>
      <c r="H15" s="1142"/>
      <c r="I15" s="1144"/>
      <c r="J15" s="1110"/>
      <c r="K15" s="1113"/>
      <c r="M15" s="55">
        <v>3949</v>
      </c>
      <c r="N15" s="58">
        <f t="shared" si="0"/>
        <v>31846.774193548386</v>
      </c>
    </row>
    <row r="16" spans="1:27" s="3" customFormat="1" ht="57" customHeight="1" x14ac:dyDescent="0.25">
      <c r="A16" s="5">
        <v>13</v>
      </c>
      <c r="B16" s="1105"/>
      <c r="C16" s="1122"/>
      <c r="D16" s="73" t="s">
        <v>53</v>
      </c>
      <c r="E16" s="73" t="s">
        <v>67</v>
      </c>
      <c r="F16" s="90">
        <v>775</v>
      </c>
      <c r="G16" s="61">
        <v>408370</v>
      </c>
      <c r="H16" s="1142"/>
      <c r="I16" s="1145"/>
      <c r="J16" s="1110"/>
      <c r="K16" s="1113"/>
      <c r="M16" s="55">
        <v>408370</v>
      </c>
      <c r="N16" s="58">
        <f t="shared" si="0"/>
        <v>3293306.4516129033</v>
      </c>
    </row>
    <row r="17" spans="1:14" s="3" customFormat="1" ht="78" customHeight="1" thickBot="1" x14ac:dyDescent="0.3">
      <c r="A17" s="5">
        <v>14</v>
      </c>
      <c r="B17" s="1105"/>
      <c r="C17" s="63" t="s">
        <v>51</v>
      </c>
      <c r="D17" s="74" t="s">
        <v>55</v>
      </c>
      <c r="E17" s="74" t="s">
        <v>68</v>
      </c>
      <c r="F17" s="90">
        <v>6000</v>
      </c>
      <c r="G17" s="61">
        <v>70200</v>
      </c>
      <c r="H17" s="68">
        <v>100200</v>
      </c>
      <c r="I17" s="62">
        <v>0.7</v>
      </c>
      <c r="J17" s="1110"/>
      <c r="K17" s="1113"/>
      <c r="M17" s="31">
        <v>70200</v>
      </c>
      <c r="N17" s="58">
        <f t="shared" si="0"/>
        <v>566129.03225806449</v>
      </c>
    </row>
    <row r="18" spans="1:14" s="3" customFormat="1" ht="73.5" customHeight="1" thickTop="1" x14ac:dyDescent="0.25">
      <c r="A18" s="5">
        <v>15</v>
      </c>
      <c r="B18" s="1104" t="s">
        <v>24</v>
      </c>
      <c r="C18" s="18" t="s">
        <v>25</v>
      </c>
      <c r="D18" s="13" t="s">
        <v>28</v>
      </c>
      <c r="E18" s="13" t="s">
        <v>94</v>
      </c>
      <c r="F18" s="91">
        <v>31</v>
      </c>
      <c r="G18" s="14">
        <v>272854</v>
      </c>
      <c r="H18" s="64">
        <v>3277437</v>
      </c>
      <c r="I18" s="35">
        <f>G18/H18</f>
        <v>8.3252248632086592E-2</v>
      </c>
      <c r="J18" s="1115">
        <v>19424000</v>
      </c>
      <c r="K18" s="1139">
        <f>(G18+G19+G20)/J18</f>
        <v>2.1472147858319603E-2</v>
      </c>
      <c r="M18" s="53">
        <v>272854</v>
      </c>
      <c r="N18" s="58">
        <f t="shared" si="0"/>
        <v>2200435.4838709678</v>
      </c>
    </row>
    <row r="19" spans="1:14" s="3" customFormat="1" ht="74.25" customHeight="1" x14ac:dyDescent="0.25">
      <c r="A19" s="5">
        <v>16</v>
      </c>
      <c r="B19" s="1105"/>
      <c r="C19" s="19" t="s">
        <v>26</v>
      </c>
      <c r="D19" s="73" t="s">
        <v>70</v>
      </c>
      <c r="E19" s="73" t="s">
        <v>72</v>
      </c>
      <c r="F19" s="90">
        <v>2930</v>
      </c>
      <c r="G19" s="61">
        <v>120921</v>
      </c>
      <c r="H19" s="61">
        <v>8060940</v>
      </c>
      <c r="I19" s="24">
        <f>G19/H19</f>
        <v>1.5000855979575583E-2</v>
      </c>
      <c r="J19" s="1110"/>
      <c r="K19" s="1113"/>
      <c r="M19" s="55">
        <v>120921</v>
      </c>
      <c r="N19" s="58">
        <f t="shared" si="0"/>
        <v>975169.35483870958</v>
      </c>
    </row>
    <row r="20" spans="1:14" s="3" customFormat="1" ht="66.75" customHeight="1" thickBot="1" x14ac:dyDescent="0.3">
      <c r="A20" s="5">
        <v>17</v>
      </c>
      <c r="B20" s="1106"/>
      <c r="C20" s="17" t="s">
        <v>27</v>
      </c>
      <c r="D20" s="15" t="s">
        <v>29</v>
      </c>
      <c r="E20" s="15" t="s">
        <v>71</v>
      </c>
      <c r="F20" s="86">
        <v>100</v>
      </c>
      <c r="G20" s="16">
        <v>23300</v>
      </c>
      <c r="H20" s="65">
        <v>1185852</v>
      </c>
      <c r="I20" s="36">
        <f>G20/H20</f>
        <v>1.9648320363755342E-2</v>
      </c>
      <c r="J20" s="1111"/>
      <c r="K20" s="1114"/>
      <c r="M20" s="54">
        <v>23300</v>
      </c>
      <c r="N20" s="58">
        <f t="shared" si="0"/>
        <v>187903.22580645161</v>
      </c>
    </row>
    <row r="21" spans="1:14" s="3" customFormat="1" ht="78" customHeight="1" thickTop="1" x14ac:dyDescent="0.25">
      <c r="B21" s="1105" t="s">
        <v>34</v>
      </c>
      <c r="C21" s="34" t="s">
        <v>30</v>
      </c>
      <c r="D21" s="34" t="s">
        <v>31</v>
      </c>
      <c r="E21" s="34"/>
      <c r="F21" s="88"/>
      <c r="G21" s="60">
        <v>0</v>
      </c>
      <c r="H21" s="92">
        <v>1917238</v>
      </c>
      <c r="I21" s="25">
        <v>0</v>
      </c>
      <c r="J21" s="1110">
        <v>76761000</v>
      </c>
      <c r="K21" s="1113">
        <f>(G21+G22+G23+G24+G25+G26+G27+G28+G29+G30)/J21</f>
        <v>7.5559815531324501E-2</v>
      </c>
      <c r="M21" s="32">
        <v>0</v>
      </c>
      <c r="N21" s="58">
        <f t="shared" si="0"/>
        <v>0</v>
      </c>
    </row>
    <row r="22" spans="1:14" s="3" customFormat="1" ht="135" customHeight="1" x14ac:dyDescent="0.25">
      <c r="B22" s="1105"/>
      <c r="C22" s="1107" t="s">
        <v>35</v>
      </c>
      <c r="D22" s="1119" t="s">
        <v>32</v>
      </c>
      <c r="E22" s="73" t="s">
        <v>85</v>
      </c>
      <c r="F22" s="101">
        <v>1</v>
      </c>
      <c r="G22" s="61">
        <v>3190</v>
      </c>
      <c r="H22" s="1142">
        <v>142651</v>
      </c>
      <c r="I22" s="24">
        <f>G22/H22</f>
        <v>2.236226875381175E-2</v>
      </c>
      <c r="J22" s="1110"/>
      <c r="K22" s="1113"/>
      <c r="M22" s="55">
        <v>3190</v>
      </c>
      <c r="N22" s="58">
        <f t="shared" si="0"/>
        <v>25725.806451612905</v>
      </c>
    </row>
    <row r="23" spans="1:14" s="3" customFormat="1" ht="74.25" customHeight="1" x14ac:dyDescent="0.25">
      <c r="B23" s="1105"/>
      <c r="C23" s="1108"/>
      <c r="D23" s="1120"/>
      <c r="E23" s="37" t="s">
        <v>74</v>
      </c>
      <c r="F23" s="101">
        <v>1</v>
      </c>
      <c r="G23" s="61">
        <v>7500</v>
      </c>
      <c r="H23" s="1142"/>
      <c r="I23" s="24">
        <f>G23/H22</f>
        <v>5.2575866976046437E-2</v>
      </c>
      <c r="J23" s="1110"/>
      <c r="K23" s="1113"/>
      <c r="M23" s="55">
        <v>7500</v>
      </c>
      <c r="N23" s="58">
        <f t="shared" si="0"/>
        <v>60483.870967741939</v>
      </c>
    </row>
    <row r="24" spans="1:14" s="3" customFormat="1" ht="87.75" customHeight="1" x14ac:dyDescent="0.25">
      <c r="B24" s="1105"/>
      <c r="C24" s="1122"/>
      <c r="D24" s="1121"/>
      <c r="E24" s="28" t="s">
        <v>73</v>
      </c>
      <c r="F24" s="102">
        <v>1</v>
      </c>
      <c r="G24" s="67">
        <v>3890</v>
      </c>
      <c r="H24" s="1109"/>
      <c r="I24" s="29">
        <f>G24/H22</f>
        <v>2.7269349671576085E-2</v>
      </c>
      <c r="J24" s="1110"/>
      <c r="K24" s="1113"/>
      <c r="M24" s="31">
        <v>3890</v>
      </c>
      <c r="N24" s="58">
        <f t="shared" si="0"/>
        <v>31370.967741935485</v>
      </c>
    </row>
    <row r="25" spans="1:14" s="3" customFormat="1" ht="72.75" customHeight="1" x14ac:dyDescent="0.25">
      <c r="B25" s="1105"/>
      <c r="C25" s="1107" t="s">
        <v>36</v>
      </c>
      <c r="D25" s="79" t="s">
        <v>33</v>
      </c>
      <c r="E25" s="73" t="s">
        <v>75</v>
      </c>
      <c r="F25" s="103">
        <v>79000</v>
      </c>
      <c r="G25" s="61">
        <v>4506416</v>
      </c>
      <c r="H25" s="1142">
        <v>22642000</v>
      </c>
      <c r="I25" s="24">
        <f>G25/H25</f>
        <v>0.19902906103701087</v>
      </c>
      <c r="J25" s="1117"/>
      <c r="K25" s="1113"/>
      <c r="M25" s="55">
        <v>4506416</v>
      </c>
      <c r="N25" s="58">
        <f t="shared" si="0"/>
        <v>36342064.516129032</v>
      </c>
    </row>
    <row r="26" spans="1:14" s="3" customFormat="1" ht="77.25" customHeight="1" x14ac:dyDescent="0.25">
      <c r="B26" s="1105"/>
      <c r="C26" s="1108"/>
      <c r="D26" s="1123" t="s">
        <v>37</v>
      </c>
      <c r="E26" s="73" t="s">
        <v>76</v>
      </c>
      <c r="F26" s="101">
        <v>64</v>
      </c>
      <c r="G26" s="61">
        <v>37880</v>
      </c>
      <c r="H26" s="1142"/>
      <c r="I26" s="26">
        <f>G26/H25</f>
        <v>1.6729970850631569E-3</v>
      </c>
      <c r="J26" s="1117"/>
      <c r="K26" s="1113"/>
      <c r="M26" s="55">
        <v>37880</v>
      </c>
      <c r="N26" s="58">
        <f t="shared" si="0"/>
        <v>305483.87096774194</v>
      </c>
    </row>
    <row r="27" spans="1:14" s="3" customFormat="1" ht="60.75" customHeight="1" x14ac:dyDescent="0.25">
      <c r="B27" s="1105"/>
      <c r="C27" s="1122"/>
      <c r="D27" s="1124"/>
      <c r="E27" s="73" t="s">
        <v>77</v>
      </c>
      <c r="F27" s="101">
        <v>45</v>
      </c>
      <c r="G27" s="61">
        <v>61500</v>
      </c>
      <c r="H27" s="1142"/>
      <c r="I27" s="26">
        <f>G27/H25</f>
        <v>2.7161911491917676E-3</v>
      </c>
      <c r="J27" s="1117"/>
      <c r="K27" s="1113"/>
      <c r="M27" s="55">
        <v>61500</v>
      </c>
      <c r="N27" s="58">
        <f t="shared" si="0"/>
        <v>495967.74193548382</v>
      </c>
    </row>
    <row r="28" spans="1:14" s="3" customFormat="1" ht="79.5" customHeight="1" x14ac:dyDescent="0.25">
      <c r="B28" s="1105"/>
      <c r="C28" s="1107" t="s">
        <v>38</v>
      </c>
      <c r="D28" s="80" t="s">
        <v>39</v>
      </c>
      <c r="E28" s="19" t="s">
        <v>69</v>
      </c>
      <c r="F28" s="85" t="s">
        <v>69</v>
      </c>
      <c r="G28" s="61">
        <v>285771</v>
      </c>
      <c r="H28" s="1063">
        <v>2179671</v>
      </c>
      <c r="I28" s="26">
        <f>G28/H28</f>
        <v>0.13110740107107907</v>
      </c>
      <c r="J28" s="1117"/>
      <c r="K28" s="1113"/>
      <c r="M28" s="55">
        <v>285771</v>
      </c>
      <c r="N28" s="58">
        <f t="shared" si="0"/>
        <v>2304604.8387096776</v>
      </c>
    </row>
    <row r="29" spans="1:14" s="3" customFormat="1" ht="77.25" customHeight="1" x14ac:dyDescent="0.25">
      <c r="B29" s="1105"/>
      <c r="C29" s="1108"/>
      <c r="D29" s="80" t="s">
        <v>40</v>
      </c>
      <c r="E29" s="19" t="s">
        <v>69</v>
      </c>
      <c r="F29" s="85" t="s">
        <v>69</v>
      </c>
      <c r="G29" s="61">
        <v>450000</v>
      </c>
      <c r="H29" s="1063"/>
      <c r="I29" s="26">
        <f>G29/H28</f>
        <v>0.20645317573156682</v>
      </c>
      <c r="J29" s="1117"/>
      <c r="K29" s="1113"/>
      <c r="M29" s="55">
        <v>450000</v>
      </c>
      <c r="N29" s="58">
        <f t="shared" si="0"/>
        <v>3629032.2580645159</v>
      </c>
    </row>
    <row r="30" spans="1:14" s="3" customFormat="1" ht="57.75" customHeight="1" thickBot="1" x14ac:dyDescent="0.3">
      <c r="B30" s="1105"/>
      <c r="C30" s="1108"/>
      <c r="D30" s="81" t="s">
        <v>41</v>
      </c>
      <c r="E30" s="63" t="s">
        <v>69</v>
      </c>
      <c r="F30" s="93" t="s">
        <v>69</v>
      </c>
      <c r="G30" s="67">
        <v>443900</v>
      </c>
      <c r="H30" s="1064"/>
      <c r="I30" s="33">
        <f>G30/H28</f>
        <v>0.2036545882383167</v>
      </c>
      <c r="J30" s="1117"/>
      <c r="K30" s="1113"/>
      <c r="M30" s="31">
        <v>443900</v>
      </c>
      <c r="N30" s="58">
        <f t="shared" si="0"/>
        <v>3579838.7096774196</v>
      </c>
    </row>
    <row r="31" spans="1:14" s="3" customFormat="1" ht="24" customHeight="1" thickTop="1" x14ac:dyDescent="0.25">
      <c r="B31" s="1104" t="s">
        <v>42</v>
      </c>
      <c r="C31" s="18" t="s">
        <v>43</v>
      </c>
      <c r="D31" s="82" t="s">
        <v>46</v>
      </c>
      <c r="E31" s="75" t="s">
        <v>69</v>
      </c>
      <c r="F31" s="94" t="s">
        <v>69</v>
      </c>
      <c r="G31" s="64">
        <v>0</v>
      </c>
      <c r="H31" s="95">
        <v>2776192</v>
      </c>
      <c r="I31" s="96">
        <v>0</v>
      </c>
      <c r="J31" s="1116">
        <v>33914000</v>
      </c>
      <c r="K31" s="1139">
        <f>(G31+G32+G33)/J31</f>
        <v>2.2704487822138349E-2</v>
      </c>
      <c r="M31" s="56">
        <v>0</v>
      </c>
      <c r="N31" s="58">
        <f t="shared" si="0"/>
        <v>0</v>
      </c>
    </row>
    <row r="32" spans="1:14" s="3" customFormat="1" ht="35.25" customHeight="1" x14ac:dyDescent="0.25">
      <c r="B32" s="1105"/>
      <c r="C32" s="19" t="s">
        <v>44</v>
      </c>
      <c r="D32" s="79" t="s">
        <v>47</v>
      </c>
      <c r="E32" s="76" t="s">
        <v>69</v>
      </c>
      <c r="F32" s="85" t="s">
        <v>69</v>
      </c>
      <c r="G32" s="61">
        <v>770000</v>
      </c>
      <c r="H32" s="97">
        <v>9473093</v>
      </c>
      <c r="I32" s="30">
        <f>G32/H32</f>
        <v>8.1282850279206592E-2</v>
      </c>
      <c r="J32" s="1117"/>
      <c r="K32" s="1113"/>
      <c r="M32" s="55">
        <v>770000</v>
      </c>
      <c r="N32" s="58">
        <f t="shared" si="0"/>
        <v>6209677.4193548393</v>
      </c>
    </row>
    <row r="33" spans="2:20" s="3" customFormat="1" ht="24" customHeight="1" thickBot="1" x14ac:dyDescent="0.3">
      <c r="B33" s="1106"/>
      <c r="C33" s="17" t="s">
        <v>45</v>
      </c>
      <c r="D33" s="83" t="s">
        <v>48</v>
      </c>
      <c r="E33" s="77" t="s">
        <v>69</v>
      </c>
      <c r="F33" s="98" t="s">
        <v>69</v>
      </c>
      <c r="G33" s="104">
        <v>0</v>
      </c>
      <c r="H33" s="99">
        <v>20276115</v>
      </c>
      <c r="I33" s="100">
        <v>0</v>
      </c>
      <c r="J33" s="1118"/>
      <c r="K33" s="1114"/>
      <c r="M33" s="27">
        <v>0</v>
      </c>
      <c r="N33" s="58">
        <f t="shared" si="0"/>
        <v>0</v>
      </c>
    </row>
    <row r="34" spans="2:20" s="3" customFormat="1" ht="17.25" thickTop="1" thickBot="1" x14ac:dyDescent="0.3">
      <c r="B34" s="22"/>
      <c r="N34" s="58">
        <f t="shared" si="0"/>
        <v>0</v>
      </c>
    </row>
    <row r="35" spans="2:20" s="38" customFormat="1" ht="52.5" customHeight="1" thickBot="1" x14ac:dyDescent="0.3">
      <c r="B35" s="40" t="s">
        <v>86</v>
      </c>
      <c r="C35" s="41"/>
      <c r="D35" s="69" t="s">
        <v>88</v>
      </c>
      <c r="E35" s="41"/>
      <c r="F35" s="41"/>
      <c r="G35" s="42">
        <f>SUM(G4:G33)</f>
        <v>7857943</v>
      </c>
      <c r="H35" s="42">
        <f>SUM(H4:H33)</f>
        <v>84751739</v>
      </c>
      <c r="I35" s="43">
        <f>G35/H35</f>
        <v>9.2717188965290728E-2</v>
      </c>
      <c r="J35" s="42">
        <f>SUM(J4:J33)</f>
        <v>194174000</v>
      </c>
      <c r="K35" s="44">
        <f>G35/J35</f>
        <v>4.0468564277400684E-2</v>
      </c>
      <c r="L35" s="39"/>
      <c r="M35" s="42">
        <f>SUM(M4:M33)</f>
        <v>7857943</v>
      </c>
      <c r="N35" s="59">
        <f>SUM(N4:N34)</f>
        <v>63370508.064516127</v>
      </c>
      <c r="O35" s="39"/>
      <c r="P35" s="39"/>
      <c r="Q35" s="39"/>
      <c r="R35" s="39"/>
      <c r="S35" s="39"/>
      <c r="T35" s="39"/>
    </row>
    <row r="36" spans="2:20" ht="33.75" customHeight="1" x14ac:dyDescent="0.25">
      <c r="B36" s="1"/>
      <c r="C36" s="1"/>
      <c r="D36" s="1"/>
      <c r="E36" s="1"/>
      <c r="F36" s="1"/>
      <c r="G36" s="45"/>
      <c r="H36" s="45"/>
      <c r="I36" s="1"/>
      <c r="J36" s="1"/>
      <c r="K36" s="1"/>
      <c r="L36" s="1"/>
      <c r="M36" s="45"/>
      <c r="N36" s="1"/>
      <c r="O36" s="1"/>
      <c r="P36" s="1"/>
      <c r="Q36" s="1"/>
      <c r="R36" s="1"/>
      <c r="S36" s="1"/>
      <c r="T36" s="1"/>
    </row>
    <row r="37" spans="2:20" x14ac:dyDescent="0.25">
      <c r="B37" s="1"/>
      <c r="C37" s="1"/>
      <c r="D37" s="1"/>
      <c r="E37" s="1"/>
      <c r="F37" s="1"/>
      <c r="G37" s="1"/>
      <c r="H37" s="1"/>
      <c r="I37" s="1"/>
      <c r="J37" s="1"/>
      <c r="K37" s="1"/>
      <c r="L37" s="1"/>
      <c r="M37" s="1"/>
      <c r="N37" s="1"/>
      <c r="O37" s="1"/>
      <c r="P37" s="1"/>
      <c r="Q37" s="1"/>
      <c r="R37" s="1"/>
      <c r="S37" s="1"/>
      <c r="T37" s="1"/>
    </row>
    <row r="38" spans="2:20" x14ac:dyDescent="0.25">
      <c r="B38" s="1"/>
      <c r="C38" s="1"/>
      <c r="D38" s="1"/>
      <c r="E38" s="1"/>
      <c r="F38" s="1"/>
      <c r="G38" s="1"/>
      <c r="H38" s="1"/>
      <c r="I38" s="1"/>
      <c r="J38" s="1"/>
      <c r="K38" s="1"/>
      <c r="L38" s="1"/>
      <c r="M38" s="1"/>
      <c r="N38" s="1"/>
      <c r="O38" s="1"/>
      <c r="P38" s="1"/>
      <c r="Q38" s="1"/>
      <c r="R38" s="1"/>
      <c r="S38" s="1"/>
      <c r="T38" s="1"/>
    </row>
    <row r="39" spans="2:20" x14ac:dyDescent="0.25">
      <c r="B39" s="1"/>
      <c r="C39" s="1"/>
      <c r="D39" s="1"/>
      <c r="E39" s="1"/>
      <c r="F39" s="1"/>
      <c r="G39" s="1"/>
      <c r="H39" s="1"/>
      <c r="I39" s="1"/>
      <c r="J39" s="1"/>
      <c r="K39" s="1"/>
      <c r="L39" s="1"/>
      <c r="M39" s="1"/>
      <c r="N39" s="1"/>
      <c r="O39" s="1"/>
      <c r="P39" s="1"/>
      <c r="Q39" s="1"/>
      <c r="R39" s="1"/>
      <c r="S39" s="1"/>
      <c r="T39" s="1"/>
    </row>
    <row r="40" spans="2:20" x14ac:dyDescent="0.25">
      <c r="B40" s="1"/>
      <c r="C40" s="1"/>
      <c r="D40" s="1"/>
      <c r="E40" s="1"/>
      <c r="F40" s="1"/>
      <c r="G40" s="1"/>
      <c r="H40" s="1"/>
      <c r="I40" s="1"/>
      <c r="J40" s="1"/>
      <c r="K40" s="1"/>
      <c r="L40" s="1"/>
      <c r="M40" s="1"/>
      <c r="N40" s="1"/>
      <c r="O40" s="1"/>
      <c r="P40" s="1"/>
      <c r="Q40" s="1"/>
      <c r="R40" s="1"/>
      <c r="S40" s="1"/>
      <c r="T40" s="1"/>
    </row>
    <row r="41" spans="2:20" x14ac:dyDescent="0.25">
      <c r="B41" s="1"/>
      <c r="C41" s="1"/>
      <c r="D41" s="1"/>
      <c r="E41" s="1"/>
      <c r="F41" s="1"/>
      <c r="G41" s="1"/>
      <c r="H41" s="1"/>
      <c r="I41" s="1"/>
      <c r="J41" s="1"/>
      <c r="K41" s="1"/>
      <c r="L41" s="1"/>
      <c r="M41" s="1"/>
      <c r="N41" s="1"/>
      <c r="O41" s="1"/>
      <c r="P41" s="1"/>
      <c r="Q41" s="1"/>
      <c r="R41" s="1"/>
      <c r="S41" s="1"/>
      <c r="T41" s="1"/>
    </row>
    <row r="42" spans="2:20" x14ac:dyDescent="0.25">
      <c r="B42" s="1"/>
      <c r="C42" s="1"/>
      <c r="D42" s="1"/>
      <c r="E42" s="1"/>
      <c r="F42" s="1"/>
      <c r="G42" s="1"/>
      <c r="H42" s="1"/>
      <c r="I42" s="1"/>
      <c r="J42" s="1"/>
      <c r="K42" s="1"/>
      <c r="L42" s="1"/>
      <c r="M42" s="1"/>
      <c r="N42" s="1"/>
      <c r="O42" s="1"/>
      <c r="P42" s="1"/>
      <c r="Q42" s="1"/>
      <c r="R42" s="1"/>
      <c r="S42" s="1"/>
      <c r="T42" s="1"/>
    </row>
    <row r="43" spans="2:20" x14ac:dyDescent="0.25">
      <c r="B43" s="1"/>
      <c r="C43" s="1"/>
      <c r="D43" s="1"/>
      <c r="E43" s="1"/>
      <c r="F43" s="1"/>
      <c r="G43" s="1"/>
      <c r="H43" s="1"/>
      <c r="I43" s="1"/>
      <c r="J43" s="1"/>
      <c r="K43" s="1"/>
      <c r="L43" s="1"/>
      <c r="M43" s="1"/>
      <c r="N43" s="1"/>
      <c r="O43" s="1"/>
      <c r="P43" s="1"/>
      <c r="Q43" s="1"/>
      <c r="R43" s="1"/>
      <c r="S43" s="1"/>
      <c r="T43" s="1"/>
    </row>
    <row r="44" spans="2:20" x14ac:dyDescent="0.25">
      <c r="B44" s="1"/>
      <c r="C44" s="1"/>
      <c r="D44" s="1"/>
      <c r="E44" s="1"/>
      <c r="F44" s="1"/>
      <c r="G44" s="1"/>
      <c r="H44" s="1"/>
      <c r="I44" s="1"/>
      <c r="J44" s="1"/>
      <c r="K44" s="1"/>
      <c r="L44" s="1"/>
      <c r="M44" s="1"/>
      <c r="N44" s="1"/>
      <c r="O44" s="1"/>
      <c r="P44" s="1"/>
      <c r="Q44" s="1"/>
      <c r="R44" s="1"/>
      <c r="S44" s="1"/>
      <c r="T44" s="1"/>
    </row>
    <row r="45" spans="2:20" x14ac:dyDescent="0.25">
      <c r="B45" s="1"/>
      <c r="C45" s="1"/>
      <c r="D45" s="1"/>
      <c r="E45" s="1"/>
      <c r="F45" s="1"/>
      <c r="G45" s="1"/>
      <c r="H45" s="1"/>
      <c r="I45" s="1"/>
      <c r="J45" s="1"/>
      <c r="K45" s="1"/>
      <c r="L45" s="1"/>
      <c r="M45" s="1"/>
      <c r="N45" s="1"/>
      <c r="O45" s="1"/>
      <c r="P45" s="1"/>
      <c r="Q45" s="1"/>
      <c r="R45" s="1"/>
      <c r="S45" s="1"/>
      <c r="T45" s="1"/>
    </row>
    <row r="46" spans="2:20" x14ac:dyDescent="0.25">
      <c r="B46" s="1"/>
      <c r="C46" s="1"/>
      <c r="D46" s="1"/>
      <c r="E46" s="1"/>
      <c r="F46" s="1"/>
      <c r="G46" s="1"/>
      <c r="H46" s="1"/>
      <c r="I46" s="1"/>
      <c r="J46" s="1"/>
      <c r="K46" s="1"/>
      <c r="L46" s="1"/>
      <c r="M46" s="1"/>
      <c r="N46" s="1"/>
      <c r="O46" s="1"/>
      <c r="P46" s="1"/>
      <c r="Q46" s="1"/>
      <c r="R46" s="1"/>
      <c r="S46" s="1"/>
      <c r="T46" s="1"/>
    </row>
    <row r="47" spans="2:20" x14ac:dyDescent="0.25">
      <c r="B47" s="1"/>
      <c r="C47" s="1"/>
      <c r="D47" s="1"/>
      <c r="E47" s="1"/>
      <c r="F47" s="1"/>
      <c r="G47" s="1"/>
      <c r="H47" s="1"/>
      <c r="I47" s="1"/>
      <c r="J47" s="1"/>
      <c r="K47" s="1"/>
      <c r="L47" s="1"/>
      <c r="M47" s="1"/>
      <c r="N47" s="1"/>
      <c r="O47" s="1"/>
      <c r="P47" s="1"/>
      <c r="Q47" s="1"/>
      <c r="R47" s="1"/>
      <c r="S47" s="1"/>
      <c r="T47" s="1"/>
    </row>
  </sheetData>
  <mergeCells count="38">
    <mergeCell ref="H28:H30"/>
    <mergeCell ref="H14:H16"/>
    <mergeCell ref="I14:I16"/>
    <mergeCell ref="K18:K20"/>
    <mergeCell ref="K31:K33"/>
    <mergeCell ref="K21:K30"/>
    <mergeCell ref="K10:K11"/>
    <mergeCell ref="K12:K13"/>
    <mergeCell ref="K14:K17"/>
    <mergeCell ref="C25:C27"/>
    <mergeCell ref="B18:B20"/>
    <mergeCell ref="H12:H13"/>
    <mergeCell ref="I12:I13"/>
    <mergeCell ref="H22:H24"/>
    <mergeCell ref="H25:H27"/>
    <mergeCell ref="C4:C6"/>
    <mergeCell ref="B4:B6"/>
    <mergeCell ref="B10:B11"/>
    <mergeCell ref="B14:B17"/>
    <mergeCell ref="C14:C16"/>
    <mergeCell ref="C12:C13"/>
    <mergeCell ref="B12:B13"/>
    <mergeCell ref="B31:B33"/>
    <mergeCell ref="C28:C30"/>
    <mergeCell ref="J4:J6"/>
    <mergeCell ref="K4:K6"/>
    <mergeCell ref="J10:J11"/>
    <mergeCell ref="J12:J13"/>
    <mergeCell ref="J31:J33"/>
    <mergeCell ref="J14:J17"/>
    <mergeCell ref="J18:J20"/>
    <mergeCell ref="J21:J30"/>
    <mergeCell ref="B21:B30"/>
    <mergeCell ref="D22:D24"/>
    <mergeCell ref="C22:C24"/>
    <mergeCell ref="D26:D27"/>
    <mergeCell ref="H4:H6"/>
    <mergeCell ref="I4:I6"/>
  </mergeCells>
  <pageMargins left="0.75" right="0.75" top="1" bottom="1" header="0.5" footer="0.5"/>
  <pageSetup paperSize="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topLeftCell="E1" zoomScale="70" zoomScaleNormal="70" workbookViewId="0">
      <selection activeCell="J38" sqref="J38"/>
    </sheetView>
  </sheetViews>
  <sheetFormatPr defaultColWidth="11" defaultRowHeight="15.75" x14ac:dyDescent="0.25"/>
  <cols>
    <col min="1" max="1" width="5.375" style="162" bestFit="1" customWidth="1"/>
    <col min="2" max="2" width="27" style="162" customWidth="1"/>
    <col min="3" max="3" width="23.5" style="162" customWidth="1"/>
    <col min="4" max="4" width="55.375" style="162" customWidth="1"/>
    <col min="5" max="5" width="23.625" style="162" customWidth="1"/>
    <col min="6" max="6" width="14.625" style="162" bestFit="1" customWidth="1"/>
    <col min="7" max="7" width="20.5" style="162" bestFit="1" customWidth="1"/>
    <col min="8" max="8" width="21.75" style="162" customWidth="1"/>
    <col min="9" max="9" width="16.375" style="162" bestFit="1" customWidth="1"/>
    <col min="10" max="10" width="23.625" style="162" customWidth="1"/>
    <col min="11" max="11" width="13.625" style="162" customWidth="1"/>
    <col min="12" max="12" width="11" style="162"/>
    <col min="13" max="13" width="20.5" style="162" hidden="1" customWidth="1"/>
    <col min="14" max="14" width="26.5" style="162" customWidth="1"/>
    <col min="15" max="16384" width="11" style="162"/>
  </cols>
  <sheetData>
    <row r="1" spans="1:27" ht="30" x14ac:dyDescent="0.4">
      <c r="B1" s="163" t="s">
        <v>105</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row>
    <row r="2" spans="1:27" ht="16.5" thickBot="1" x14ac:dyDescent="0.3">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row>
    <row r="3" spans="1:27" s="165" customFormat="1" ht="85.5" customHeight="1" thickTop="1" x14ac:dyDescent="0.25">
      <c r="A3" s="165" t="s">
        <v>78</v>
      </c>
      <c r="B3" s="166" t="s">
        <v>0</v>
      </c>
      <c r="C3" s="167" t="s">
        <v>89</v>
      </c>
      <c r="D3" s="167" t="s">
        <v>80</v>
      </c>
      <c r="E3" s="167" t="s">
        <v>81</v>
      </c>
      <c r="F3" s="167" t="s">
        <v>82</v>
      </c>
      <c r="G3" s="167" t="s">
        <v>83</v>
      </c>
      <c r="H3" s="167" t="s">
        <v>90</v>
      </c>
      <c r="I3" s="167" t="s">
        <v>84</v>
      </c>
      <c r="J3" s="167" t="s">
        <v>1</v>
      </c>
      <c r="K3" s="168" t="s">
        <v>2</v>
      </c>
      <c r="M3" s="169" t="s">
        <v>83</v>
      </c>
      <c r="N3" s="170" t="s">
        <v>87</v>
      </c>
    </row>
    <row r="4" spans="1:27" s="171" customFormat="1" ht="54.75" customHeight="1" x14ac:dyDescent="0.25">
      <c r="A4" s="171">
        <v>1</v>
      </c>
      <c r="B4" s="1151" t="s">
        <v>3</v>
      </c>
      <c r="C4" s="1186" t="s">
        <v>4</v>
      </c>
      <c r="D4" s="172" t="s">
        <v>56</v>
      </c>
      <c r="E4" s="72" t="s">
        <v>57</v>
      </c>
      <c r="F4" s="173">
        <v>20</v>
      </c>
      <c r="G4" s="174">
        <v>10000</v>
      </c>
      <c r="H4" s="1188">
        <v>833500</v>
      </c>
      <c r="I4" s="1190" t="e">
        <f>(G4+G5+#REF!)/H4</f>
        <v>#REF!</v>
      </c>
      <c r="J4" s="1192">
        <v>2022000</v>
      </c>
      <c r="K4" s="1193" t="e">
        <f>(G4+G5+#REF!)/J4</f>
        <v>#REF!</v>
      </c>
      <c r="M4" s="175">
        <v>10000</v>
      </c>
      <c r="N4" s="176">
        <f>M4/124*1000</f>
        <v>80645.161290322576</v>
      </c>
    </row>
    <row r="5" spans="1:27" s="171" customFormat="1" ht="34.5" customHeight="1" thickBot="1" x14ac:dyDescent="0.3">
      <c r="B5" s="1152"/>
      <c r="C5" s="1187"/>
      <c r="D5" s="177" t="s">
        <v>5</v>
      </c>
      <c r="E5" s="73" t="s">
        <v>59</v>
      </c>
      <c r="F5" s="179">
        <v>13</v>
      </c>
      <c r="G5" s="174">
        <v>10000</v>
      </c>
      <c r="H5" s="1189"/>
      <c r="I5" s="1191"/>
      <c r="J5" s="1168"/>
      <c r="K5" s="1147"/>
      <c r="M5" s="175">
        <v>10000</v>
      </c>
      <c r="N5" s="176">
        <f t="shared" ref="N5:N37" si="0">M5/124*1000</f>
        <v>80645.161290322576</v>
      </c>
    </row>
    <row r="6" spans="1:27" s="171" customFormat="1" ht="71.25" customHeight="1" thickTop="1" thickBot="1" x14ac:dyDescent="0.3">
      <c r="A6" s="180">
        <v>4</v>
      </c>
      <c r="B6" s="181" t="s">
        <v>7</v>
      </c>
      <c r="C6" s="596" t="s">
        <v>8</v>
      </c>
      <c r="D6" s="182" t="s">
        <v>9</v>
      </c>
      <c r="E6" s="12" t="s">
        <v>60</v>
      </c>
      <c r="F6" s="183">
        <v>20</v>
      </c>
      <c r="G6" s="184">
        <v>2000</v>
      </c>
      <c r="H6" s="185">
        <v>2059000</v>
      </c>
      <c r="I6" s="186">
        <f>G6/H6</f>
        <v>9.7134531325886349E-4</v>
      </c>
      <c r="J6" s="184">
        <v>2435000</v>
      </c>
      <c r="K6" s="187">
        <f>G6/J6</f>
        <v>8.2135523613963038E-4</v>
      </c>
      <c r="M6" s="188">
        <v>2034</v>
      </c>
      <c r="N6" s="176">
        <f t="shared" si="0"/>
        <v>16403.225806451614</v>
      </c>
    </row>
    <row r="7" spans="1:27" ht="62.25" customHeight="1" thickTop="1" thickBot="1" x14ac:dyDescent="0.3">
      <c r="A7" s="180">
        <v>5</v>
      </c>
      <c r="B7" s="181" t="s">
        <v>10</v>
      </c>
      <c r="C7" s="189" t="s">
        <v>11</v>
      </c>
      <c r="D7" s="182" t="s">
        <v>12</v>
      </c>
      <c r="E7" s="182" t="s">
        <v>61</v>
      </c>
      <c r="F7" s="183">
        <v>135</v>
      </c>
      <c r="G7" s="184">
        <v>82200</v>
      </c>
      <c r="H7" s="185">
        <v>1051786</v>
      </c>
      <c r="I7" s="186">
        <f>G7/H7</f>
        <v>7.8152780128277047E-2</v>
      </c>
      <c r="J7" s="184">
        <v>1432000</v>
      </c>
      <c r="K7" s="190">
        <f>G7/J7</f>
        <v>5.740223463687151E-2</v>
      </c>
      <c r="M7" s="191">
        <v>44418</v>
      </c>
      <c r="N7" s="176">
        <f t="shared" si="0"/>
        <v>358209.67741935479</v>
      </c>
    </row>
    <row r="8" spans="1:27" ht="67.5" customHeight="1" thickTop="1" thickBot="1" x14ac:dyDescent="0.3">
      <c r="A8" s="180">
        <v>6</v>
      </c>
      <c r="B8" s="181" t="s">
        <v>91</v>
      </c>
      <c r="C8" s="182" t="s">
        <v>13</v>
      </c>
      <c r="D8" s="182" t="s">
        <v>14</v>
      </c>
      <c r="E8" s="182" t="s">
        <v>62</v>
      </c>
      <c r="F8" s="183">
        <v>500</v>
      </c>
      <c r="G8" s="184">
        <v>2200</v>
      </c>
      <c r="H8" s="192">
        <v>475900</v>
      </c>
      <c r="I8" s="193">
        <f>G8/H8</f>
        <v>4.6228199201512922E-3</v>
      </c>
      <c r="J8" s="192">
        <v>418000</v>
      </c>
      <c r="K8" s="194">
        <f>G8/J8</f>
        <v>5.263157894736842E-3</v>
      </c>
      <c r="M8" s="191">
        <v>28020</v>
      </c>
      <c r="N8" s="176">
        <f t="shared" si="0"/>
        <v>225967.74193548388</v>
      </c>
    </row>
    <row r="9" spans="1:27" ht="56.25" customHeight="1" thickTop="1" x14ac:dyDescent="0.25">
      <c r="A9" s="180">
        <v>7</v>
      </c>
      <c r="B9" s="1175" t="s">
        <v>15</v>
      </c>
      <c r="C9" s="195" t="s">
        <v>16</v>
      </c>
      <c r="D9" s="195" t="s">
        <v>17</v>
      </c>
      <c r="E9" s="195" t="s">
        <v>63</v>
      </c>
      <c r="F9" s="196">
        <v>1450</v>
      </c>
      <c r="G9" s="197">
        <v>7300</v>
      </c>
      <c r="H9" s="197">
        <v>221300</v>
      </c>
      <c r="I9" s="198">
        <f>G9/H9</f>
        <v>3.2986895616809758E-2</v>
      </c>
      <c r="J9" s="1167">
        <v>8841000</v>
      </c>
      <c r="K9" s="1146">
        <f>(G9+G10)/J9</f>
        <v>2.8616672322135505E-3</v>
      </c>
      <c r="M9" s="199">
        <v>4941</v>
      </c>
      <c r="N9" s="176">
        <f t="shared" si="0"/>
        <v>39846.774193548386</v>
      </c>
    </row>
    <row r="10" spans="1:27" ht="79.5" thickBot="1" x14ac:dyDescent="0.3">
      <c r="A10" s="180">
        <v>8</v>
      </c>
      <c r="B10" s="1176"/>
      <c r="C10" s="200" t="s">
        <v>18</v>
      </c>
      <c r="D10" s="200" t="s">
        <v>19</v>
      </c>
      <c r="E10" s="200" t="s">
        <v>64</v>
      </c>
      <c r="F10" s="201">
        <v>14</v>
      </c>
      <c r="G10" s="202">
        <v>18000</v>
      </c>
      <c r="H10" s="202">
        <v>4177653</v>
      </c>
      <c r="I10" s="203">
        <f>G10/H10</f>
        <v>4.3086393245202513E-3</v>
      </c>
      <c r="J10" s="1169"/>
      <c r="K10" s="1170"/>
      <c r="M10" s="204">
        <v>19000</v>
      </c>
      <c r="N10" s="176">
        <f t="shared" si="0"/>
        <v>153225.80645161291</v>
      </c>
    </row>
    <row r="11" spans="1:27" ht="118.5" customHeight="1" thickTop="1" x14ac:dyDescent="0.25">
      <c r="A11" s="180">
        <v>9</v>
      </c>
      <c r="B11" s="1175" t="s">
        <v>20</v>
      </c>
      <c r="C11" s="1177" t="s">
        <v>21</v>
      </c>
      <c r="D11" s="195" t="s">
        <v>22</v>
      </c>
      <c r="E11" s="13" t="s">
        <v>93</v>
      </c>
      <c r="F11" s="196">
        <v>50</v>
      </c>
      <c r="G11" s="197">
        <v>118400</v>
      </c>
      <c r="H11" s="1167">
        <v>415800</v>
      </c>
      <c r="I11" s="1179">
        <f>G11:G12/H11</f>
        <v>0.28475228475228476</v>
      </c>
      <c r="J11" s="1167">
        <v>36418000</v>
      </c>
      <c r="K11" s="1146">
        <f>(G11+G12)/J11</f>
        <v>6.8757207974078751E-3</v>
      </c>
      <c r="M11" s="205">
        <v>40000</v>
      </c>
      <c r="N11" s="176">
        <f t="shared" si="0"/>
        <v>322580.6451612903</v>
      </c>
    </row>
    <row r="12" spans="1:27" ht="118.5" customHeight="1" thickBot="1" x14ac:dyDescent="0.3">
      <c r="A12" s="180">
        <v>10</v>
      </c>
      <c r="B12" s="1176"/>
      <c r="C12" s="1178"/>
      <c r="D12" s="200" t="s">
        <v>23</v>
      </c>
      <c r="E12" s="71" t="s">
        <v>92</v>
      </c>
      <c r="F12" s="201">
        <v>60</v>
      </c>
      <c r="G12" s="202">
        <v>132000</v>
      </c>
      <c r="H12" s="1169"/>
      <c r="I12" s="1180"/>
      <c r="J12" s="1169"/>
      <c r="K12" s="1170"/>
      <c r="M12" s="206">
        <v>120000</v>
      </c>
      <c r="N12" s="176">
        <f t="shared" si="0"/>
        <v>967741.93548387103</v>
      </c>
    </row>
    <row r="13" spans="1:27" ht="60.75" customHeight="1" thickTop="1" x14ac:dyDescent="0.25">
      <c r="A13" s="180">
        <v>11</v>
      </c>
      <c r="B13" s="1154" t="s">
        <v>49</v>
      </c>
      <c r="C13" s="1181" t="s">
        <v>50</v>
      </c>
      <c r="D13" s="207" t="s">
        <v>52</v>
      </c>
      <c r="E13" s="207" t="s">
        <v>65</v>
      </c>
      <c r="F13" s="208">
        <v>118</v>
      </c>
      <c r="G13" s="209">
        <v>99889</v>
      </c>
      <c r="H13" s="1183">
        <v>5337000</v>
      </c>
      <c r="I13" s="1184">
        <f>G13:G15/H13</f>
        <v>1.8716320029979389E-2</v>
      </c>
      <c r="J13" s="1168">
        <v>9141000</v>
      </c>
      <c r="K13" s="1147">
        <f>(G13+G14+G15+G18)/J13</f>
        <v>5.6759654304780659E-2</v>
      </c>
      <c r="M13" s="210">
        <v>99889</v>
      </c>
      <c r="N13" s="176">
        <f t="shared" si="0"/>
        <v>805556.45161290315</v>
      </c>
    </row>
    <row r="14" spans="1:27" ht="53.25" customHeight="1" x14ac:dyDescent="0.25">
      <c r="A14" s="180">
        <v>12</v>
      </c>
      <c r="B14" s="1154"/>
      <c r="C14" s="1181"/>
      <c r="D14" s="178" t="s">
        <v>54</v>
      </c>
      <c r="E14" s="178" t="s">
        <v>66</v>
      </c>
      <c r="F14" s="211">
        <v>1</v>
      </c>
      <c r="G14" s="174">
        <v>3949</v>
      </c>
      <c r="H14" s="1148"/>
      <c r="I14" s="1184"/>
      <c r="J14" s="1168"/>
      <c r="K14" s="1147"/>
      <c r="M14" s="212">
        <v>3949</v>
      </c>
      <c r="N14" s="176">
        <f t="shared" si="0"/>
        <v>31846.774193548386</v>
      </c>
    </row>
    <row r="15" spans="1:27" ht="57" customHeight="1" x14ac:dyDescent="0.25">
      <c r="A15" s="180">
        <v>13</v>
      </c>
      <c r="B15" s="1154"/>
      <c r="C15" s="1182"/>
      <c r="D15" s="178" t="s">
        <v>53</v>
      </c>
      <c r="E15" s="178" t="s">
        <v>67</v>
      </c>
      <c r="F15" s="213">
        <v>532</v>
      </c>
      <c r="G15" s="174">
        <v>412902</v>
      </c>
      <c r="H15" s="1148"/>
      <c r="I15" s="1185"/>
      <c r="J15" s="1168"/>
      <c r="K15" s="1147"/>
      <c r="M15" s="212">
        <v>408370</v>
      </c>
      <c r="N15" s="176">
        <f t="shared" si="0"/>
        <v>3293306.4516129033</v>
      </c>
    </row>
    <row r="16" spans="1:27" ht="57" customHeight="1" x14ac:dyDescent="0.25">
      <c r="A16" s="180"/>
      <c r="B16" s="1154"/>
      <c r="C16" s="597" t="s">
        <v>106</v>
      </c>
      <c r="D16" s="214" t="s">
        <v>111</v>
      </c>
      <c r="E16" s="74" t="s">
        <v>110</v>
      </c>
      <c r="F16" s="213">
        <v>570</v>
      </c>
      <c r="G16" s="174">
        <v>9603</v>
      </c>
      <c r="H16" s="215">
        <v>181000</v>
      </c>
      <c r="I16" s="216"/>
      <c r="J16" s="1168"/>
      <c r="K16" s="1147"/>
      <c r="M16" s="217"/>
      <c r="N16" s="176"/>
    </row>
    <row r="17" spans="1:14" ht="57" customHeight="1" x14ac:dyDescent="0.25">
      <c r="A17" s="180"/>
      <c r="B17" s="1154"/>
      <c r="C17" s="597" t="s">
        <v>107</v>
      </c>
      <c r="D17" s="214" t="s">
        <v>109</v>
      </c>
      <c r="E17" s="74" t="s">
        <v>108</v>
      </c>
      <c r="F17" s="213">
        <v>160</v>
      </c>
      <c r="G17" s="174">
        <v>7000</v>
      </c>
      <c r="H17" s="215">
        <v>557200</v>
      </c>
      <c r="I17" s="216"/>
      <c r="J17" s="1168"/>
      <c r="K17" s="1147"/>
      <c r="M17" s="217"/>
      <c r="N17" s="176"/>
    </row>
    <row r="18" spans="1:14" ht="78" customHeight="1" thickBot="1" x14ac:dyDescent="0.3">
      <c r="A18" s="180">
        <v>14</v>
      </c>
      <c r="B18" s="1154"/>
      <c r="C18" s="218" t="s">
        <v>51</v>
      </c>
      <c r="D18" s="214" t="s">
        <v>112</v>
      </c>
      <c r="E18" s="214" t="s">
        <v>113</v>
      </c>
      <c r="F18" s="213">
        <v>220</v>
      </c>
      <c r="G18" s="174">
        <v>2100</v>
      </c>
      <c r="H18" s="215">
        <v>115000</v>
      </c>
      <c r="I18" s="216">
        <v>0.7</v>
      </c>
      <c r="J18" s="1168"/>
      <c r="K18" s="1147"/>
      <c r="M18" s="217">
        <v>70200</v>
      </c>
      <c r="N18" s="176">
        <f t="shared" si="0"/>
        <v>566129.03225806449</v>
      </c>
    </row>
    <row r="19" spans="1:14" ht="73.5" customHeight="1" thickTop="1" x14ac:dyDescent="0.25">
      <c r="A19" s="180">
        <v>15</v>
      </c>
      <c r="B19" s="1153" t="s">
        <v>24</v>
      </c>
      <c r="C19" s="219" t="s">
        <v>25</v>
      </c>
      <c r="D19" s="195" t="s">
        <v>28</v>
      </c>
      <c r="E19" s="195" t="s">
        <v>94</v>
      </c>
      <c r="F19" s="196">
        <v>9</v>
      </c>
      <c r="G19" s="220">
        <v>76584</v>
      </c>
      <c r="H19" s="197">
        <v>3377115</v>
      </c>
      <c r="I19" s="221">
        <f>G19/H19</f>
        <v>2.2677344419719199E-2</v>
      </c>
      <c r="J19" s="1167">
        <v>19424000</v>
      </c>
      <c r="K19" s="1146">
        <f>(G19+G21+G22)/J19</f>
        <v>9.8473537891268538E-3</v>
      </c>
      <c r="M19" s="205">
        <v>272854</v>
      </c>
      <c r="N19" s="176">
        <f t="shared" si="0"/>
        <v>2200435.4838709678</v>
      </c>
    </row>
    <row r="20" spans="1:14" ht="73.5" customHeight="1" x14ac:dyDescent="0.25">
      <c r="A20" s="180"/>
      <c r="B20" s="1154"/>
      <c r="C20" s="177" t="s">
        <v>26</v>
      </c>
      <c r="D20" s="178" t="s">
        <v>70</v>
      </c>
      <c r="E20" s="207" t="s">
        <v>114</v>
      </c>
      <c r="F20" s="211">
        <v>1923</v>
      </c>
      <c r="G20" s="209">
        <v>89654</v>
      </c>
      <c r="H20" s="1148">
        <v>8060940</v>
      </c>
      <c r="I20" s="222">
        <f>G20/H20</f>
        <v>1.1122027952075068E-2</v>
      </c>
      <c r="J20" s="1168"/>
      <c r="K20" s="1147"/>
      <c r="M20" s="210"/>
      <c r="N20" s="176"/>
    </row>
    <row r="21" spans="1:14" ht="74.25" customHeight="1" x14ac:dyDescent="0.25">
      <c r="A21" s="180">
        <v>16</v>
      </c>
      <c r="B21" s="1154"/>
      <c r="C21" s="177" t="s">
        <v>26</v>
      </c>
      <c r="D21" s="178" t="s">
        <v>70</v>
      </c>
      <c r="E21" s="178" t="s">
        <v>72</v>
      </c>
      <c r="F21" s="213">
        <v>2660</v>
      </c>
      <c r="G21" s="174">
        <v>89639</v>
      </c>
      <c r="H21" s="1148"/>
      <c r="I21" s="223">
        <f>G21/H20</f>
        <v>1.1120167126910756E-2</v>
      </c>
      <c r="J21" s="1168"/>
      <c r="K21" s="1147"/>
      <c r="M21" s="212">
        <v>120921</v>
      </c>
      <c r="N21" s="176">
        <f t="shared" si="0"/>
        <v>975169.35483870958</v>
      </c>
    </row>
    <row r="22" spans="1:14" ht="66.75" customHeight="1" thickBot="1" x14ac:dyDescent="0.3">
      <c r="A22" s="180">
        <v>17</v>
      </c>
      <c r="B22" s="1166"/>
      <c r="C22" s="224" t="s">
        <v>27</v>
      </c>
      <c r="D22" s="200" t="s">
        <v>29</v>
      </c>
      <c r="E22" s="200" t="s">
        <v>71</v>
      </c>
      <c r="F22" s="201">
        <v>200</v>
      </c>
      <c r="G22" s="202">
        <v>25052</v>
      </c>
      <c r="H22" s="225">
        <v>1347527</v>
      </c>
      <c r="I22" s="226">
        <f>G22/H22</f>
        <v>1.8591093165480171E-2</v>
      </c>
      <c r="J22" s="1169"/>
      <c r="K22" s="1170"/>
      <c r="M22" s="206">
        <v>23300</v>
      </c>
      <c r="N22" s="176">
        <f t="shared" si="0"/>
        <v>187903.22580645161</v>
      </c>
    </row>
    <row r="23" spans="1:14" ht="78" customHeight="1" thickTop="1" x14ac:dyDescent="0.25">
      <c r="B23" s="1154" t="s">
        <v>34</v>
      </c>
      <c r="C23" s="207" t="s">
        <v>30</v>
      </c>
      <c r="D23" s="207" t="s">
        <v>31</v>
      </c>
      <c r="E23" s="207">
        <v>0</v>
      </c>
      <c r="F23" s="208">
        <v>0</v>
      </c>
      <c r="G23" s="209">
        <v>0</v>
      </c>
      <c r="H23" s="227">
        <v>2053060</v>
      </c>
      <c r="I23" s="228">
        <v>0</v>
      </c>
      <c r="J23" s="1168">
        <v>76761000</v>
      </c>
      <c r="K23" s="1171"/>
      <c r="M23" s="210">
        <v>0</v>
      </c>
      <c r="N23" s="176">
        <f t="shared" si="0"/>
        <v>0</v>
      </c>
    </row>
    <row r="24" spans="1:14" ht="135" customHeight="1" x14ac:dyDescent="0.25">
      <c r="B24" s="1154"/>
      <c r="C24" s="1149" t="s">
        <v>35</v>
      </c>
      <c r="D24" s="214" t="s">
        <v>115</v>
      </c>
      <c r="E24" s="178" t="s">
        <v>116</v>
      </c>
      <c r="F24" s="229">
        <v>4</v>
      </c>
      <c r="G24" s="174">
        <v>10330</v>
      </c>
      <c r="H24" s="1148">
        <v>142651</v>
      </c>
      <c r="I24" s="223">
        <f>G24/H24</f>
        <v>7.2414494115007957E-2</v>
      </c>
      <c r="J24" s="1168"/>
      <c r="K24" s="1171"/>
      <c r="M24" s="212">
        <v>3190</v>
      </c>
      <c r="N24" s="176">
        <f t="shared" si="0"/>
        <v>25725.806451612905</v>
      </c>
    </row>
    <row r="25" spans="1:14" ht="74.25" customHeight="1" x14ac:dyDescent="0.25">
      <c r="B25" s="1154"/>
      <c r="C25" s="1150"/>
      <c r="D25" s="230" t="s">
        <v>117</v>
      </c>
      <c r="E25" s="231" t="s">
        <v>74</v>
      </c>
      <c r="F25" s="229">
        <v>8</v>
      </c>
      <c r="G25" s="174">
        <v>8010</v>
      </c>
      <c r="H25" s="1148"/>
      <c r="I25" s="223">
        <f>G25/H24</f>
        <v>5.615102593041759E-2</v>
      </c>
      <c r="J25" s="1168"/>
      <c r="K25" s="1171"/>
      <c r="M25" s="212">
        <v>7500</v>
      </c>
      <c r="N25" s="176">
        <f t="shared" si="0"/>
        <v>60483.870967741939</v>
      </c>
    </row>
    <row r="26" spans="1:14" ht="72.75" customHeight="1" x14ac:dyDescent="0.25">
      <c r="B26" s="1154"/>
      <c r="C26" s="1172" t="s">
        <v>36</v>
      </c>
      <c r="D26" s="232" t="s">
        <v>33</v>
      </c>
      <c r="E26" s="178" t="s">
        <v>75</v>
      </c>
      <c r="F26" s="233">
        <v>79000</v>
      </c>
      <c r="G26" s="174">
        <v>4506416</v>
      </c>
      <c r="H26" s="1148">
        <v>21522300</v>
      </c>
      <c r="I26" s="223">
        <f>G26/H26</f>
        <v>0.20938356959990337</v>
      </c>
      <c r="J26" s="1165"/>
      <c r="K26" s="1171"/>
      <c r="M26" s="212">
        <v>4506416</v>
      </c>
      <c r="N26" s="176">
        <f t="shared" si="0"/>
        <v>36342064.516129032</v>
      </c>
    </row>
    <row r="27" spans="1:14" ht="77.25" customHeight="1" x14ac:dyDescent="0.25">
      <c r="B27" s="1154"/>
      <c r="C27" s="1173"/>
      <c r="D27" s="1161" t="s">
        <v>37</v>
      </c>
      <c r="E27" s="73" t="s">
        <v>76</v>
      </c>
      <c r="F27" s="229">
        <v>70</v>
      </c>
      <c r="G27" s="174">
        <v>62100</v>
      </c>
      <c r="H27" s="1148"/>
      <c r="I27" s="234">
        <f>G27/H26</f>
        <v>2.8853793507199509E-3</v>
      </c>
      <c r="J27" s="1165"/>
      <c r="K27" s="1171"/>
      <c r="M27" s="212">
        <v>37880</v>
      </c>
      <c r="N27" s="176">
        <f t="shared" si="0"/>
        <v>305483.87096774194</v>
      </c>
    </row>
    <row r="28" spans="1:14" ht="60.75" customHeight="1" x14ac:dyDescent="0.25">
      <c r="B28" s="1154"/>
      <c r="C28" s="1174"/>
      <c r="D28" s="1162"/>
      <c r="E28" s="73" t="s">
        <v>77</v>
      </c>
      <c r="F28" s="229">
        <v>50</v>
      </c>
      <c r="G28" s="174">
        <v>66427</v>
      </c>
      <c r="H28" s="1148"/>
      <c r="I28" s="234">
        <f>G28/H26</f>
        <v>3.0864266365583605E-3</v>
      </c>
      <c r="J28" s="1165"/>
      <c r="K28" s="1171"/>
      <c r="M28" s="212">
        <v>61500</v>
      </c>
      <c r="N28" s="176">
        <f t="shared" si="0"/>
        <v>495967.74193548382</v>
      </c>
    </row>
    <row r="29" spans="1:14" ht="79.5" customHeight="1" x14ac:dyDescent="0.25">
      <c r="B29" s="1154"/>
      <c r="C29" s="1159" t="s">
        <v>38</v>
      </c>
      <c r="D29" s="235" t="s">
        <v>39</v>
      </c>
      <c r="E29" s="177" t="s">
        <v>118</v>
      </c>
      <c r="F29" s="179" t="s">
        <v>69</v>
      </c>
      <c r="G29" s="174">
        <v>550000</v>
      </c>
      <c r="H29" s="1163">
        <v>2056700</v>
      </c>
      <c r="I29" s="234">
        <f>G29/H29</f>
        <v>0.26741868041036609</v>
      </c>
      <c r="J29" s="1165"/>
      <c r="K29" s="1171"/>
      <c r="M29" s="212">
        <v>285771</v>
      </c>
      <c r="N29" s="176">
        <f t="shared" si="0"/>
        <v>2304604.8387096776</v>
      </c>
    </row>
    <row r="30" spans="1:14" ht="77.25" customHeight="1" thickBot="1" x14ac:dyDescent="0.3">
      <c r="B30" s="1154"/>
      <c r="C30" s="1160"/>
      <c r="D30" s="235" t="s">
        <v>40</v>
      </c>
      <c r="E30" s="178" t="s">
        <v>119</v>
      </c>
      <c r="F30" s="179" t="s">
        <v>69</v>
      </c>
      <c r="G30" s="174">
        <v>306982</v>
      </c>
      <c r="H30" s="1163"/>
      <c r="I30" s="234">
        <f>G30/H29</f>
        <v>0.14925949336315456</v>
      </c>
      <c r="J30" s="1165"/>
      <c r="K30" s="1171"/>
      <c r="M30" s="212">
        <v>450000</v>
      </c>
      <c r="N30" s="176">
        <f t="shared" si="0"/>
        <v>3629032.2580645159</v>
      </c>
    </row>
    <row r="31" spans="1:14" ht="54" customHeight="1" thickTop="1" x14ac:dyDescent="0.25">
      <c r="B31" s="1153" t="s">
        <v>42</v>
      </c>
      <c r="C31" s="219" t="s">
        <v>43</v>
      </c>
      <c r="D31" s="236" t="s">
        <v>46</v>
      </c>
      <c r="E31" s="237" t="s">
        <v>120</v>
      </c>
      <c r="F31" s="238">
        <v>5000</v>
      </c>
      <c r="G31" s="197">
        <v>7400</v>
      </c>
      <c r="H31" s="239">
        <v>2776227</v>
      </c>
      <c r="I31" s="240">
        <f t="shared" ref="I31:I36" si="1">G31/H31</f>
        <v>2.6654880886901539E-3</v>
      </c>
      <c r="J31" s="1164">
        <v>33914000</v>
      </c>
      <c r="K31" s="1146">
        <f>(G31+G32+G33)/J31</f>
        <v>0.24755634841068586</v>
      </c>
      <c r="M31" s="241">
        <v>0</v>
      </c>
      <c r="N31" s="176">
        <f t="shared" si="0"/>
        <v>0</v>
      </c>
    </row>
    <row r="32" spans="1:14" ht="63.75" customHeight="1" x14ac:dyDescent="0.25">
      <c r="B32" s="1154"/>
      <c r="C32" s="598" t="s">
        <v>44</v>
      </c>
      <c r="D32" s="232" t="s">
        <v>121</v>
      </c>
      <c r="E32" s="242" t="s">
        <v>122</v>
      </c>
      <c r="F32" s="179" t="s">
        <v>69</v>
      </c>
      <c r="G32" s="174">
        <v>8294496</v>
      </c>
      <c r="H32" s="243">
        <v>18917753</v>
      </c>
      <c r="I32" s="244">
        <f t="shared" si="1"/>
        <v>0.4384503804442314</v>
      </c>
      <c r="J32" s="1165"/>
      <c r="K32" s="1147"/>
      <c r="M32" s="212">
        <v>770000</v>
      </c>
      <c r="N32" s="176">
        <f t="shared" si="0"/>
        <v>6209677.4193548393</v>
      </c>
    </row>
    <row r="33" spans="2:20" ht="46.5" customHeight="1" thickBot="1" x14ac:dyDescent="0.3">
      <c r="B33" s="1154"/>
      <c r="C33" s="599" t="s">
        <v>45</v>
      </c>
      <c r="D33" s="245" t="s">
        <v>124</v>
      </c>
      <c r="E33" s="246" t="s">
        <v>123</v>
      </c>
      <c r="F33" s="247">
        <v>1</v>
      </c>
      <c r="G33" s="174">
        <v>93730</v>
      </c>
      <c r="H33" s="248">
        <v>20276115</v>
      </c>
      <c r="I33" s="249">
        <f t="shared" si="1"/>
        <v>4.6226804296582453E-3</v>
      </c>
      <c r="J33" s="1165"/>
      <c r="K33" s="1147"/>
      <c r="M33" s="250">
        <v>0</v>
      </c>
      <c r="N33" s="176">
        <f t="shared" si="0"/>
        <v>0</v>
      </c>
    </row>
    <row r="34" spans="2:20" ht="46.5" customHeight="1" thickTop="1" x14ac:dyDescent="0.25">
      <c r="B34" s="1153" t="s">
        <v>125</v>
      </c>
      <c r="C34" s="598" t="s">
        <v>126</v>
      </c>
      <c r="D34" s="245" t="s">
        <v>128</v>
      </c>
      <c r="E34" s="211" t="s">
        <v>129</v>
      </c>
      <c r="F34" s="179">
        <v>1</v>
      </c>
      <c r="G34" s="174">
        <v>21700</v>
      </c>
      <c r="H34" s="251">
        <v>2247003</v>
      </c>
      <c r="I34" s="252">
        <f t="shared" si="1"/>
        <v>9.6573079786720362E-3</v>
      </c>
      <c r="J34" s="1155">
        <v>2011003</v>
      </c>
      <c r="K34" s="1157">
        <f>(G34+G35)/J34</f>
        <v>1.5081031704080004E-2</v>
      </c>
      <c r="M34" s="171"/>
      <c r="N34" s="176"/>
    </row>
    <row r="35" spans="2:20" ht="77.25" customHeight="1" x14ac:dyDescent="0.25">
      <c r="B35" s="1154"/>
      <c r="C35" s="218" t="s">
        <v>127</v>
      </c>
      <c r="D35" s="214" t="s">
        <v>130</v>
      </c>
      <c r="E35" s="214" t="s">
        <v>131</v>
      </c>
      <c r="F35" s="247">
        <v>20</v>
      </c>
      <c r="G35" s="253">
        <v>8628</v>
      </c>
      <c r="H35" s="254">
        <v>807597</v>
      </c>
      <c r="I35" s="255">
        <f t="shared" si="1"/>
        <v>1.06835463727577E-2</v>
      </c>
      <c r="J35" s="1156"/>
      <c r="K35" s="1158"/>
      <c r="M35" s="171"/>
      <c r="N35" s="176"/>
    </row>
    <row r="36" spans="2:20" ht="77.25" customHeight="1" x14ac:dyDescent="0.25">
      <c r="B36" s="256" t="s">
        <v>132</v>
      </c>
      <c r="C36" s="600" t="s">
        <v>133</v>
      </c>
      <c r="D36" s="178" t="s">
        <v>134</v>
      </c>
      <c r="E36" s="178" t="s">
        <v>135</v>
      </c>
      <c r="F36" s="179">
        <v>24</v>
      </c>
      <c r="G36" s="174">
        <v>1835</v>
      </c>
      <c r="H36" s="243">
        <v>542600</v>
      </c>
      <c r="I36" s="223">
        <f t="shared" si="1"/>
        <v>3.3818650939918911E-3</v>
      </c>
      <c r="J36" s="257">
        <v>8346000</v>
      </c>
      <c r="K36" s="258">
        <f>G36/J36</f>
        <v>2.1986580397795352E-4</v>
      </c>
      <c r="M36" s="171"/>
      <c r="N36" s="176"/>
    </row>
    <row r="37" spans="2:20" ht="16.5" thickBot="1" x14ac:dyDescent="0.3">
      <c r="B37" s="259"/>
      <c r="N37" s="176">
        <f t="shared" si="0"/>
        <v>0</v>
      </c>
    </row>
    <row r="38" spans="2:20" s="267" customFormat="1" ht="52.5" customHeight="1" thickBot="1" x14ac:dyDescent="0.3">
      <c r="B38" s="259" t="s">
        <v>86</v>
      </c>
      <c r="C38" s="260"/>
      <c r="D38" s="261" t="s">
        <v>88</v>
      </c>
      <c r="E38" s="260"/>
      <c r="F38" s="260"/>
      <c r="G38" s="262">
        <f>SUM(G4:G36)</f>
        <v>15136526</v>
      </c>
      <c r="H38" s="262">
        <f>SUM(H4:H33)</f>
        <v>95955527</v>
      </c>
      <c r="I38" s="263">
        <f>G38/H38</f>
        <v>0.15774522295104482</v>
      </c>
      <c r="J38" s="262">
        <f>SUM(J4:J33)</f>
        <v>190806000</v>
      </c>
      <c r="K38" s="264">
        <f>G38/J38</f>
        <v>7.9329402639329999E-2</v>
      </c>
      <c r="L38" s="265"/>
      <c r="M38" s="262">
        <f>SUM(M4:M33)</f>
        <v>7400153</v>
      </c>
      <c r="N38" s="266">
        <f>SUM(N4:N37)</f>
        <v>59678653.225806445</v>
      </c>
      <c r="O38" s="265"/>
      <c r="P38" s="265"/>
      <c r="Q38" s="265"/>
      <c r="R38" s="265"/>
      <c r="S38" s="265"/>
      <c r="T38" s="265"/>
    </row>
    <row r="39" spans="2:20" ht="33.75" customHeight="1" x14ac:dyDescent="0.25">
      <c r="B39" s="164"/>
      <c r="C39" s="164"/>
      <c r="D39" s="164"/>
      <c r="E39" s="164"/>
      <c r="F39" s="164"/>
      <c r="G39" s="268"/>
      <c r="H39" s="268"/>
      <c r="I39" s="164"/>
      <c r="J39" s="164"/>
      <c r="K39" s="164"/>
      <c r="L39" s="164"/>
      <c r="M39" s="268"/>
      <c r="N39" s="164"/>
      <c r="O39" s="164"/>
      <c r="P39" s="164"/>
      <c r="Q39" s="164"/>
      <c r="R39" s="164"/>
      <c r="S39" s="164"/>
      <c r="T39" s="164"/>
    </row>
    <row r="40" spans="2:20" x14ac:dyDescent="0.25">
      <c r="B40" s="164"/>
      <c r="C40" s="164"/>
      <c r="D40" s="164"/>
      <c r="E40" s="164"/>
      <c r="F40" s="164"/>
      <c r="G40" s="164"/>
      <c r="H40" s="164"/>
      <c r="I40" s="164"/>
      <c r="J40" s="164"/>
      <c r="K40" s="164"/>
      <c r="L40" s="164"/>
      <c r="M40" s="164"/>
      <c r="N40" s="164"/>
      <c r="O40" s="164"/>
      <c r="P40" s="164"/>
      <c r="Q40" s="164"/>
      <c r="R40" s="164"/>
      <c r="S40" s="164"/>
      <c r="T40" s="164"/>
    </row>
    <row r="41" spans="2:20" x14ac:dyDescent="0.25">
      <c r="B41" s="164"/>
      <c r="C41" s="164"/>
      <c r="D41" s="164"/>
      <c r="E41" s="164"/>
      <c r="F41" s="164"/>
      <c r="G41" s="164"/>
      <c r="H41" s="164"/>
      <c r="I41" s="164"/>
      <c r="J41" s="164"/>
      <c r="K41" s="164"/>
      <c r="L41" s="164"/>
      <c r="M41" s="164"/>
      <c r="N41" s="164"/>
      <c r="O41" s="164"/>
      <c r="P41" s="164"/>
      <c r="Q41" s="164"/>
      <c r="R41" s="164"/>
      <c r="S41" s="164"/>
      <c r="T41" s="164"/>
    </row>
    <row r="42" spans="2:20" x14ac:dyDescent="0.25">
      <c r="B42" s="164"/>
      <c r="C42" s="164"/>
      <c r="D42" s="164"/>
      <c r="E42" s="164"/>
      <c r="F42" s="164"/>
      <c r="G42" s="164"/>
      <c r="H42" s="164"/>
      <c r="I42" s="164"/>
      <c r="J42" s="164"/>
      <c r="K42" s="164"/>
      <c r="L42" s="164"/>
      <c r="M42" s="164"/>
      <c r="N42" s="164"/>
      <c r="O42" s="164"/>
      <c r="P42" s="164"/>
      <c r="Q42" s="164"/>
      <c r="R42" s="164"/>
      <c r="S42" s="164"/>
      <c r="T42" s="164"/>
    </row>
    <row r="43" spans="2:20" x14ac:dyDescent="0.25">
      <c r="B43" s="164"/>
      <c r="C43" s="164"/>
      <c r="D43" s="164"/>
      <c r="E43" s="164"/>
      <c r="F43" s="164"/>
      <c r="G43" s="164"/>
      <c r="H43" s="164"/>
      <c r="I43" s="164"/>
      <c r="J43" s="164"/>
      <c r="K43" s="164"/>
      <c r="L43" s="164"/>
      <c r="M43" s="164"/>
      <c r="N43" s="164"/>
      <c r="O43" s="164"/>
      <c r="P43" s="164"/>
      <c r="Q43" s="164"/>
      <c r="R43" s="164"/>
      <c r="S43" s="164"/>
      <c r="T43" s="164"/>
    </row>
    <row r="44" spans="2:20" x14ac:dyDescent="0.25">
      <c r="B44" s="164"/>
      <c r="C44" s="164"/>
      <c r="D44" s="164"/>
      <c r="E44" s="164"/>
      <c r="F44" s="164"/>
      <c r="G44" s="164"/>
      <c r="H44" s="164"/>
      <c r="I44" s="164"/>
      <c r="J44" s="164"/>
      <c r="K44" s="164"/>
      <c r="L44" s="164"/>
      <c r="M44" s="164"/>
      <c r="N44" s="164"/>
      <c r="O44" s="164"/>
      <c r="P44" s="164"/>
      <c r="Q44" s="164"/>
      <c r="R44" s="164"/>
      <c r="S44" s="164"/>
      <c r="T44" s="164"/>
    </row>
    <row r="45" spans="2:20" x14ac:dyDescent="0.25">
      <c r="B45" s="164"/>
      <c r="C45" s="164"/>
      <c r="D45" s="164"/>
      <c r="E45" s="164"/>
      <c r="F45" s="164"/>
      <c r="G45" s="164"/>
      <c r="H45" s="164"/>
      <c r="I45" s="164"/>
      <c r="J45" s="164"/>
      <c r="K45" s="164"/>
      <c r="L45" s="164"/>
      <c r="M45" s="164"/>
      <c r="N45" s="164"/>
      <c r="O45" s="164"/>
      <c r="P45" s="164"/>
      <c r="Q45" s="164"/>
      <c r="R45" s="164"/>
      <c r="S45" s="164"/>
      <c r="T45" s="164"/>
    </row>
    <row r="46" spans="2:20" x14ac:dyDescent="0.25">
      <c r="B46" s="164"/>
      <c r="C46" s="164"/>
      <c r="D46" s="164"/>
      <c r="E46" s="164"/>
      <c r="F46" s="164"/>
      <c r="G46" s="164"/>
      <c r="H46" s="164"/>
      <c r="I46" s="164"/>
      <c r="J46" s="164"/>
      <c r="K46" s="164"/>
      <c r="L46" s="164"/>
      <c r="M46" s="164"/>
      <c r="N46" s="164"/>
      <c r="O46" s="164"/>
      <c r="P46" s="164"/>
      <c r="Q46" s="164"/>
      <c r="R46" s="164"/>
      <c r="S46" s="164"/>
      <c r="T46" s="164"/>
    </row>
    <row r="47" spans="2:20" x14ac:dyDescent="0.25">
      <c r="B47" s="164"/>
      <c r="C47" s="164"/>
      <c r="D47" s="164"/>
      <c r="E47" s="164"/>
      <c r="F47" s="164"/>
      <c r="G47" s="164"/>
      <c r="H47" s="164"/>
      <c r="I47" s="164"/>
      <c r="J47" s="164"/>
      <c r="K47" s="164"/>
      <c r="L47" s="164"/>
      <c r="M47" s="164"/>
      <c r="N47" s="164"/>
      <c r="O47" s="164"/>
      <c r="P47" s="164"/>
      <c r="Q47" s="164"/>
      <c r="R47" s="164"/>
      <c r="S47" s="164"/>
      <c r="T47" s="164"/>
    </row>
    <row r="48" spans="2:20" x14ac:dyDescent="0.25">
      <c r="B48" s="164"/>
      <c r="C48" s="164"/>
      <c r="D48" s="164"/>
      <c r="E48" s="164"/>
      <c r="F48" s="164"/>
      <c r="G48" s="164"/>
      <c r="H48" s="164"/>
      <c r="I48" s="164"/>
      <c r="J48" s="164"/>
      <c r="K48" s="164"/>
      <c r="L48" s="164"/>
      <c r="M48" s="164"/>
      <c r="N48" s="164"/>
      <c r="O48" s="164"/>
      <c r="P48" s="164"/>
      <c r="Q48" s="164"/>
      <c r="R48" s="164"/>
      <c r="S48" s="164"/>
      <c r="T48" s="164"/>
    </row>
    <row r="49" spans="2:20" x14ac:dyDescent="0.25">
      <c r="B49" s="164"/>
      <c r="C49" s="164"/>
      <c r="D49" s="164"/>
      <c r="E49" s="164"/>
      <c r="F49" s="164"/>
      <c r="G49" s="164"/>
      <c r="H49" s="164"/>
      <c r="I49" s="164"/>
      <c r="J49" s="164"/>
      <c r="K49" s="164"/>
      <c r="L49" s="164"/>
      <c r="M49" s="164"/>
      <c r="N49" s="164"/>
      <c r="O49" s="164"/>
      <c r="P49" s="164"/>
      <c r="Q49" s="164"/>
      <c r="R49" s="164"/>
      <c r="S49" s="164"/>
      <c r="T49" s="164"/>
    </row>
    <row r="50" spans="2:20" x14ac:dyDescent="0.25">
      <c r="B50" s="164"/>
      <c r="C50" s="164"/>
      <c r="D50" s="164"/>
      <c r="E50" s="164"/>
      <c r="F50" s="164"/>
      <c r="G50" s="164"/>
      <c r="H50" s="164"/>
      <c r="I50" s="164"/>
      <c r="J50" s="164"/>
      <c r="K50" s="164"/>
      <c r="L50" s="164"/>
      <c r="M50" s="164"/>
      <c r="N50" s="164"/>
      <c r="O50" s="164"/>
      <c r="P50" s="164"/>
      <c r="Q50" s="164"/>
      <c r="R50" s="164"/>
      <c r="S50" s="164"/>
      <c r="T50" s="164"/>
    </row>
  </sheetData>
  <mergeCells count="41">
    <mergeCell ref="C4:C5"/>
    <mergeCell ref="H4:H5"/>
    <mergeCell ref="I4:I5"/>
    <mergeCell ref="J4:J5"/>
    <mergeCell ref="K4:K5"/>
    <mergeCell ref="K13:K18"/>
    <mergeCell ref="B9:B10"/>
    <mergeCell ref="J9:J10"/>
    <mergeCell ref="K9:K10"/>
    <mergeCell ref="B11:B12"/>
    <mergeCell ref="C11:C12"/>
    <mergeCell ref="H11:H12"/>
    <mergeCell ref="I11:I12"/>
    <mergeCell ref="J11:J12"/>
    <mergeCell ref="K11:K12"/>
    <mergeCell ref="B13:B18"/>
    <mergeCell ref="C13:C15"/>
    <mergeCell ref="H13:H15"/>
    <mergeCell ref="I13:I15"/>
    <mergeCell ref="J13:J18"/>
    <mergeCell ref="B23:B30"/>
    <mergeCell ref="J23:J30"/>
    <mergeCell ref="K23:K30"/>
    <mergeCell ref="H24:H25"/>
    <mergeCell ref="C26:C28"/>
    <mergeCell ref="K31:K33"/>
    <mergeCell ref="H20:H21"/>
    <mergeCell ref="C24:C25"/>
    <mergeCell ref="B4:B5"/>
    <mergeCell ref="B34:B35"/>
    <mergeCell ref="J34:J35"/>
    <mergeCell ref="K34:K35"/>
    <mergeCell ref="C29:C30"/>
    <mergeCell ref="H26:H28"/>
    <mergeCell ref="D27:D28"/>
    <mergeCell ref="H29:H30"/>
    <mergeCell ref="B31:B33"/>
    <mergeCell ref="J31:J33"/>
    <mergeCell ref="B19:B22"/>
    <mergeCell ref="J19:J22"/>
    <mergeCell ref="K19:K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C4" zoomScale="80" zoomScaleNormal="80" workbookViewId="0">
      <selection activeCell="K31" sqref="K31:K33"/>
    </sheetView>
  </sheetViews>
  <sheetFormatPr defaultColWidth="9" defaultRowHeight="15.75" x14ac:dyDescent="0.25"/>
  <cols>
    <col min="1" max="1" width="3.25" style="273" customWidth="1"/>
    <col min="2" max="2" width="17.875" style="273" customWidth="1"/>
    <col min="3" max="3" width="18" style="273" customWidth="1"/>
    <col min="4" max="4" width="44.625" style="273" customWidth="1"/>
    <col min="5" max="5" width="28.875" style="273" customWidth="1"/>
    <col min="6" max="6" width="18" style="273" customWidth="1"/>
    <col min="7" max="7" width="17.875" style="273" customWidth="1"/>
    <col min="8" max="8" width="18.75" style="273" customWidth="1"/>
    <col min="9" max="9" width="18" style="273" customWidth="1"/>
    <col min="10" max="10" width="14.25" style="273" customWidth="1"/>
    <col min="11" max="11" width="12" style="273" customWidth="1"/>
    <col min="12" max="12" width="15.625" style="273" customWidth="1"/>
    <col min="13" max="16384" width="9" style="273"/>
  </cols>
  <sheetData>
    <row r="1" spans="1:11" ht="63.75" thickTop="1" x14ac:dyDescent="0.25">
      <c r="A1" s="269" t="s">
        <v>78</v>
      </c>
      <c r="B1" s="270" t="s">
        <v>0</v>
      </c>
      <c r="C1" s="271" t="s">
        <v>89</v>
      </c>
      <c r="D1" s="271" t="s">
        <v>80</v>
      </c>
      <c r="E1" s="271" t="s">
        <v>81</v>
      </c>
      <c r="F1" s="271" t="s">
        <v>82</v>
      </c>
      <c r="G1" s="271" t="s">
        <v>83</v>
      </c>
      <c r="H1" s="271" t="s">
        <v>90</v>
      </c>
      <c r="I1" s="271" t="s">
        <v>84</v>
      </c>
      <c r="J1" s="271" t="s">
        <v>1</v>
      </c>
      <c r="K1" s="272" t="s">
        <v>2</v>
      </c>
    </row>
    <row r="2" spans="1:11" ht="110.25" customHeight="1" x14ac:dyDescent="0.25">
      <c r="A2" s="274">
        <v>1</v>
      </c>
      <c r="B2" s="1212" t="s">
        <v>3</v>
      </c>
      <c r="C2" s="1215" t="s">
        <v>4</v>
      </c>
      <c r="D2" s="275" t="s">
        <v>96</v>
      </c>
      <c r="E2" s="276" t="s">
        <v>57</v>
      </c>
      <c r="F2" s="277">
        <f ca="1">+F4+F2:F38</f>
        <v>15</v>
      </c>
      <c r="G2" s="278">
        <v>10000</v>
      </c>
      <c r="H2" s="1217">
        <v>681900</v>
      </c>
      <c r="I2" s="1220">
        <f>(G2+G4)/H2</f>
        <v>2.9329813755682652E-2</v>
      </c>
      <c r="J2" s="1222">
        <f>'[1]Programme Ceilings'!$J$9</f>
        <v>1931578</v>
      </c>
      <c r="K2" s="1194">
        <f>(G2+G4)/J2</f>
        <v>1.0354228511610714E-2</v>
      </c>
    </row>
    <row r="3" spans="1:11" ht="110.25" customHeight="1" x14ac:dyDescent="0.25">
      <c r="A3" s="274"/>
      <c r="B3" s="1213"/>
      <c r="C3" s="1216"/>
      <c r="D3" s="275" t="s">
        <v>137</v>
      </c>
      <c r="E3" s="276" t="s">
        <v>69</v>
      </c>
      <c r="F3" s="277" t="s">
        <v>69</v>
      </c>
      <c r="G3" s="278" t="s">
        <v>69</v>
      </c>
      <c r="H3" s="1218"/>
      <c r="I3" s="1221"/>
      <c r="J3" s="1197"/>
      <c r="K3" s="1195"/>
    </row>
    <row r="4" spans="1:11" ht="47.25" customHeight="1" thickBot="1" x14ac:dyDescent="0.3">
      <c r="A4" s="274"/>
      <c r="B4" s="1214"/>
      <c r="C4" s="1216"/>
      <c r="D4" s="279" t="s">
        <v>136</v>
      </c>
      <c r="E4" s="279" t="s">
        <v>59</v>
      </c>
      <c r="F4" s="280">
        <v>15</v>
      </c>
      <c r="G4" s="278">
        <v>10000</v>
      </c>
      <c r="H4" s="1219"/>
      <c r="I4" s="1221"/>
      <c r="J4" s="1197"/>
      <c r="K4" s="1195"/>
    </row>
    <row r="5" spans="1:11" ht="64.5" thickTop="1" thickBot="1" x14ac:dyDescent="0.3">
      <c r="A5" s="281">
        <v>4</v>
      </c>
      <c r="B5" s="282" t="s">
        <v>7</v>
      </c>
      <c r="C5" s="283" t="s">
        <v>8</v>
      </c>
      <c r="D5" s="283" t="s">
        <v>138</v>
      </c>
      <c r="E5" s="283" t="s">
        <v>60</v>
      </c>
      <c r="F5" s="284">
        <v>20</v>
      </c>
      <c r="G5" s="285">
        <v>2000</v>
      </c>
      <c r="H5" s="286">
        <v>2172782</v>
      </c>
      <c r="I5" s="287">
        <f t="shared" ref="I5:I10" si="0">G5/H5</f>
        <v>9.20478906765612E-4</v>
      </c>
      <c r="J5" s="288">
        <f>'[2]Programme Ceilings'!$I$9</f>
        <v>5873650</v>
      </c>
      <c r="K5" s="289">
        <f>G5/J5</f>
        <v>3.4050377533560906E-4</v>
      </c>
    </row>
    <row r="6" spans="1:11" ht="80.25" thickTop="1" thickBot="1" x14ac:dyDescent="0.3">
      <c r="A6" s="281">
        <v>5</v>
      </c>
      <c r="B6" s="282" t="s">
        <v>10</v>
      </c>
      <c r="C6" s="290" t="s">
        <v>11</v>
      </c>
      <c r="D6" s="283" t="s">
        <v>139</v>
      </c>
      <c r="E6" s="283" t="s">
        <v>140</v>
      </c>
      <c r="F6" s="284">
        <v>130</v>
      </c>
      <c r="G6" s="285">
        <v>85660</v>
      </c>
      <c r="H6" s="291">
        <v>1161373</v>
      </c>
      <c r="I6" s="287">
        <f t="shared" si="0"/>
        <v>7.3757526651644215E-2</v>
      </c>
      <c r="J6" s="288">
        <f>'[3]Programme Ceilings'!$I$10</f>
        <v>1737987</v>
      </c>
      <c r="K6" s="292">
        <f>G6/J6</f>
        <v>4.9286904907804262E-2</v>
      </c>
    </row>
    <row r="7" spans="1:11" ht="64.5" thickTop="1" thickBot="1" x14ac:dyDescent="0.3">
      <c r="A7" s="281">
        <v>6</v>
      </c>
      <c r="B7" s="282" t="s">
        <v>91</v>
      </c>
      <c r="C7" s="283" t="s">
        <v>13</v>
      </c>
      <c r="D7" s="283" t="s">
        <v>144</v>
      </c>
      <c r="E7" s="283" t="s">
        <v>62</v>
      </c>
      <c r="F7" s="284">
        <v>1500</v>
      </c>
      <c r="G7" s="285">
        <v>26983</v>
      </c>
      <c r="H7" s="291">
        <v>341240</v>
      </c>
      <c r="I7" s="293">
        <f t="shared" si="0"/>
        <v>7.9073379439690547E-2</v>
      </c>
      <c r="J7" s="294">
        <f>'[4]Programme Ceilings'!$I$10</f>
        <v>449125</v>
      </c>
      <c r="K7" s="295">
        <f>G7/J7</f>
        <v>6.0079042582799891E-2</v>
      </c>
    </row>
    <row r="8" spans="1:11" ht="48" thickTop="1" x14ac:dyDescent="0.25">
      <c r="A8" s="281">
        <v>7</v>
      </c>
      <c r="B8" s="1225" t="s">
        <v>15</v>
      </c>
      <c r="C8" s="296" t="s">
        <v>16</v>
      </c>
      <c r="D8" s="296" t="s">
        <v>143</v>
      </c>
      <c r="E8" s="296" t="s">
        <v>63</v>
      </c>
      <c r="F8" s="297">
        <v>7400</v>
      </c>
      <c r="G8" s="298">
        <v>1500</v>
      </c>
      <c r="H8" s="291">
        <v>210300</v>
      </c>
      <c r="I8" s="299">
        <f t="shared" si="0"/>
        <v>7.1326676176890159E-3</v>
      </c>
      <c r="J8" s="1196">
        <f>'[5]Programme Ceilings'!$I$9</f>
        <v>8919972</v>
      </c>
      <c r="K8" s="300">
        <f>G8/J8</f>
        <v>1.6816196284024211E-4</v>
      </c>
    </row>
    <row r="9" spans="1:11" ht="63.75" thickBot="1" x14ac:dyDescent="0.3">
      <c r="A9" s="281">
        <v>8</v>
      </c>
      <c r="B9" s="1226"/>
      <c r="C9" s="301" t="s">
        <v>18</v>
      </c>
      <c r="D9" s="301" t="s">
        <v>141</v>
      </c>
      <c r="E9" s="302" t="s">
        <v>142</v>
      </c>
      <c r="F9" s="303">
        <v>570</v>
      </c>
      <c r="G9" s="304">
        <v>195760</v>
      </c>
      <c r="H9" s="291">
        <v>3727320</v>
      </c>
      <c r="I9" s="305">
        <f t="shared" si="0"/>
        <v>5.2520309498513676E-2</v>
      </c>
      <c r="J9" s="1198"/>
      <c r="K9" s="306">
        <f>G9/J8</f>
        <v>2.1946257230403863E-2</v>
      </c>
    </row>
    <row r="10" spans="1:11" ht="118.5" customHeight="1" thickTop="1" x14ac:dyDescent="0.25">
      <c r="A10" s="281"/>
      <c r="B10" s="1236" t="s">
        <v>20</v>
      </c>
      <c r="C10" s="307" t="s">
        <v>150</v>
      </c>
      <c r="D10" s="307" t="s">
        <v>154</v>
      </c>
      <c r="E10" s="308" t="s">
        <v>155</v>
      </c>
      <c r="F10" s="309">
        <v>100</v>
      </c>
      <c r="G10" s="310">
        <v>10000</v>
      </c>
      <c r="H10" s="291">
        <v>717042</v>
      </c>
      <c r="I10" s="311">
        <f t="shared" si="0"/>
        <v>1.394618446339266E-2</v>
      </c>
      <c r="J10" s="1196">
        <f>'[6]Programme Ceilings'!$I$8</f>
        <v>36451126</v>
      </c>
      <c r="K10" s="312">
        <f>G10/J10</f>
        <v>2.743399476877614E-4</v>
      </c>
    </row>
    <row r="11" spans="1:11" ht="141" customHeight="1" x14ac:dyDescent="0.25">
      <c r="A11" s="281"/>
      <c r="B11" s="1213"/>
      <c r="C11" s="1234" t="s">
        <v>145</v>
      </c>
      <c r="D11" s="279" t="s">
        <v>146</v>
      </c>
      <c r="E11" s="313" t="s">
        <v>148</v>
      </c>
      <c r="F11" s="314">
        <v>142</v>
      </c>
      <c r="G11" s="278">
        <v>29840</v>
      </c>
      <c r="H11" s="1217">
        <v>487880</v>
      </c>
      <c r="I11" s="1245">
        <f>(G11+G12)/H11</f>
        <v>0.22316963187669098</v>
      </c>
      <c r="J11" s="1197"/>
      <c r="K11" s="1194">
        <f>(G11+G12)/J10</f>
        <v>2.9870133504243464E-3</v>
      </c>
    </row>
    <row r="12" spans="1:11" ht="141" customHeight="1" x14ac:dyDescent="0.25">
      <c r="A12" s="281"/>
      <c r="B12" s="1213"/>
      <c r="C12" s="1235"/>
      <c r="D12" s="307" t="s">
        <v>147</v>
      </c>
      <c r="E12" s="315" t="s">
        <v>149</v>
      </c>
      <c r="F12" s="309">
        <v>732</v>
      </c>
      <c r="G12" s="310">
        <v>79040</v>
      </c>
      <c r="H12" s="1229"/>
      <c r="I12" s="1246"/>
      <c r="J12" s="1197"/>
      <c r="K12" s="1202"/>
    </row>
    <row r="13" spans="1:11" ht="78.75" x14ac:dyDescent="0.25">
      <c r="A13" s="281">
        <v>9</v>
      </c>
      <c r="B13" s="1213"/>
      <c r="C13" s="1227" t="s">
        <v>21</v>
      </c>
      <c r="D13" s="307" t="s">
        <v>22</v>
      </c>
      <c r="E13" s="307" t="s">
        <v>93</v>
      </c>
      <c r="F13" s="316">
        <v>5</v>
      </c>
      <c r="G13" s="317">
        <v>1000</v>
      </c>
      <c r="H13" s="1217">
        <v>630626</v>
      </c>
      <c r="I13" s="1230">
        <f>(G13+G14)/H13</f>
        <v>0.21090154861994273</v>
      </c>
      <c r="J13" s="1197"/>
      <c r="K13" s="1195">
        <f>(G13+G14)/J10</f>
        <v>3.648721304247227E-3</v>
      </c>
    </row>
    <row r="14" spans="1:11" ht="139.5" customHeight="1" thickBot="1" x14ac:dyDescent="0.3">
      <c r="A14" s="281">
        <v>10</v>
      </c>
      <c r="B14" s="1214"/>
      <c r="C14" s="1228"/>
      <c r="D14" s="301" t="s">
        <v>23</v>
      </c>
      <c r="E14" s="318" t="s">
        <v>92</v>
      </c>
      <c r="F14" s="303">
        <v>60</v>
      </c>
      <c r="G14" s="304">
        <v>132000</v>
      </c>
      <c r="H14" s="1229"/>
      <c r="I14" s="1231"/>
      <c r="J14" s="1198"/>
      <c r="K14" s="1211"/>
    </row>
    <row r="15" spans="1:11" ht="32.25" thickTop="1" x14ac:dyDescent="0.25">
      <c r="A15" s="281">
        <v>11</v>
      </c>
      <c r="B15" s="1244" t="s">
        <v>49</v>
      </c>
      <c r="C15" s="1227" t="s">
        <v>50</v>
      </c>
      <c r="D15" s="307" t="s">
        <v>152</v>
      </c>
      <c r="E15" s="307" t="s">
        <v>151</v>
      </c>
      <c r="F15" s="309">
        <v>88</v>
      </c>
      <c r="G15" s="310">
        <v>93388</v>
      </c>
      <c r="H15" s="1217">
        <v>5126100</v>
      </c>
      <c r="I15" s="1251">
        <f>(G15+G16+G17)/H15</f>
        <v>0.1022399094828427</v>
      </c>
      <c r="J15" s="1197">
        <f>'[7]Programme Ceilings'!$I$8</f>
        <v>10678595</v>
      </c>
      <c r="K15" s="1203">
        <f>G15:G17/J15</f>
        <v>8.7453452443884243E-3</v>
      </c>
    </row>
    <row r="16" spans="1:11" ht="31.5" x14ac:dyDescent="0.25">
      <c r="A16" s="281">
        <v>12</v>
      </c>
      <c r="B16" s="1244"/>
      <c r="C16" s="1227"/>
      <c r="D16" s="279" t="s">
        <v>54</v>
      </c>
      <c r="E16" s="279" t="s">
        <v>66</v>
      </c>
      <c r="F16" s="314">
        <v>1</v>
      </c>
      <c r="G16" s="278">
        <v>9105</v>
      </c>
      <c r="H16" s="1218"/>
      <c r="I16" s="1251"/>
      <c r="J16" s="1197"/>
      <c r="K16" s="1195"/>
    </row>
    <row r="17" spans="1:11" ht="47.25" x14ac:dyDescent="0.25">
      <c r="A17" s="281">
        <v>13</v>
      </c>
      <c r="B17" s="1244"/>
      <c r="C17" s="1256"/>
      <c r="D17" s="279" t="s">
        <v>53</v>
      </c>
      <c r="E17" s="279" t="s">
        <v>67</v>
      </c>
      <c r="F17" s="319">
        <v>550</v>
      </c>
      <c r="G17" s="278">
        <v>421599</v>
      </c>
      <c r="H17" s="1229"/>
      <c r="I17" s="1248"/>
      <c r="J17" s="1197"/>
      <c r="K17" s="1202"/>
    </row>
    <row r="18" spans="1:11" ht="63" x14ac:dyDescent="0.25">
      <c r="A18" s="281"/>
      <c r="B18" s="1244"/>
      <c r="C18" s="320" t="s">
        <v>106</v>
      </c>
      <c r="D18" s="321" t="s">
        <v>111</v>
      </c>
      <c r="E18" s="321" t="s">
        <v>110</v>
      </c>
      <c r="F18" s="319">
        <v>750</v>
      </c>
      <c r="G18" s="278">
        <v>31600</v>
      </c>
      <c r="H18" s="291">
        <v>163000</v>
      </c>
      <c r="I18" s="322">
        <f>G18/H18</f>
        <v>0.19386503067484662</v>
      </c>
      <c r="J18" s="1197"/>
      <c r="K18" s="323">
        <f>G18/J15</f>
        <v>2.9591907924216621E-3</v>
      </c>
    </row>
    <row r="19" spans="1:11" ht="85.5" customHeight="1" x14ac:dyDescent="0.25">
      <c r="A19" s="281"/>
      <c r="B19" s="1244"/>
      <c r="C19" s="324" t="s">
        <v>107</v>
      </c>
      <c r="D19" s="321" t="s">
        <v>153</v>
      </c>
      <c r="E19" s="321" t="s">
        <v>108</v>
      </c>
      <c r="F19" s="319">
        <v>150</v>
      </c>
      <c r="G19" s="278">
        <v>7000</v>
      </c>
      <c r="H19" s="291">
        <v>810995</v>
      </c>
      <c r="I19" s="322">
        <f>G19/H19</f>
        <v>8.6313725731971217E-3</v>
      </c>
      <c r="J19" s="1197"/>
      <c r="K19" s="323">
        <f>G19/J15</f>
        <v>6.5551694768834292E-4</v>
      </c>
    </row>
    <row r="20" spans="1:11" ht="54.75" customHeight="1" thickBot="1" x14ac:dyDescent="0.3">
      <c r="A20" s="281">
        <v>14</v>
      </c>
      <c r="B20" s="1244"/>
      <c r="C20" s="325" t="s">
        <v>51</v>
      </c>
      <c r="D20" s="321" t="s">
        <v>112</v>
      </c>
      <c r="E20" s="321" t="s">
        <v>69</v>
      </c>
      <c r="F20" s="319" t="s">
        <v>69</v>
      </c>
      <c r="G20" s="278" t="s">
        <v>69</v>
      </c>
      <c r="H20" s="291">
        <v>135000</v>
      </c>
      <c r="I20" s="326" t="s">
        <v>69</v>
      </c>
      <c r="J20" s="1197"/>
      <c r="K20" s="327" t="s">
        <v>69</v>
      </c>
    </row>
    <row r="21" spans="1:11" ht="174" thickTop="1" x14ac:dyDescent="0.25">
      <c r="A21" s="281">
        <v>15</v>
      </c>
      <c r="B21" s="1223" t="s">
        <v>24</v>
      </c>
      <c r="C21" s="328" t="s">
        <v>25</v>
      </c>
      <c r="D21" s="296" t="s">
        <v>156</v>
      </c>
      <c r="E21" s="296" t="s">
        <v>94</v>
      </c>
      <c r="F21" s="297">
        <v>11</v>
      </c>
      <c r="G21" s="329">
        <v>84600</v>
      </c>
      <c r="H21" s="330">
        <v>3145727</v>
      </c>
      <c r="I21" s="331">
        <f>G21/H21</f>
        <v>2.6893624271909163E-2</v>
      </c>
      <c r="J21" s="1196">
        <f>'[8]Programme Ceilings'!$I$8</f>
        <v>20063545</v>
      </c>
      <c r="K21" s="323">
        <f>G21/J21</f>
        <v>4.2166027987576475E-3</v>
      </c>
    </row>
    <row r="22" spans="1:11" ht="110.25" x14ac:dyDescent="0.25">
      <c r="A22" s="281"/>
      <c r="B22" s="1244"/>
      <c r="C22" s="1238" t="s">
        <v>26</v>
      </c>
      <c r="D22" s="279" t="s">
        <v>157</v>
      </c>
      <c r="E22" s="307" t="s">
        <v>114</v>
      </c>
      <c r="F22" s="314">
        <v>2448</v>
      </c>
      <c r="G22" s="310">
        <v>74982</v>
      </c>
      <c r="H22" s="1217">
        <v>8865184</v>
      </c>
      <c r="I22" s="1247">
        <f>(G22+G23)/H22</f>
        <v>1.4359318430390164E-2</v>
      </c>
      <c r="J22" s="1197"/>
      <c r="K22" s="1204">
        <f>(G22+G23)/J21</f>
        <v>6.3447411711140779E-3</v>
      </c>
    </row>
    <row r="23" spans="1:11" ht="110.25" x14ac:dyDescent="0.25">
      <c r="A23" s="281">
        <v>16</v>
      </c>
      <c r="B23" s="1244"/>
      <c r="C23" s="1253"/>
      <c r="D23" s="279" t="s">
        <v>157</v>
      </c>
      <c r="E23" s="279" t="s">
        <v>72</v>
      </c>
      <c r="F23" s="319">
        <v>2363</v>
      </c>
      <c r="G23" s="278">
        <v>52316</v>
      </c>
      <c r="H23" s="1229"/>
      <c r="I23" s="1248"/>
      <c r="J23" s="1197"/>
      <c r="K23" s="1205"/>
    </row>
    <row r="24" spans="1:11" ht="49.5" customHeight="1" x14ac:dyDescent="0.25">
      <c r="A24" s="281"/>
      <c r="B24" s="1244"/>
      <c r="C24" s="1238" t="s">
        <v>27</v>
      </c>
      <c r="D24" s="1234" t="s">
        <v>158</v>
      </c>
      <c r="E24" s="321" t="s">
        <v>159</v>
      </c>
      <c r="F24" s="319">
        <v>53</v>
      </c>
      <c r="G24" s="332">
        <v>2215</v>
      </c>
      <c r="H24" s="1217">
        <v>1133372</v>
      </c>
      <c r="I24" s="1247">
        <f>(G24+G25)/H24</f>
        <v>7.0938756207141167E-3</v>
      </c>
      <c r="J24" s="1197"/>
      <c r="K24" s="1206">
        <f>(G24+G25)/J21</f>
        <v>4.0072679080391824E-4</v>
      </c>
    </row>
    <row r="25" spans="1:11" ht="63" customHeight="1" thickBot="1" x14ac:dyDescent="0.3">
      <c r="A25" s="281">
        <v>17</v>
      </c>
      <c r="B25" s="1224"/>
      <c r="C25" s="1239"/>
      <c r="D25" s="1237"/>
      <c r="E25" s="301" t="s">
        <v>71</v>
      </c>
      <c r="F25" s="303">
        <v>50</v>
      </c>
      <c r="G25" s="304">
        <v>5825</v>
      </c>
      <c r="H25" s="1229"/>
      <c r="I25" s="1252"/>
      <c r="J25" s="1198"/>
      <c r="K25" s="1206"/>
    </row>
    <row r="26" spans="1:11" ht="102" customHeight="1" thickTop="1" x14ac:dyDescent="0.25">
      <c r="A26" s="281"/>
      <c r="B26" s="1236" t="s">
        <v>34</v>
      </c>
      <c r="C26" s="1240" t="s">
        <v>30</v>
      </c>
      <c r="D26" s="1259" t="s">
        <v>161</v>
      </c>
      <c r="E26" s="333" t="s">
        <v>162</v>
      </c>
      <c r="F26" s="333">
        <v>2</v>
      </c>
      <c r="G26" s="380" t="s">
        <v>190</v>
      </c>
      <c r="H26" s="1264">
        <v>2515941</v>
      </c>
      <c r="I26" s="1249" t="e">
        <f>(G26+G27+0)/H26</f>
        <v>#VALUE!</v>
      </c>
      <c r="J26" s="1196">
        <f>'[9]Programme Ceilings'!$J$9</f>
        <v>153648121</v>
      </c>
      <c r="K26" s="1206" t="e">
        <f>+(G26+G27)/J26</f>
        <v>#VALUE!</v>
      </c>
    </row>
    <row r="27" spans="1:11" ht="68.25" customHeight="1" x14ac:dyDescent="0.25">
      <c r="A27" s="281"/>
      <c r="B27" s="1213"/>
      <c r="C27" s="1241"/>
      <c r="D27" s="1235"/>
      <c r="E27" s="309" t="s">
        <v>163</v>
      </c>
      <c r="F27" s="309">
        <v>12</v>
      </c>
      <c r="G27" s="310">
        <v>6990</v>
      </c>
      <c r="H27" s="1265"/>
      <c r="I27" s="1250"/>
      <c r="J27" s="1197"/>
      <c r="K27" s="1206"/>
    </row>
    <row r="28" spans="1:11" ht="110.25" x14ac:dyDescent="0.25">
      <c r="B28" s="1213"/>
      <c r="C28" s="1235"/>
      <c r="D28" s="307" t="s">
        <v>160</v>
      </c>
      <c r="E28" s="307" t="s">
        <v>69</v>
      </c>
      <c r="F28" s="309" t="s">
        <v>69</v>
      </c>
      <c r="G28" s="310" t="s">
        <v>69</v>
      </c>
      <c r="H28" s="1266"/>
      <c r="I28" s="1250"/>
      <c r="J28" s="1197"/>
      <c r="K28" s="1206"/>
    </row>
    <row r="29" spans="1:11" ht="47.25" x14ac:dyDescent="0.25">
      <c r="B29" s="1213"/>
      <c r="C29" s="1238" t="s">
        <v>35</v>
      </c>
      <c r="D29" s="279" t="s">
        <v>115</v>
      </c>
      <c r="E29" s="279" t="s">
        <v>164</v>
      </c>
      <c r="F29" s="334">
        <v>4</v>
      </c>
      <c r="G29" s="278">
        <v>11757</v>
      </c>
      <c r="H29" s="1254">
        <v>119200</v>
      </c>
      <c r="I29" s="1261">
        <f>(G29+G30)/H29</f>
        <v>0.18577181208053692</v>
      </c>
      <c r="J29" s="1197"/>
      <c r="K29" s="1207">
        <f>(G29+G30)/J26</f>
        <v>1.4412151515995434E-4</v>
      </c>
    </row>
    <row r="30" spans="1:11" ht="93" customHeight="1" x14ac:dyDescent="0.25">
      <c r="B30" s="1213"/>
      <c r="C30" s="1253"/>
      <c r="D30" s="335" t="s">
        <v>117</v>
      </c>
      <c r="E30" s="336" t="s">
        <v>74</v>
      </c>
      <c r="F30" s="334">
        <v>3</v>
      </c>
      <c r="G30" s="278">
        <v>10387</v>
      </c>
      <c r="H30" s="1201"/>
      <c r="I30" s="1261"/>
      <c r="J30" s="1197"/>
      <c r="K30" s="1207"/>
    </row>
    <row r="31" spans="1:11" ht="150" customHeight="1" x14ac:dyDescent="0.25">
      <c r="B31" s="1213"/>
      <c r="C31" s="1255" t="s">
        <v>36</v>
      </c>
      <c r="D31" s="79" t="s">
        <v>33</v>
      </c>
      <c r="E31" s="279" t="s">
        <v>75</v>
      </c>
      <c r="F31" s="337">
        <v>79891</v>
      </c>
      <c r="G31" s="278">
        <v>4800000</v>
      </c>
      <c r="H31" s="1217">
        <v>21775300</v>
      </c>
      <c r="I31" s="1250">
        <f>(G31+G32+G33)/H31</f>
        <v>0.22640009552107204</v>
      </c>
      <c r="J31" s="1197"/>
      <c r="K31" s="1208">
        <f>+(G31+G32+G33)/J26</f>
        <v>3.2085846334560769E-2</v>
      </c>
    </row>
    <row r="32" spans="1:11" ht="117" customHeight="1" x14ac:dyDescent="0.25">
      <c r="B32" s="1213"/>
      <c r="C32" s="1227"/>
      <c r="D32" s="1242" t="s">
        <v>37</v>
      </c>
      <c r="E32" s="279" t="s">
        <v>76</v>
      </c>
      <c r="F32" s="334">
        <v>72</v>
      </c>
      <c r="G32" s="278">
        <v>61730</v>
      </c>
      <c r="H32" s="1218"/>
      <c r="I32" s="1250"/>
      <c r="J32" s="1197"/>
      <c r="K32" s="1208"/>
    </row>
    <row r="33" spans="2:12" ht="63" customHeight="1" x14ac:dyDescent="0.25">
      <c r="B33" s="1213"/>
      <c r="C33" s="1256"/>
      <c r="D33" s="1243"/>
      <c r="E33" s="279" t="s">
        <v>77</v>
      </c>
      <c r="F33" s="334">
        <v>55</v>
      </c>
      <c r="G33" s="278">
        <v>68200</v>
      </c>
      <c r="H33" s="1229"/>
      <c r="I33" s="1246"/>
      <c r="J33" s="1197"/>
      <c r="K33" s="1208"/>
    </row>
    <row r="34" spans="2:12" ht="159" customHeight="1" x14ac:dyDescent="0.25">
      <c r="B34" s="1213"/>
      <c r="C34" s="1238" t="s">
        <v>38</v>
      </c>
      <c r="D34" s="338" t="s">
        <v>169</v>
      </c>
      <c r="E34" s="279" t="s">
        <v>170</v>
      </c>
      <c r="F34" s="334">
        <v>9000</v>
      </c>
      <c r="G34" s="278">
        <v>295982</v>
      </c>
      <c r="H34" s="291">
        <v>2166700</v>
      </c>
      <c r="I34" s="1245">
        <f>(G34+G35+G36)/H35</f>
        <v>0.58443716250519218</v>
      </c>
      <c r="J34" s="1197"/>
      <c r="K34" s="1208">
        <f>(G34+G35+G36)/J26</f>
        <v>8.2415586455495925E-3</v>
      </c>
    </row>
    <row r="35" spans="2:12" ht="161.25" customHeight="1" x14ac:dyDescent="0.25">
      <c r="B35" s="1213"/>
      <c r="C35" s="1267"/>
      <c r="D35" s="279" t="s">
        <v>165</v>
      </c>
      <c r="E35" s="279" t="s">
        <v>166</v>
      </c>
      <c r="F35" s="280" t="s">
        <v>69</v>
      </c>
      <c r="G35" s="278">
        <v>380318</v>
      </c>
      <c r="H35" s="1217">
        <v>2166700</v>
      </c>
      <c r="I35" s="1250"/>
      <c r="J35" s="1197"/>
      <c r="K35" s="1208"/>
    </row>
    <row r="36" spans="2:12" ht="165.75" customHeight="1" thickBot="1" x14ac:dyDescent="0.3">
      <c r="B36" s="1214"/>
      <c r="C36" s="1239"/>
      <c r="D36" s="338" t="s">
        <v>168</v>
      </c>
      <c r="E36" s="279" t="s">
        <v>167</v>
      </c>
      <c r="F36" s="280" t="s">
        <v>69</v>
      </c>
      <c r="G36" s="278">
        <v>590000</v>
      </c>
      <c r="H36" s="1229"/>
      <c r="I36" s="1260"/>
      <c r="J36" s="1198"/>
      <c r="K36" s="1208"/>
    </row>
    <row r="37" spans="2:12" ht="48" thickTop="1" x14ac:dyDescent="0.25">
      <c r="B37" s="1223" t="s">
        <v>42</v>
      </c>
      <c r="C37" s="296" t="s">
        <v>43</v>
      </c>
      <c r="D37" s="339" t="s">
        <v>46</v>
      </c>
      <c r="E37" s="340" t="s">
        <v>120</v>
      </c>
      <c r="F37" s="341">
        <v>5000</v>
      </c>
      <c r="G37" s="298">
        <v>8400</v>
      </c>
      <c r="H37" s="291">
        <v>2949679</v>
      </c>
      <c r="I37" s="342">
        <f>G37/H37</f>
        <v>2.8477675028367494E-3</v>
      </c>
      <c r="J37" s="1257">
        <f>'[10]Programme Ceilings'!$I$9</f>
        <v>46331461</v>
      </c>
      <c r="K37" s="323">
        <f>G37/J37</f>
        <v>1.8130229046737809E-4</v>
      </c>
    </row>
    <row r="38" spans="2:12" ht="79.5" thickBot="1" x14ac:dyDescent="0.3">
      <c r="B38" s="1244"/>
      <c r="C38" s="343" t="s">
        <v>44</v>
      </c>
      <c r="D38" s="344" t="s">
        <v>121</v>
      </c>
      <c r="E38" s="345" t="s">
        <v>122</v>
      </c>
      <c r="F38" s="346" t="s">
        <v>69</v>
      </c>
      <c r="G38" s="304">
        <f>4396000*2</f>
        <v>8792000</v>
      </c>
      <c r="H38" s="291">
        <v>20217300</v>
      </c>
      <c r="I38" s="347">
        <f>G38/H38</f>
        <v>0.43487508223155419</v>
      </c>
      <c r="J38" s="1258"/>
      <c r="K38" s="323">
        <f>G38/J37</f>
        <v>0.18976306402252241</v>
      </c>
    </row>
    <row r="39" spans="2:12" ht="48" thickTop="1" x14ac:dyDescent="0.25">
      <c r="B39" s="1223" t="s">
        <v>125</v>
      </c>
      <c r="C39" s="307" t="s">
        <v>126</v>
      </c>
      <c r="D39" s="348" t="s">
        <v>128</v>
      </c>
      <c r="E39" s="309" t="s">
        <v>129</v>
      </c>
      <c r="F39" s="349">
        <v>1</v>
      </c>
      <c r="G39" s="310">
        <v>23180</v>
      </c>
      <c r="H39" s="291">
        <v>2242883</v>
      </c>
      <c r="I39" s="350">
        <f>G39/H39</f>
        <v>1.0334912699414103E-2</v>
      </c>
      <c r="J39" s="1232">
        <f>'[11]Programme Ceilings'!$K$8</f>
        <v>3296680</v>
      </c>
      <c r="K39" s="351">
        <f>G39/J39</f>
        <v>7.0313163546355728E-3</v>
      </c>
    </row>
    <row r="40" spans="2:12" ht="95.25" thickBot="1" x14ac:dyDescent="0.3">
      <c r="B40" s="1224"/>
      <c r="C40" s="301" t="s">
        <v>127</v>
      </c>
      <c r="D40" s="301" t="s">
        <v>130</v>
      </c>
      <c r="E40" s="301" t="s">
        <v>131</v>
      </c>
      <c r="F40" s="346">
        <v>1</v>
      </c>
      <c r="G40" s="304">
        <v>24480</v>
      </c>
      <c r="H40" s="352">
        <v>894497</v>
      </c>
      <c r="I40" s="353">
        <f>G40/H40</f>
        <v>2.7367336055906279E-2</v>
      </c>
      <c r="J40" s="1233"/>
      <c r="K40" s="351">
        <f>G40/J39</f>
        <v>7.4256524746108207E-3</v>
      </c>
    </row>
    <row r="41" spans="2:12" ht="48.75" thickTop="1" thickBot="1" x14ac:dyDescent="0.3">
      <c r="B41" s="354" t="s">
        <v>132</v>
      </c>
      <c r="C41" s="355" t="s">
        <v>133</v>
      </c>
      <c r="D41" s="318" t="s">
        <v>171</v>
      </c>
      <c r="E41" s="318" t="s">
        <v>135</v>
      </c>
      <c r="F41" s="356">
        <v>28</v>
      </c>
      <c r="G41" s="357">
        <v>12000</v>
      </c>
      <c r="H41" s="358">
        <v>589700</v>
      </c>
      <c r="I41" s="359">
        <f>G41/H41</f>
        <v>2.0349330167881974E-2</v>
      </c>
      <c r="J41" s="360">
        <f>'[12]Programme Ceilings'!$I$9</f>
        <v>7853942</v>
      </c>
      <c r="K41" s="361">
        <f>G41/J41</f>
        <v>1.5278951639826218E-3</v>
      </c>
    </row>
    <row r="42" spans="2:12" ht="63.75" thickTop="1" x14ac:dyDescent="0.25">
      <c r="B42" s="1262" t="s">
        <v>172</v>
      </c>
      <c r="C42" s="1268" t="s">
        <v>173</v>
      </c>
      <c r="D42" s="362" t="s">
        <v>174</v>
      </c>
      <c r="E42" s="362" t="s">
        <v>175</v>
      </c>
      <c r="F42" s="363">
        <v>13</v>
      </c>
      <c r="G42" s="286">
        <v>4700</v>
      </c>
      <c r="H42" s="1200">
        <v>591000</v>
      </c>
      <c r="I42" s="1251">
        <f>(G42+G43)/H42</f>
        <v>3.2318104906937394E-2</v>
      </c>
      <c r="J42" s="1199">
        <f>'[13]Programme Ceilings'!$J$10</f>
        <v>13454845</v>
      </c>
      <c r="K42" s="1209">
        <f>G42:G43/J42</f>
        <v>3.4931654731065276E-4</v>
      </c>
    </row>
    <row r="43" spans="2:12" ht="47.25" x14ac:dyDescent="0.25">
      <c r="B43" s="1263"/>
      <c r="C43" s="1269"/>
      <c r="D43" s="364" t="s">
        <v>176</v>
      </c>
      <c r="E43" s="365" t="s">
        <v>177</v>
      </c>
      <c r="F43" s="364">
        <v>300</v>
      </c>
      <c r="G43" s="291">
        <v>14400</v>
      </c>
      <c r="H43" s="1201"/>
      <c r="I43" s="1248"/>
      <c r="J43" s="1200"/>
      <c r="K43" s="1210"/>
    </row>
    <row r="44" spans="2:12" ht="63" x14ac:dyDescent="0.25">
      <c r="B44" s="1263"/>
      <c r="C44" s="364" t="s">
        <v>178</v>
      </c>
      <c r="D44" s="365" t="s">
        <v>179</v>
      </c>
      <c r="E44" s="365" t="s">
        <v>175</v>
      </c>
      <c r="F44" s="364">
        <v>42</v>
      </c>
      <c r="G44" s="291">
        <v>13750</v>
      </c>
      <c r="H44" s="291">
        <v>4902050</v>
      </c>
      <c r="I44" s="366">
        <f>+G44/H44</f>
        <v>2.8049489499291113E-3</v>
      </c>
      <c r="J44" s="1200"/>
      <c r="K44" s="367">
        <f>G44/J42</f>
        <v>1.0219367075577608E-3</v>
      </c>
    </row>
    <row r="45" spans="2:12" ht="78.75" x14ac:dyDescent="0.25">
      <c r="B45" s="1263"/>
      <c r="C45" s="364" t="s">
        <v>180</v>
      </c>
      <c r="D45" s="365" t="s">
        <v>181</v>
      </c>
      <c r="E45" s="365" t="s">
        <v>182</v>
      </c>
      <c r="F45" s="364">
        <v>26</v>
      </c>
      <c r="G45" s="291">
        <v>8800</v>
      </c>
      <c r="H45" s="291">
        <v>5930995</v>
      </c>
      <c r="I45" s="368">
        <f>G45/H45</f>
        <v>1.4837308073940376E-3</v>
      </c>
      <c r="J45" s="1201"/>
      <c r="K45" s="367">
        <f>G45/J42</f>
        <v>6.5403949283696691E-4</v>
      </c>
    </row>
    <row r="46" spans="2:12" x14ac:dyDescent="0.25">
      <c r="G46" s="369">
        <f>SUM(G29:G45)</f>
        <v>15120084</v>
      </c>
      <c r="H46" s="370">
        <f>SUM(H2:H45)</f>
        <v>96571786</v>
      </c>
      <c r="I46" s="371">
        <f>G46/H46</f>
        <v>0.15656833767162595</v>
      </c>
      <c r="J46" s="372">
        <v>310690627</v>
      </c>
      <c r="K46" s="371">
        <f>G46/J46</f>
        <v>4.8666044888441388E-2</v>
      </c>
      <c r="L46" s="372">
        <v>496659000</v>
      </c>
    </row>
    <row r="47" spans="2:12" x14ac:dyDescent="0.25">
      <c r="G47" s="373"/>
      <c r="H47" s="370"/>
      <c r="I47" s="371"/>
      <c r="J47" s="372"/>
      <c r="K47" s="371"/>
    </row>
    <row r="48" spans="2:12" x14ac:dyDescent="0.25">
      <c r="G48" s="373"/>
      <c r="H48" s="370"/>
      <c r="I48" s="371"/>
      <c r="J48" s="372"/>
      <c r="K48" s="371"/>
    </row>
    <row r="49" spans="4:10" ht="47.25" x14ac:dyDescent="0.25">
      <c r="D49" s="374" t="s">
        <v>183</v>
      </c>
      <c r="E49" s="375" t="s">
        <v>184</v>
      </c>
      <c r="F49" s="375" t="s">
        <v>185</v>
      </c>
      <c r="G49" s="376" t="s">
        <v>186</v>
      </c>
      <c r="H49" s="375" t="s">
        <v>187</v>
      </c>
      <c r="I49" s="375" t="s">
        <v>188</v>
      </c>
      <c r="J49" s="375" t="s">
        <v>189</v>
      </c>
    </row>
    <row r="50" spans="4:10" x14ac:dyDescent="0.25">
      <c r="D50" s="377">
        <f>G46</f>
        <v>15120084</v>
      </c>
      <c r="E50" s="377">
        <f>H46</f>
        <v>96571786</v>
      </c>
      <c r="F50" s="378">
        <f>D50/E50</f>
        <v>0.15656833767162595</v>
      </c>
      <c r="G50" s="379">
        <f>J46</f>
        <v>310690627</v>
      </c>
      <c r="H50" s="378">
        <f>D50/G50</f>
        <v>4.8666044888441388E-2</v>
      </c>
      <c r="I50" s="291">
        <v>496659000</v>
      </c>
      <c r="J50" s="378">
        <f>D50/I50</f>
        <v>3.0443592082293889E-2</v>
      </c>
    </row>
  </sheetData>
  <mergeCells count="65">
    <mergeCell ref="I42:I43"/>
    <mergeCell ref="I31:I33"/>
    <mergeCell ref="I29:I30"/>
    <mergeCell ref="B42:B45"/>
    <mergeCell ref="H11:H12"/>
    <mergeCell ref="C22:C23"/>
    <mergeCell ref="H24:H25"/>
    <mergeCell ref="H26:H28"/>
    <mergeCell ref="C34:C36"/>
    <mergeCell ref="B21:B25"/>
    <mergeCell ref="B15:B20"/>
    <mergeCell ref="C15:C17"/>
    <mergeCell ref="H15:H17"/>
    <mergeCell ref="H42:H43"/>
    <mergeCell ref="C42:C43"/>
    <mergeCell ref="H22:H23"/>
    <mergeCell ref="C29:C30"/>
    <mergeCell ref="H29:H30"/>
    <mergeCell ref="C31:C33"/>
    <mergeCell ref="J37:J38"/>
    <mergeCell ref="B26:B36"/>
    <mergeCell ref="D26:D27"/>
    <mergeCell ref="I34:I36"/>
    <mergeCell ref="I11:I12"/>
    <mergeCell ref="I22:I23"/>
    <mergeCell ref="I26:I28"/>
    <mergeCell ref="I15:I17"/>
    <mergeCell ref="I24:I25"/>
    <mergeCell ref="B39:B40"/>
    <mergeCell ref="B8:B9"/>
    <mergeCell ref="J8:J9"/>
    <mergeCell ref="C13:C14"/>
    <mergeCell ref="H13:H14"/>
    <mergeCell ref="I13:I14"/>
    <mergeCell ref="J39:J40"/>
    <mergeCell ref="C11:C12"/>
    <mergeCell ref="B10:B14"/>
    <mergeCell ref="D24:D25"/>
    <mergeCell ref="C24:C25"/>
    <mergeCell ref="C26:C28"/>
    <mergeCell ref="H31:H33"/>
    <mergeCell ref="D32:D33"/>
    <mergeCell ref="H35:H36"/>
    <mergeCell ref="B37:B38"/>
    <mergeCell ref="B2:B4"/>
    <mergeCell ref="C2:C4"/>
    <mergeCell ref="H2:H4"/>
    <mergeCell ref="I2:I4"/>
    <mergeCell ref="J2:J4"/>
    <mergeCell ref="K2:K4"/>
    <mergeCell ref="J10:J14"/>
    <mergeCell ref="J26:J36"/>
    <mergeCell ref="J42:J45"/>
    <mergeCell ref="K11:K12"/>
    <mergeCell ref="K15:K17"/>
    <mergeCell ref="J21:J25"/>
    <mergeCell ref="K22:K23"/>
    <mergeCell ref="K24:K25"/>
    <mergeCell ref="K26:K28"/>
    <mergeCell ref="K29:K30"/>
    <mergeCell ref="K31:K33"/>
    <mergeCell ref="K34:K36"/>
    <mergeCell ref="K42:K43"/>
    <mergeCell ref="J15:J20"/>
    <mergeCell ref="K13:K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8"/>
  <sheetViews>
    <sheetView topLeftCell="E56" zoomScale="60" zoomScaleNormal="60" workbookViewId="0">
      <selection activeCell="N68" sqref="N68"/>
    </sheetView>
  </sheetViews>
  <sheetFormatPr defaultColWidth="9" defaultRowHeight="15" x14ac:dyDescent="0.25"/>
  <cols>
    <col min="1" max="1" width="8.125" style="381" customWidth="1"/>
    <col min="2" max="2" width="15.5" style="381" customWidth="1"/>
    <col min="3" max="3" width="9" style="381" customWidth="1"/>
    <col min="4" max="4" width="20" style="381" customWidth="1"/>
    <col min="5" max="5" width="28.5" style="381" customWidth="1"/>
    <col min="6" max="6" width="22.25" style="381" customWidth="1"/>
    <col min="7" max="7" width="16.25" style="381" customWidth="1"/>
    <col min="8" max="8" width="22.25" style="381" customWidth="1"/>
    <col min="9" max="11" width="14.125" style="381" customWidth="1"/>
    <col min="12" max="12" width="17.25" style="381" customWidth="1"/>
    <col min="13" max="13" width="14.875" style="381" customWidth="1"/>
    <col min="14" max="14" width="14.375" style="381" customWidth="1"/>
    <col min="15" max="15" width="17.75" style="381" customWidth="1"/>
    <col min="16" max="16" width="8.75" style="381" customWidth="1"/>
    <col min="17" max="17" width="16.5" style="381" customWidth="1"/>
    <col min="18" max="19" width="9" style="381"/>
    <col min="20" max="20" width="11.75" style="381" bestFit="1" customWidth="1"/>
    <col min="21" max="21" width="11.875" style="381" customWidth="1"/>
    <col min="22" max="22" width="9" style="381"/>
    <col min="23" max="23" width="14" style="381" customWidth="1"/>
    <col min="24" max="16384" width="9" style="381"/>
  </cols>
  <sheetData>
    <row r="1" spans="1:17" ht="80.25" thickTop="1" thickBot="1" x14ac:dyDescent="0.3">
      <c r="A1" s="593" t="s">
        <v>378</v>
      </c>
      <c r="B1" s="592" t="s">
        <v>0</v>
      </c>
      <c r="C1" s="591" t="s">
        <v>377</v>
      </c>
      <c r="D1" s="590" t="s">
        <v>89</v>
      </c>
      <c r="E1" s="590" t="s">
        <v>376</v>
      </c>
      <c r="F1" s="590" t="s">
        <v>375</v>
      </c>
      <c r="G1" s="590" t="s">
        <v>374</v>
      </c>
      <c r="H1" s="590" t="s">
        <v>373</v>
      </c>
      <c r="I1" s="590" t="s">
        <v>372</v>
      </c>
      <c r="J1" s="590" t="s">
        <v>371</v>
      </c>
      <c r="K1" s="590" t="s">
        <v>370</v>
      </c>
      <c r="L1" s="590" t="s">
        <v>369</v>
      </c>
      <c r="M1" s="590" t="s">
        <v>368</v>
      </c>
      <c r="N1" s="590" t="s">
        <v>84</v>
      </c>
      <c r="O1" s="590" t="s">
        <v>367</v>
      </c>
      <c r="P1" s="590" t="s">
        <v>2</v>
      </c>
      <c r="Q1" s="589" t="s">
        <v>87</v>
      </c>
    </row>
    <row r="2" spans="1:17" ht="96" customHeight="1" x14ac:dyDescent="0.25">
      <c r="A2" s="1282">
        <v>5</v>
      </c>
      <c r="B2" s="1279" t="s">
        <v>366</v>
      </c>
      <c r="C2" s="643" t="s">
        <v>208</v>
      </c>
      <c r="D2" s="644" t="s">
        <v>207</v>
      </c>
      <c r="E2" s="645" t="s">
        <v>385</v>
      </c>
      <c r="F2" s="588" t="s">
        <v>365</v>
      </c>
      <c r="G2" s="586">
        <v>0.5</v>
      </c>
      <c r="H2" s="588" t="s">
        <v>364</v>
      </c>
      <c r="I2" s="587">
        <v>310</v>
      </c>
      <c r="J2" s="611">
        <v>13800</v>
      </c>
      <c r="K2" s="586">
        <v>0.5</v>
      </c>
      <c r="L2" s="611">
        <f t="shared" ref="L2:L9" si="0">J2*K2</f>
        <v>6900</v>
      </c>
      <c r="M2" s="611">
        <v>508000</v>
      </c>
      <c r="N2" s="585">
        <f>L2/M2</f>
        <v>1.3582677165354331E-2</v>
      </c>
      <c r="O2" s="1285">
        <v>9903962</v>
      </c>
      <c r="P2" s="1270">
        <f>L2:L5/O2</f>
        <v>6.9669087987211584E-4</v>
      </c>
      <c r="Q2" s="584">
        <f>(L2*1000)/110</f>
        <v>62727.272727272728</v>
      </c>
    </row>
    <row r="3" spans="1:17" ht="51" customHeight="1" x14ac:dyDescent="0.25">
      <c r="A3" s="1283"/>
      <c r="B3" s="1280"/>
      <c r="C3" s="635" t="s">
        <v>380</v>
      </c>
      <c r="D3" s="636" t="s">
        <v>381</v>
      </c>
      <c r="E3" s="637" t="s">
        <v>382</v>
      </c>
      <c r="F3" s="638" t="s">
        <v>383</v>
      </c>
      <c r="G3" s="646">
        <v>60</v>
      </c>
      <c r="H3" s="638" t="s">
        <v>69</v>
      </c>
      <c r="I3" s="639" t="s">
        <v>69</v>
      </c>
      <c r="J3" s="640" t="s">
        <v>69</v>
      </c>
      <c r="K3" s="641" t="s">
        <v>211</v>
      </c>
      <c r="L3" s="640" t="s">
        <v>384</v>
      </c>
      <c r="M3" s="640"/>
      <c r="N3" s="642" t="s">
        <v>69</v>
      </c>
      <c r="O3" s="1286"/>
      <c r="P3" s="1271"/>
      <c r="Q3" s="418"/>
    </row>
    <row r="4" spans="1:17" ht="92.25" customHeight="1" x14ac:dyDescent="0.25">
      <c r="A4" s="1283"/>
      <c r="B4" s="1280"/>
      <c r="C4" s="635" t="s">
        <v>358</v>
      </c>
      <c r="D4" s="636" t="s">
        <v>18</v>
      </c>
      <c r="E4" s="637" t="s">
        <v>386</v>
      </c>
      <c r="F4" s="638" t="s">
        <v>387</v>
      </c>
      <c r="G4" s="647">
        <v>102</v>
      </c>
      <c r="H4" s="638" t="s">
        <v>388</v>
      </c>
      <c r="I4" s="639">
        <v>2000</v>
      </c>
      <c r="J4" s="640">
        <v>765250</v>
      </c>
      <c r="K4" s="641">
        <f>G4/I4</f>
        <v>5.0999999999999997E-2</v>
      </c>
      <c r="L4" s="640">
        <f>G4*383</f>
        <v>39066</v>
      </c>
      <c r="M4" s="640">
        <f>M6+M9+M12+M24+M27+M33</f>
        <v>33872743</v>
      </c>
      <c r="N4" s="642">
        <f>L4/M4</f>
        <v>1.1533166947831771E-3</v>
      </c>
      <c r="O4" s="1286"/>
      <c r="P4" s="1271"/>
      <c r="Q4" s="418">
        <f>(L4*1000)/110</f>
        <v>355145.45454545453</v>
      </c>
    </row>
    <row r="5" spans="1:17" ht="144" customHeight="1" x14ac:dyDescent="0.25">
      <c r="A5" s="1284"/>
      <c r="B5" s="1281"/>
      <c r="C5" s="480" t="s">
        <v>363</v>
      </c>
      <c r="D5" s="539" t="s">
        <v>362</v>
      </c>
      <c r="E5" s="610" t="s">
        <v>361</v>
      </c>
      <c r="F5" s="478" t="s">
        <v>360</v>
      </c>
      <c r="G5" s="583">
        <v>0.11</v>
      </c>
      <c r="H5" s="478" t="s">
        <v>359</v>
      </c>
      <c r="I5" s="618">
        <v>270</v>
      </c>
      <c r="J5" s="612">
        <v>1550</v>
      </c>
      <c r="K5" s="583">
        <v>1</v>
      </c>
      <c r="L5" s="539">
        <f t="shared" si="0"/>
        <v>1550</v>
      </c>
      <c r="M5" s="612">
        <v>508000</v>
      </c>
      <c r="N5" s="619">
        <f>L5/M5</f>
        <v>3.0511811023622047E-3</v>
      </c>
      <c r="O5" s="1287"/>
      <c r="P5" s="1271"/>
      <c r="Q5" s="469">
        <f t="shared" ref="Q5:Q28" si="1">(L5*1000)/110</f>
        <v>14090.90909090909</v>
      </c>
    </row>
    <row r="6" spans="1:17" ht="135" x14ac:dyDescent="0.25">
      <c r="A6" s="1302">
        <v>10</v>
      </c>
      <c r="B6" s="1300" t="s">
        <v>357</v>
      </c>
      <c r="C6" s="627" t="s">
        <v>254</v>
      </c>
      <c r="D6" s="616" t="s">
        <v>356</v>
      </c>
      <c r="E6" s="615" t="s">
        <v>355</v>
      </c>
      <c r="F6" s="628" t="s">
        <v>354</v>
      </c>
      <c r="G6" s="629">
        <v>33</v>
      </c>
      <c r="H6" s="530" t="s">
        <v>353</v>
      </c>
      <c r="I6" s="630">
        <v>2</v>
      </c>
      <c r="J6" s="631">
        <v>62000</v>
      </c>
      <c r="K6" s="632">
        <v>0.1</v>
      </c>
      <c r="L6" s="633">
        <f t="shared" si="0"/>
        <v>6200</v>
      </c>
      <c r="M6" s="633">
        <v>462923</v>
      </c>
      <c r="N6" s="634">
        <f>L6/M6</f>
        <v>1.3393156097234312E-2</v>
      </c>
      <c r="O6" s="1297">
        <v>60897167</v>
      </c>
      <c r="P6" s="1277">
        <f>(L6+L7+L8+L9+L10+L11+L12+L13+L15)/O6</f>
        <v>6.915299421892647E-2</v>
      </c>
      <c r="Q6" s="418">
        <f t="shared" si="1"/>
        <v>56363.63636363636</v>
      </c>
    </row>
    <row r="7" spans="1:17" ht="55.5" customHeight="1" x14ac:dyDescent="0.25">
      <c r="A7" s="1302"/>
      <c r="B7" s="1300"/>
      <c r="C7" s="1288" t="s">
        <v>352</v>
      </c>
      <c r="D7" s="1274" t="s">
        <v>30</v>
      </c>
      <c r="E7" s="1272" t="s">
        <v>351</v>
      </c>
      <c r="F7" s="1272" t="s">
        <v>350</v>
      </c>
      <c r="G7" s="1273">
        <v>3000</v>
      </c>
      <c r="H7" s="452" t="s">
        <v>349</v>
      </c>
      <c r="I7" s="449">
        <v>19200</v>
      </c>
      <c r="J7" s="448">
        <v>1597779</v>
      </c>
      <c r="K7" s="576">
        <f>G7/I7</f>
        <v>0.15625</v>
      </c>
      <c r="L7" s="448">
        <f t="shared" si="0"/>
        <v>249652.96875</v>
      </c>
      <c r="M7" s="1275">
        <v>3139781</v>
      </c>
      <c r="N7" s="1276">
        <f>(L7+L8)/M7</f>
        <v>9.0959668046911551E-2</v>
      </c>
      <c r="O7" s="1297"/>
      <c r="P7" s="1277"/>
      <c r="Q7" s="493">
        <f t="shared" si="1"/>
        <v>2269572.4431818184</v>
      </c>
    </row>
    <row r="8" spans="1:17" ht="30" x14ac:dyDescent="0.25">
      <c r="A8" s="1302"/>
      <c r="B8" s="1300"/>
      <c r="C8" s="1288"/>
      <c r="D8" s="1274"/>
      <c r="E8" s="1272"/>
      <c r="F8" s="1272"/>
      <c r="G8" s="1273"/>
      <c r="H8" s="582" t="s">
        <v>348</v>
      </c>
      <c r="I8" s="581">
        <v>3400</v>
      </c>
      <c r="J8" s="579">
        <v>230019</v>
      </c>
      <c r="K8" s="580">
        <v>0.15625</v>
      </c>
      <c r="L8" s="579">
        <f t="shared" si="0"/>
        <v>35940.46875</v>
      </c>
      <c r="M8" s="1275"/>
      <c r="N8" s="1276"/>
      <c r="O8" s="1297"/>
      <c r="P8" s="1277"/>
      <c r="Q8" s="489">
        <f t="shared" si="1"/>
        <v>326731.53409090912</v>
      </c>
    </row>
    <row r="9" spans="1:17" ht="108" customHeight="1" x14ac:dyDescent="0.25">
      <c r="A9" s="1302"/>
      <c r="B9" s="1300"/>
      <c r="C9" s="578" t="s">
        <v>347</v>
      </c>
      <c r="D9" s="522" t="s">
        <v>38</v>
      </c>
      <c r="E9" s="494" t="s">
        <v>346</v>
      </c>
      <c r="F9" s="450" t="s">
        <v>345</v>
      </c>
      <c r="G9" s="577">
        <v>300</v>
      </c>
      <c r="H9" s="450" t="s">
        <v>344</v>
      </c>
      <c r="I9" s="449">
        <v>8000</v>
      </c>
      <c r="J9" s="448">
        <v>1000000</v>
      </c>
      <c r="K9" s="576">
        <f>G9/I9</f>
        <v>3.7499999999999999E-2</v>
      </c>
      <c r="L9" s="448">
        <f t="shared" si="0"/>
        <v>37500</v>
      </c>
      <c r="M9" s="575">
        <v>2033400</v>
      </c>
      <c r="N9" s="574">
        <f>L9/M9</f>
        <v>1.8442018294482148E-2</v>
      </c>
      <c r="O9" s="1297"/>
      <c r="P9" s="1277"/>
      <c r="Q9" s="493">
        <f t="shared" si="1"/>
        <v>340909.09090909088</v>
      </c>
    </row>
    <row r="10" spans="1:17" ht="81" customHeight="1" x14ac:dyDescent="0.25">
      <c r="A10" s="1302"/>
      <c r="B10" s="1300"/>
      <c r="C10" s="1290" t="s">
        <v>343</v>
      </c>
      <c r="D10" s="1299" t="s">
        <v>342</v>
      </c>
      <c r="E10" s="1289" t="s">
        <v>341</v>
      </c>
      <c r="F10" s="478" t="s">
        <v>340</v>
      </c>
      <c r="G10" s="473">
        <v>0.2</v>
      </c>
      <c r="H10" s="476" t="s">
        <v>339</v>
      </c>
      <c r="I10" s="475">
        <v>20</v>
      </c>
      <c r="J10" s="472">
        <v>28000</v>
      </c>
      <c r="K10" s="473">
        <v>0.2</v>
      </c>
      <c r="L10" s="472">
        <f>J10/I10*(G10*I10)</f>
        <v>5600</v>
      </c>
      <c r="M10" s="1291">
        <v>521300</v>
      </c>
      <c r="N10" s="1294">
        <f>(L10+L11+L12+L13)/M10</f>
        <v>4.9107999232687514E-2</v>
      </c>
      <c r="O10" s="1297"/>
      <c r="P10" s="1277"/>
      <c r="Q10" s="469">
        <f t="shared" si="1"/>
        <v>50909.090909090912</v>
      </c>
    </row>
    <row r="11" spans="1:17" ht="81" customHeight="1" x14ac:dyDescent="0.25">
      <c r="A11" s="1302"/>
      <c r="B11" s="1300"/>
      <c r="C11" s="1290"/>
      <c r="D11" s="1299"/>
      <c r="E11" s="1289"/>
      <c r="F11" s="478" t="s">
        <v>338</v>
      </c>
      <c r="G11" s="473">
        <v>0.5</v>
      </c>
      <c r="H11" s="478" t="s">
        <v>337</v>
      </c>
      <c r="I11" s="475">
        <v>20</v>
      </c>
      <c r="J11" s="472">
        <v>10000</v>
      </c>
      <c r="K11" s="473">
        <v>0.5</v>
      </c>
      <c r="L11" s="472">
        <f>J11/I11*(G11*I11)</f>
        <v>5000</v>
      </c>
      <c r="M11" s="1292"/>
      <c r="N11" s="1295"/>
      <c r="O11" s="1297"/>
      <c r="P11" s="1277"/>
      <c r="Q11" s="469">
        <f t="shared" si="1"/>
        <v>45454.545454545456</v>
      </c>
    </row>
    <row r="12" spans="1:17" ht="81" customHeight="1" x14ac:dyDescent="0.25">
      <c r="A12" s="1302"/>
      <c r="B12" s="1300"/>
      <c r="C12" s="1290"/>
      <c r="D12" s="1299"/>
      <c r="E12" s="1289"/>
      <c r="F12" s="478" t="s">
        <v>336</v>
      </c>
      <c r="G12" s="473">
        <v>0.9</v>
      </c>
      <c r="H12" s="478" t="s">
        <v>335</v>
      </c>
      <c r="I12" s="475">
        <v>20</v>
      </c>
      <c r="J12" s="472">
        <v>10000</v>
      </c>
      <c r="K12" s="473">
        <v>0.9</v>
      </c>
      <c r="L12" s="472">
        <f>J12/I12*(G12*I12)</f>
        <v>9000</v>
      </c>
      <c r="M12" s="1292"/>
      <c r="N12" s="1295"/>
      <c r="O12" s="1297"/>
      <c r="P12" s="1277"/>
      <c r="Q12" s="469">
        <f t="shared" si="1"/>
        <v>81818.181818181823</v>
      </c>
    </row>
    <row r="13" spans="1:17" ht="81" customHeight="1" x14ac:dyDescent="0.25">
      <c r="A13" s="1302"/>
      <c r="B13" s="1300"/>
      <c r="C13" s="1290"/>
      <c r="D13" s="1299"/>
      <c r="E13" s="1289"/>
      <c r="F13" s="478" t="s">
        <v>334</v>
      </c>
      <c r="G13" s="473">
        <v>0.4</v>
      </c>
      <c r="H13" s="476" t="s">
        <v>333</v>
      </c>
      <c r="I13" s="475">
        <v>25</v>
      </c>
      <c r="J13" s="472">
        <v>15000</v>
      </c>
      <c r="K13" s="473">
        <v>0.4</v>
      </c>
      <c r="L13" s="472">
        <f>J13/I13*(G13*I13)</f>
        <v>6000</v>
      </c>
      <c r="M13" s="1293"/>
      <c r="N13" s="1296"/>
      <c r="O13" s="1297"/>
      <c r="P13" s="1277"/>
      <c r="Q13" s="469">
        <f t="shared" si="1"/>
        <v>54545.454545454544</v>
      </c>
    </row>
    <row r="14" spans="1:17" ht="81" customHeight="1" x14ac:dyDescent="0.25">
      <c r="A14" s="1302"/>
      <c r="B14" s="1300"/>
      <c r="C14" s="573" t="s">
        <v>332</v>
      </c>
      <c r="D14" s="572" t="s">
        <v>331</v>
      </c>
      <c r="E14" s="571" t="s">
        <v>330</v>
      </c>
      <c r="F14" s="478" t="s">
        <v>329</v>
      </c>
      <c r="G14" s="570">
        <v>40</v>
      </c>
      <c r="H14" s="476" t="s">
        <v>328</v>
      </c>
      <c r="I14" s="475">
        <v>5258</v>
      </c>
      <c r="J14" s="472">
        <v>550000</v>
      </c>
      <c r="K14" s="473">
        <v>0.01</v>
      </c>
      <c r="L14" s="472">
        <f>(J14/I14)*G14</f>
        <v>4184.100418410042</v>
      </c>
      <c r="M14" s="474">
        <f>J14</f>
        <v>550000</v>
      </c>
      <c r="N14" s="569">
        <v>0.01</v>
      </c>
      <c r="O14" s="1297"/>
      <c r="P14" s="1277"/>
      <c r="Q14" s="568">
        <f t="shared" si="1"/>
        <v>38037.276531000382</v>
      </c>
    </row>
    <row r="15" spans="1:17" ht="81" customHeight="1" thickBot="1" x14ac:dyDescent="0.3">
      <c r="A15" s="1303"/>
      <c r="B15" s="1301"/>
      <c r="C15" s="567" t="s">
        <v>327</v>
      </c>
      <c r="D15" s="566" t="s">
        <v>326</v>
      </c>
      <c r="E15" s="565" t="s">
        <v>325</v>
      </c>
      <c r="F15" s="564" t="s">
        <v>69</v>
      </c>
      <c r="G15" s="562" t="s">
        <v>69</v>
      </c>
      <c r="H15" s="563" t="s">
        <v>324</v>
      </c>
      <c r="I15" s="561">
        <v>18356</v>
      </c>
      <c r="J15" s="561">
        <v>3856328</v>
      </c>
      <c r="K15" s="562">
        <v>1</v>
      </c>
      <c r="L15" s="561">
        <f>J15</f>
        <v>3856328</v>
      </c>
      <c r="M15" s="560">
        <v>45888000</v>
      </c>
      <c r="N15" s="559">
        <f>L15/M15</f>
        <v>8.4037831241283126E-2</v>
      </c>
      <c r="O15" s="1298"/>
      <c r="P15" s="1278"/>
      <c r="Q15" s="433">
        <f t="shared" si="1"/>
        <v>35057527.272727273</v>
      </c>
    </row>
    <row r="16" spans="1:17" ht="60.75" thickTop="1" x14ac:dyDescent="0.25">
      <c r="A16" s="1309">
        <v>11</v>
      </c>
      <c r="B16" s="1314" t="s">
        <v>323</v>
      </c>
      <c r="C16" s="558" t="s">
        <v>322</v>
      </c>
      <c r="D16" s="557" t="s">
        <v>321</v>
      </c>
      <c r="E16" s="556" t="s">
        <v>320</v>
      </c>
      <c r="F16" s="432" t="s">
        <v>319</v>
      </c>
      <c r="G16" s="555">
        <v>3200</v>
      </c>
      <c r="H16" s="432" t="s">
        <v>319</v>
      </c>
      <c r="I16" s="431">
        <v>3200</v>
      </c>
      <c r="J16" s="553">
        <v>132000</v>
      </c>
      <c r="K16" s="554">
        <v>0.5</v>
      </c>
      <c r="L16" s="553">
        <f>J16*K16</f>
        <v>66000</v>
      </c>
      <c r="M16" s="552">
        <v>820000</v>
      </c>
      <c r="N16" s="551">
        <f>L16/M16</f>
        <v>8.0487804878048783E-2</v>
      </c>
      <c r="O16" s="1310">
        <v>39236043</v>
      </c>
      <c r="P16" s="1311">
        <f>(L16+L17+L18+L19+L20+L21)/O16</f>
        <v>0.44384886972032056</v>
      </c>
      <c r="Q16" s="550">
        <f t="shared" si="1"/>
        <v>600000</v>
      </c>
    </row>
    <row r="17" spans="1:23" ht="165" x14ac:dyDescent="0.25">
      <c r="A17" s="1302"/>
      <c r="B17" s="1315"/>
      <c r="C17" s="549" t="s">
        <v>208</v>
      </c>
      <c r="D17" s="548" t="s">
        <v>207</v>
      </c>
      <c r="E17" s="547" t="s">
        <v>318</v>
      </c>
      <c r="F17" s="545" t="s">
        <v>317</v>
      </c>
      <c r="G17" s="546">
        <v>0.56599999999999995</v>
      </c>
      <c r="H17" s="545" t="s">
        <v>317</v>
      </c>
      <c r="I17" s="544">
        <v>100</v>
      </c>
      <c r="J17" s="542">
        <v>10000</v>
      </c>
      <c r="K17" s="543">
        <v>0.56599999999999995</v>
      </c>
      <c r="L17" s="542">
        <f>J17*K17</f>
        <v>5659.9999999999991</v>
      </c>
      <c r="M17" s="541"/>
      <c r="N17" s="540"/>
      <c r="O17" s="1297"/>
      <c r="P17" s="1277"/>
      <c r="Q17" s="502">
        <f t="shared" si="1"/>
        <v>51454.545454545449</v>
      </c>
    </row>
    <row r="18" spans="1:23" ht="92.25" customHeight="1" x14ac:dyDescent="0.25">
      <c r="A18" s="1302"/>
      <c r="B18" s="1315"/>
      <c r="C18" s="1320" t="s">
        <v>316</v>
      </c>
      <c r="D18" s="1318" t="s">
        <v>315</v>
      </c>
      <c r="E18" s="1316" t="s">
        <v>314</v>
      </c>
      <c r="F18" s="539" t="s">
        <v>313</v>
      </c>
      <c r="G18" s="538">
        <v>0.47599999999999998</v>
      </c>
      <c r="H18" s="476" t="s">
        <v>312</v>
      </c>
      <c r="I18" s="537">
        <v>142730</v>
      </c>
      <c r="J18" s="472">
        <v>9252231.3024067786</v>
      </c>
      <c r="K18" s="536">
        <f>G18</f>
        <v>0.47599999999999998</v>
      </c>
      <c r="L18" s="472">
        <f>K18*J18</f>
        <v>4404062.0999456262</v>
      </c>
      <c r="M18" s="1275">
        <v>22065000</v>
      </c>
      <c r="N18" s="1276">
        <f>(L18+L19)/M18</f>
        <v>0.4144210587016664</v>
      </c>
      <c r="O18" s="1297"/>
      <c r="P18" s="1277"/>
      <c r="Q18" s="502">
        <f t="shared" si="1"/>
        <v>40036928.181323878</v>
      </c>
      <c r="V18" s="496"/>
      <c r="W18" s="496"/>
    </row>
    <row r="19" spans="1:23" ht="101.25" customHeight="1" x14ac:dyDescent="0.25">
      <c r="A19" s="1302"/>
      <c r="B19" s="1315"/>
      <c r="C19" s="1321"/>
      <c r="D19" s="1319"/>
      <c r="E19" s="1317"/>
      <c r="F19" s="539" t="s">
        <v>311</v>
      </c>
      <c r="G19" s="538">
        <v>0.47399999999999998</v>
      </c>
      <c r="H19" s="476" t="s">
        <v>310</v>
      </c>
      <c r="I19" s="537">
        <f>297000-I18</f>
        <v>154270</v>
      </c>
      <c r="J19" s="472">
        <v>10000292.321322033</v>
      </c>
      <c r="K19" s="536">
        <f>G19</f>
        <v>0.47399999999999998</v>
      </c>
      <c r="L19" s="472">
        <f>J19*K19</f>
        <v>4740138.5603066431</v>
      </c>
      <c r="M19" s="1275"/>
      <c r="N19" s="1276"/>
      <c r="O19" s="1297"/>
      <c r="P19" s="1277"/>
      <c r="Q19" s="502">
        <f t="shared" si="1"/>
        <v>43092168.730060399</v>
      </c>
      <c r="V19" s="496"/>
      <c r="W19" s="496"/>
    </row>
    <row r="20" spans="1:23" ht="61.5" customHeight="1" x14ac:dyDescent="0.25">
      <c r="A20" s="1302"/>
      <c r="B20" s="1315"/>
      <c r="C20" s="535" t="s">
        <v>309</v>
      </c>
      <c r="D20" s="534" t="s">
        <v>308</v>
      </c>
      <c r="E20" s="533" t="s">
        <v>307</v>
      </c>
      <c r="F20" s="532" t="s">
        <v>306</v>
      </c>
      <c r="G20" s="531">
        <v>0.63387978142076506</v>
      </c>
      <c r="H20" s="530" t="s">
        <v>305</v>
      </c>
      <c r="I20" s="529">
        <v>91500</v>
      </c>
      <c r="J20" s="527">
        <v>5998943</v>
      </c>
      <c r="K20" s="528">
        <f>G20</f>
        <v>0.63387978142076506</v>
      </c>
      <c r="L20" s="527">
        <f>K20*J20</f>
        <v>3802608.6775956284</v>
      </c>
      <c r="M20" s="526">
        <v>7489043</v>
      </c>
      <c r="N20" s="525">
        <f t="shared" ref="N20:N26" si="2">L20/M20</f>
        <v>0.50775628843306531</v>
      </c>
      <c r="O20" s="1297"/>
      <c r="P20" s="1277"/>
      <c r="Q20" s="524">
        <f t="shared" si="1"/>
        <v>34569169.796323895</v>
      </c>
    </row>
    <row r="21" spans="1:23" ht="180.75" thickBot="1" x14ac:dyDescent="0.3">
      <c r="A21" s="1303"/>
      <c r="B21" s="1315"/>
      <c r="C21" s="523" t="s">
        <v>304</v>
      </c>
      <c r="D21" s="522" t="s">
        <v>303</v>
      </c>
      <c r="E21" s="453" t="s">
        <v>302</v>
      </c>
      <c r="F21" s="522" t="s">
        <v>301</v>
      </c>
      <c r="G21" s="521">
        <v>0.6</v>
      </c>
      <c r="H21" s="520" t="s">
        <v>300</v>
      </c>
      <c r="I21" s="519">
        <v>107755</v>
      </c>
      <c r="J21" s="517">
        <f>I21*68</f>
        <v>7327340</v>
      </c>
      <c r="K21" s="518">
        <f>G21</f>
        <v>0.6</v>
      </c>
      <c r="L21" s="517">
        <f t="shared" ref="L21:L28" si="3">J21*K21</f>
        <v>4396404</v>
      </c>
      <c r="M21" s="516">
        <v>7430000</v>
      </c>
      <c r="N21" s="515">
        <f t="shared" si="2"/>
        <v>0.59170982503364733</v>
      </c>
      <c r="O21" s="1298"/>
      <c r="P21" s="1278"/>
      <c r="Q21" s="509">
        <f t="shared" si="1"/>
        <v>39967309.090909094</v>
      </c>
    </row>
    <row r="22" spans="1:23" ht="92.25" customHeight="1" thickTop="1" x14ac:dyDescent="0.25">
      <c r="A22" s="1307">
        <v>12</v>
      </c>
      <c r="B22" s="1306" t="s">
        <v>10</v>
      </c>
      <c r="C22" s="463" t="s">
        <v>299</v>
      </c>
      <c r="D22" s="462" t="s">
        <v>298</v>
      </c>
      <c r="E22" s="514" t="s">
        <v>297</v>
      </c>
      <c r="F22" s="459" t="s">
        <v>296</v>
      </c>
      <c r="G22" s="507">
        <v>0.35</v>
      </c>
      <c r="H22" s="513" t="s">
        <v>295</v>
      </c>
      <c r="I22" s="458">
        <v>7</v>
      </c>
      <c r="J22" s="457">
        <v>1800</v>
      </c>
      <c r="K22" s="456">
        <v>0.35</v>
      </c>
      <c r="L22" s="457">
        <f t="shared" si="3"/>
        <v>630</v>
      </c>
      <c r="M22" s="506">
        <v>475000</v>
      </c>
      <c r="N22" s="512">
        <f t="shared" si="2"/>
        <v>1.3263157894736841E-3</v>
      </c>
      <c r="O22" s="1312">
        <v>2125000</v>
      </c>
      <c r="P22" s="1304">
        <f>(L22+L23)/O22</f>
        <v>2.209574117647059E-2</v>
      </c>
      <c r="Q22" s="504">
        <f t="shared" si="1"/>
        <v>5727.272727272727</v>
      </c>
    </row>
    <row r="23" spans="1:23" ht="108.75" customHeight="1" thickBot="1" x14ac:dyDescent="0.3">
      <c r="A23" s="1308"/>
      <c r="B23" s="1301"/>
      <c r="C23" s="417" t="s">
        <v>294</v>
      </c>
      <c r="D23" s="468" t="s">
        <v>11</v>
      </c>
      <c r="E23" s="488" t="s">
        <v>293</v>
      </c>
      <c r="F23" s="413" t="s">
        <v>292</v>
      </c>
      <c r="G23" s="487">
        <v>0.45</v>
      </c>
      <c r="H23" s="413" t="s">
        <v>291</v>
      </c>
      <c r="I23" s="412">
        <v>130</v>
      </c>
      <c r="J23" s="411">
        <v>102941</v>
      </c>
      <c r="K23" s="466">
        <v>0.45</v>
      </c>
      <c r="L23" s="411">
        <f t="shared" si="3"/>
        <v>46323.450000000004</v>
      </c>
      <c r="M23" s="511">
        <v>1480000</v>
      </c>
      <c r="N23" s="510">
        <f t="shared" si="2"/>
        <v>3.129962837837838E-2</v>
      </c>
      <c r="O23" s="1313"/>
      <c r="P23" s="1305"/>
      <c r="Q23" s="509">
        <f t="shared" si="1"/>
        <v>421122.27272727282</v>
      </c>
    </row>
    <row r="24" spans="1:23" ht="109.5" customHeight="1" thickTop="1" x14ac:dyDescent="0.25">
      <c r="A24" s="1309">
        <v>13</v>
      </c>
      <c r="B24" s="1306" t="s">
        <v>290</v>
      </c>
      <c r="C24" s="463" t="s">
        <v>289</v>
      </c>
      <c r="D24" s="508" t="s">
        <v>288</v>
      </c>
      <c r="E24" s="464" t="s">
        <v>287</v>
      </c>
      <c r="F24" s="459" t="s">
        <v>286</v>
      </c>
      <c r="G24" s="507">
        <v>0.5</v>
      </c>
      <c r="H24" s="459" t="s">
        <v>285</v>
      </c>
      <c r="I24" s="458">
        <v>475000</v>
      </c>
      <c r="J24" s="457">
        <v>877000</v>
      </c>
      <c r="K24" s="456">
        <v>0.5</v>
      </c>
      <c r="L24" s="457">
        <f t="shared" si="3"/>
        <v>438500</v>
      </c>
      <c r="M24" s="506">
        <v>9125320</v>
      </c>
      <c r="N24" s="505">
        <f t="shared" si="2"/>
        <v>4.8053109370411122E-2</v>
      </c>
      <c r="O24" s="1341">
        <v>63012050</v>
      </c>
      <c r="P24" s="1322">
        <f>(L24+L25+L26+L27+L28)/O24</f>
        <v>0.13001804715140386</v>
      </c>
      <c r="Q24" s="504">
        <f t="shared" si="1"/>
        <v>3986363.6363636362</v>
      </c>
      <c r="U24" s="503" t="e">
        <f>M27/(M24+M25+M26+#REF!)</f>
        <v>#REF!</v>
      </c>
    </row>
    <row r="25" spans="1:23" ht="42.75" customHeight="1" x14ac:dyDescent="0.25">
      <c r="A25" s="1302"/>
      <c r="B25" s="1300"/>
      <c r="C25" s="480" t="s">
        <v>284</v>
      </c>
      <c r="D25" s="484" t="s">
        <v>283</v>
      </c>
      <c r="E25" s="479" t="s">
        <v>282</v>
      </c>
      <c r="F25" s="476" t="s">
        <v>281</v>
      </c>
      <c r="G25" s="477">
        <v>51000</v>
      </c>
      <c r="H25" s="476" t="s">
        <v>280</v>
      </c>
      <c r="I25" s="499">
        <v>310000</v>
      </c>
      <c r="J25" s="472">
        <v>18614510</v>
      </c>
      <c r="K25" s="473">
        <f>G25/I25</f>
        <v>0.16451612903225807</v>
      </c>
      <c r="L25" s="472">
        <f t="shared" si="3"/>
        <v>3062387.1290322579</v>
      </c>
      <c r="M25" s="498">
        <v>25498312</v>
      </c>
      <c r="N25" s="497">
        <f t="shared" si="2"/>
        <v>0.1201015631557202</v>
      </c>
      <c r="O25" s="1342"/>
      <c r="P25" s="1323"/>
      <c r="Q25" s="502">
        <f t="shared" si="1"/>
        <v>27839882.991202347</v>
      </c>
      <c r="T25" s="501" t="e">
        <f>M24+M25+M26+#REF!+M27</f>
        <v>#REF!</v>
      </c>
    </row>
    <row r="26" spans="1:23" ht="45" x14ac:dyDescent="0.25">
      <c r="A26" s="1302"/>
      <c r="B26" s="1300"/>
      <c r="C26" s="480" t="s">
        <v>279</v>
      </c>
      <c r="D26" s="484" t="s">
        <v>43</v>
      </c>
      <c r="E26" s="500" t="s">
        <v>278</v>
      </c>
      <c r="F26" s="479" t="s">
        <v>277</v>
      </c>
      <c r="G26" s="481">
        <v>0.13</v>
      </c>
      <c r="H26" s="476" t="s">
        <v>276</v>
      </c>
      <c r="I26" s="499">
        <v>5200</v>
      </c>
      <c r="J26" s="471">
        <v>8827</v>
      </c>
      <c r="K26" s="473">
        <v>1</v>
      </c>
      <c r="L26" s="472">
        <f t="shared" si="3"/>
        <v>8827</v>
      </c>
      <c r="M26" s="498">
        <v>3284428</v>
      </c>
      <c r="N26" s="497">
        <f t="shared" si="2"/>
        <v>2.6875303705850761E-3</v>
      </c>
      <c r="O26" s="1342"/>
      <c r="P26" s="1323"/>
      <c r="Q26" s="469">
        <f t="shared" si="1"/>
        <v>80245.454545454544</v>
      </c>
      <c r="T26" s="496" t="e">
        <f>M27/T25</f>
        <v>#REF!</v>
      </c>
    </row>
    <row r="27" spans="1:23" ht="105.75" customHeight="1" x14ac:dyDescent="0.25">
      <c r="A27" s="1302"/>
      <c r="B27" s="1300"/>
      <c r="C27" s="1288">
        <v>10430</v>
      </c>
      <c r="D27" s="1339" t="s">
        <v>427</v>
      </c>
      <c r="E27" s="1338" t="s">
        <v>275</v>
      </c>
      <c r="F27" s="450" t="s">
        <v>274</v>
      </c>
      <c r="G27" s="495">
        <v>0.12</v>
      </c>
      <c r="H27" s="494" t="s">
        <v>273</v>
      </c>
      <c r="I27" s="449">
        <v>69000</v>
      </c>
      <c r="J27" s="446">
        <v>4629500</v>
      </c>
      <c r="K27" s="447">
        <v>1</v>
      </c>
      <c r="L27" s="448">
        <f t="shared" si="3"/>
        <v>4629500</v>
      </c>
      <c r="M27" s="1324">
        <v>22074000</v>
      </c>
      <c r="N27" s="1328">
        <f>(L27+L28)/M27</f>
        <v>0.21214956777087793</v>
      </c>
      <c r="O27" s="1342"/>
      <c r="P27" s="1323"/>
      <c r="Q27" s="493">
        <f t="shared" si="1"/>
        <v>42086363.636363633</v>
      </c>
    </row>
    <row r="28" spans="1:23" ht="60.75" thickBot="1" x14ac:dyDescent="0.3">
      <c r="A28" s="1302"/>
      <c r="B28" s="1300"/>
      <c r="C28" s="1340"/>
      <c r="D28" s="1318"/>
      <c r="E28" s="1316"/>
      <c r="F28" s="607" t="s">
        <v>272</v>
      </c>
      <c r="G28" s="492">
        <v>66</v>
      </c>
      <c r="H28" s="607" t="s">
        <v>271</v>
      </c>
      <c r="I28" s="421">
        <v>1170</v>
      </c>
      <c r="J28" s="419">
        <v>948224</v>
      </c>
      <c r="K28" s="491">
        <f>G28/I28</f>
        <v>5.6410256410256411E-2</v>
      </c>
      <c r="L28" s="490">
        <f t="shared" si="3"/>
        <v>53489.558974358974</v>
      </c>
      <c r="M28" s="1297"/>
      <c r="N28" s="1323"/>
      <c r="O28" s="1342"/>
      <c r="P28" s="1323"/>
      <c r="Q28" s="489">
        <f t="shared" si="1"/>
        <v>486268.71794871794</v>
      </c>
    </row>
    <row r="29" spans="1:23" ht="45.75" thickTop="1" x14ac:dyDescent="0.25">
      <c r="A29" s="1335">
        <v>14</v>
      </c>
      <c r="B29" s="1330" t="s">
        <v>49</v>
      </c>
      <c r="C29" s="463" t="s">
        <v>208</v>
      </c>
      <c r="D29" s="462" t="s">
        <v>207</v>
      </c>
      <c r="E29" s="605" t="s">
        <v>270</v>
      </c>
      <c r="F29" s="459" t="s">
        <v>211</v>
      </c>
      <c r="G29" s="460" t="s">
        <v>211</v>
      </c>
      <c r="H29" s="606" t="s">
        <v>269</v>
      </c>
      <c r="I29" s="458">
        <v>350</v>
      </c>
      <c r="J29" s="457">
        <v>11000</v>
      </c>
      <c r="K29" s="456">
        <v>1</v>
      </c>
      <c r="L29" s="455">
        <f>J29*K29</f>
        <v>11000</v>
      </c>
      <c r="M29" s="455">
        <v>802800</v>
      </c>
      <c r="N29" s="486">
        <f>L29/M29</f>
        <v>1.3702042850024913E-2</v>
      </c>
      <c r="O29" s="1312">
        <v>11982296</v>
      </c>
      <c r="P29" s="1325">
        <f>(L29+L32+L33+L35)/O29</f>
        <v>1.0365496265861271E-2</v>
      </c>
      <c r="Q29" s="485">
        <f t="shared" ref="Q29:Q39" si="4">(L29*1000)/110</f>
        <v>100000</v>
      </c>
    </row>
    <row r="30" spans="1:23" ht="111.75" customHeight="1" x14ac:dyDescent="0.25">
      <c r="A30" s="1283"/>
      <c r="B30" s="1331"/>
      <c r="C30" s="658" t="s">
        <v>394</v>
      </c>
      <c r="D30" s="659" t="s">
        <v>395</v>
      </c>
      <c r="E30" s="660" t="s">
        <v>396</v>
      </c>
      <c r="F30" s="661" t="s">
        <v>397</v>
      </c>
      <c r="G30" s="662">
        <v>1</v>
      </c>
      <c r="H30" s="656"/>
      <c r="I30" s="663" t="s">
        <v>398</v>
      </c>
      <c r="J30" s="664" t="s">
        <v>398</v>
      </c>
      <c r="K30" s="665" t="s">
        <v>398</v>
      </c>
      <c r="L30" s="666" t="s">
        <v>398</v>
      </c>
      <c r="M30" s="666" t="s">
        <v>398</v>
      </c>
      <c r="N30" s="657"/>
      <c r="O30" s="1286"/>
      <c r="P30" s="1326"/>
      <c r="Q30" s="418"/>
    </row>
    <row r="31" spans="1:23" ht="111.75" customHeight="1" x14ac:dyDescent="0.25">
      <c r="A31" s="1283"/>
      <c r="B31" s="1331"/>
      <c r="C31" s="658" t="s">
        <v>414</v>
      </c>
      <c r="D31" s="659" t="s">
        <v>413</v>
      </c>
      <c r="E31" s="673" t="s">
        <v>415</v>
      </c>
      <c r="F31" s="661" t="s">
        <v>416</v>
      </c>
      <c r="G31" s="662">
        <v>1</v>
      </c>
      <c r="H31" s="661" t="s">
        <v>398</v>
      </c>
      <c r="I31" s="663" t="s">
        <v>398</v>
      </c>
      <c r="J31" s="664" t="s">
        <v>398</v>
      </c>
      <c r="K31" s="665"/>
      <c r="L31" s="666"/>
      <c r="M31" s="666"/>
      <c r="N31" s="657"/>
      <c r="O31" s="1286"/>
      <c r="P31" s="1326"/>
      <c r="Q31" s="418"/>
    </row>
    <row r="32" spans="1:23" ht="45" x14ac:dyDescent="0.25">
      <c r="A32" s="1284"/>
      <c r="B32" s="1332"/>
      <c r="C32" s="480" t="s">
        <v>268</v>
      </c>
      <c r="D32" s="484" t="s">
        <v>50</v>
      </c>
      <c r="E32" s="483" t="s">
        <v>267</v>
      </c>
      <c r="F32" s="482" t="s">
        <v>266</v>
      </c>
      <c r="G32" s="481">
        <v>0.02</v>
      </c>
      <c r="H32" s="476" t="s">
        <v>265</v>
      </c>
      <c r="I32" s="475">
        <v>96</v>
      </c>
      <c r="J32" s="471">
        <v>94431</v>
      </c>
      <c r="K32" s="473">
        <v>1</v>
      </c>
      <c r="L32" s="472">
        <f>J32*K32</f>
        <v>94431</v>
      </c>
      <c r="M32" s="471">
        <v>5773916</v>
      </c>
      <c r="N32" s="470">
        <f>L32/M32</f>
        <v>1.6354758191840686E-2</v>
      </c>
      <c r="O32" s="1287"/>
      <c r="P32" s="1327"/>
      <c r="Q32" s="469">
        <f t="shared" si="4"/>
        <v>858463.63636363635</v>
      </c>
    </row>
    <row r="33" spans="1:17" ht="48" customHeight="1" x14ac:dyDescent="0.25">
      <c r="A33" s="1284"/>
      <c r="B33" s="1332"/>
      <c r="C33" s="1345" t="s">
        <v>264</v>
      </c>
      <c r="D33" s="1343" t="s">
        <v>51</v>
      </c>
      <c r="E33" s="1346" t="s">
        <v>418</v>
      </c>
      <c r="F33" s="675" t="s">
        <v>417</v>
      </c>
      <c r="G33" s="477">
        <v>220</v>
      </c>
      <c r="H33" s="476" t="s">
        <v>263</v>
      </c>
      <c r="I33" s="475">
        <v>9900</v>
      </c>
      <c r="J33" s="474">
        <v>163100</v>
      </c>
      <c r="K33" s="473">
        <f>G33/I33</f>
        <v>2.2222222222222223E-2</v>
      </c>
      <c r="L33" s="472">
        <f>J33*K33</f>
        <v>3624.4444444444448</v>
      </c>
      <c r="M33" s="471">
        <v>177100</v>
      </c>
      <c r="N33" s="470">
        <f>L33/M33</f>
        <v>2.0465524813350903E-2</v>
      </c>
      <c r="O33" s="1287"/>
      <c r="P33" s="1327"/>
      <c r="Q33" s="469">
        <f t="shared" si="4"/>
        <v>32949.494949494954</v>
      </c>
    </row>
    <row r="34" spans="1:17" ht="74.25" customHeight="1" x14ac:dyDescent="0.25">
      <c r="A34" s="1336"/>
      <c r="B34" s="1333"/>
      <c r="C34" s="1321"/>
      <c r="D34" s="1344"/>
      <c r="E34" s="1347"/>
      <c r="F34" s="676" t="s">
        <v>419</v>
      </c>
      <c r="G34" s="674">
        <v>4600</v>
      </c>
      <c r="H34" s="476" t="s">
        <v>263</v>
      </c>
      <c r="I34" s="449">
        <v>9900</v>
      </c>
      <c r="J34" s="626">
        <v>163100</v>
      </c>
      <c r="K34" s="447">
        <f>G34/I34</f>
        <v>0.46464646464646464</v>
      </c>
      <c r="L34" s="448">
        <f>J34*K34</f>
        <v>75783.838383838389</v>
      </c>
      <c r="M34" s="625"/>
      <c r="N34" s="622"/>
      <c r="O34" s="1324"/>
      <c r="P34" s="1328"/>
      <c r="Q34" s="493">
        <f>(L34*1000)/110</f>
        <v>688943.98530762165</v>
      </c>
    </row>
    <row r="35" spans="1:17" ht="90.75" thickBot="1" x14ac:dyDescent="0.3">
      <c r="A35" s="1337"/>
      <c r="B35" s="1334"/>
      <c r="C35" s="417" t="s">
        <v>262</v>
      </c>
      <c r="D35" s="468" t="s">
        <v>261</v>
      </c>
      <c r="E35" s="467" t="s">
        <v>260</v>
      </c>
      <c r="F35" s="413" t="s">
        <v>211</v>
      </c>
      <c r="G35" s="414" t="s">
        <v>211</v>
      </c>
      <c r="H35" s="413" t="s">
        <v>259</v>
      </c>
      <c r="I35" s="412">
        <v>565</v>
      </c>
      <c r="J35" s="410">
        <v>15147</v>
      </c>
      <c r="K35" s="466">
        <v>1</v>
      </c>
      <c r="L35" s="411">
        <f>J35*K35</f>
        <v>15147</v>
      </c>
      <c r="M35" s="410">
        <v>165300</v>
      </c>
      <c r="N35" s="465">
        <f>L35/M35</f>
        <v>9.1633393829401083E-2</v>
      </c>
      <c r="O35" s="1313"/>
      <c r="P35" s="1329"/>
      <c r="Q35" s="408">
        <f t="shared" si="4"/>
        <v>137700</v>
      </c>
    </row>
    <row r="36" spans="1:17" ht="38.25" customHeight="1" thickTop="1" x14ac:dyDescent="0.25">
      <c r="A36" s="1335">
        <v>15</v>
      </c>
      <c r="B36" s="1361" t="s">
        <v>258</v>
      </c>
      <c r="C36" s="463" t="s">
        <v>257</v>
      </c>
      <c r="D36" s="464" t="s">
        <v>256</v>
      </c>
      <c r="E36" s="1381" t="s">
        <v>421</v>
      </c>
      <c r="F36" s="1382" t="s">
        <v>420</v>
      </c>
      <c r="G36" s="1350">
        <v>220</v>
      </c>
      <c r="H36" s="1348" t="s">
        <v>255</v>
      </c>
      <c r="I36" s="1350">
        <v>220</v>
      </c>
      <c r="J36" s="1312">
        <v>51000</v>
      </c>
      <c r="K36" s="1352">
        <f>G36/I36</f>
        <v>1</v>
      </c>
      <c r="L36" s="1312">
        <f>J36*K36</f>
        <v>51000</v>
      </c>
      <c r="M36" s="1312">
        <v>2323500</v>
      </c>
      <c r="N36" s="1367">
        <f>L36/M36</f>
        <v>2.1949644932214331E-2</v>
      </c>
      <c r="O36" s="1312">
        <v>2859500</v>
      </c>
      <c r="P36" s="1352">
        <f>L36/O36</f>
        <v>1.7835285889141458E-2</v>
      </c>
      <c r="Q36" s="1354">
        <f t="shared" si="4"/>
        <v>463636.36363636365</v>
      </c>
    </row>
    <row r="37" spans="1:17" ht="94.5" customHeight="1" thickBot="1" x14ac:dyDescent="0.3">
      <c r="A37" s="1337"/>
      <c r="B37" s="1362"/>
      <c r="C37" s="417" t="s">
        <v>254</v>
      </c>
      <c r="D37" s="415" t="s">
        <v>253</v>
      </c>
      <c r="E37" s="1349"/>
      <c r="F37" s="1383"/>
      <c r="G37" s="1351"/>
      <c r="H37" s="1349"/>
      <c r="I37" s="1351"/>
      <c r="J37" s="1313"/>
      <c r="K37" s="1353"/>
      <c r="L37" s="1313"/>
      <c r="M37" s="1313"/>
      <c r="N37" s="1368"/>
      <c r="O37" s="1313"/>
      <c r="P37" s="1353"/>
      <c r="Q37" s="1355">
        <f t="shared" si="4"/>
        <v>0</v>
      </c>
    </row>
    <row r="38" spans="1:17" ht="60.75" thickTop="1" x14ac:dyDescent="0.25">
      <c r="A38" s="1335">
        <v>16</v>
      </c>
      <c r="B38" s="1361" t="s">
        <v>252</v>
      </c>
      <c r="C38" s="463" t="s">
        <v>208</v>
      </c>
      <c r="D38" s="462" t="s">
        <v>207</v>
      </c>
      <c r="E38" s="461" t="s">
        <v>251</v>
      </c>
      <c r="F38" s="677" t="s">
        <v>422</v>
      </c>
      <c r="G38" s="624">
        <v>0.5</v>
      </c>
      <c r="H38" s="459" t="s">
        <v>250</v>
      </c>
      <c r="I38" s="458">
        <v>31</v>
      </c>
      <c r="J38" s="457">
        <v>39427</v>
      </c>
      <c r="K38" s="456">
        <v>1</v>
      </c>
      <c r="L38" s="455">
        <f>J38*K38</f>
        <v>39427</v>
      </c>
      <c r="M38" s="455">
        <v>1236011</v>
      </c>
      <c r="N38" s="454">
        <f>L38/M38</f>
        <v>3.1898583426846525E-2</v>
      </c>
      <c r="O38" s="1312">
        <v>20177779</v>
      </c>
      <c r="P38" s="1352">
        <f>(L38+L39+L44+L45+L48)/O38</f>
        <v>8.5013492880266342E-2</v>
      </c>
      <c r="Q38" s="428">
        <f t="shared" si="4"/>
        <v>358427.27272727271</v>
      </c>
    </row>
    <row r="39" spans="1:17" ht="75.75" customHeight="1" x14ac:dyDescent="0.25">
      <c r="A39" s="1284"/>
      <c r="B39" s="1281"/>
      <c r="C39" s="1288" t="s">
        <v>249</v>
      </c>
      <c r="D39" s="1380" t="s">
        <v>248</v>
      </c>
      <c r="E39" s="602" t="s">
        <v>247</v>
      </c>
      <c r="F39" s="452" t="s">
        <v>211</v>
      </c>
      <c r="G39" s="451" t="s">
        <v>211</v>
      </c>
      <c r="H39" s="603" t="s">
        <v>246</v>
      </c>
      <c r="I39" s="449">
        <v>2363</v>
      </c>
      <c r="J39" s="448">
        <v>50734</v>
      </c>
      <c r="K39" s="447">
        <v>1</v>
      </c>
      <c r="L39" s="446">
        <f>J39*K39</f>
        <v>50734</v>
      </c>
      <c r="M39" s="1287">
        <v>15825310</v>
      </c>
      <c r="N39" s="1364">
        <f>(L39+L44+L45+L48)/M39</f>
        <v>0.10590354763073127</v>
      </c>
      <c r="O39" s="1287"/>
      <c r="P39" s="1363"/>
      <c r="Q39" s="445">
        <f t="shared" si="4"/>
        <v>461218.18181818182</v>
      </c>
    </row>
    <row r="40" spans="1:17" ht="45" x14ac:dyDescent="0.25">
      <c r="A40" s="1284"/>
      <c r="B40" s="1281"/>
      <c r="C40" s="1288"/>
      <c r="D40" s="1380"/>
      <c r="E40" s="601" t="s">
        <v>245</v>
      </c>
      <c r="F40" s="604" t="s">
        <v>244</v>
      </c>
      <c r="G40" s="426" t="s">
        <v>243</v>
      </c>
      <c r="H40" s="427" t="s">
        <v>211</v>
      </c>
      <c r="I40" s="440" t="s">
        <v>211</v>
      </c>
      <c r="J40" s="439">
        <v>0</v>
      </c>
      <c r="K40" s="440" t="s">
        <v>211</v>
      </c>
      <c r="L40" s="439">
        <v>0</v>
      </c>
      <c r="M40" s="1287"/>
      <c r="N40" s="1365"/>
      <c r="O40" s="1287"/>
      <c r="P40" s="1363"/>
      <c r="Q40" s="438">
        <v>0</v>
      </c>
    </row>
    <row r="41" spans="1:17" ht="45" x14ac:dyDescent="0.25">
      <c r="A41" s="1284"/>
      <c r="B41" s="1281"/>
      <c r="C41" s="1288"/>
      <c r="D41" s="1380"/>
      <c r="E41" s="444" t="s">
        <v>242</v>
      </c>
      <c r="F41" s="442" t="s">
        <v>241</v>
      </c>
      <c r="G41" s="440">
        <v>25</v>
      </c>
      <c r="H41" s="427" t="s">
        <v>211</v>
      </c>
      <c r="I41" s="440" t="s">
        <v>211</v>
      </c>
      <c r="J41" s="439">
        <v>0</v>
      </c>
      <c r="K41" s="440" t="s">
        <v>211</v>
      </c>
      <c r="L41" s="439">
        <v>0</v>
      </c>
      <c r="M41" s="1287"/>
      <c r="N41" s="1365"/>
      <c r="O41" s="1287"/>
      <c r="P41" s="1363"/>
      <c r="Q41" s="438">
        <v>0</v>
      </c>
    </row>
    <row r="42" spans="1:17" ht="60" x14ac:dyDescent="0.25">
      <c r="A42" s="1284"/>
      <c r="B42" s="1281"/>
      <c r="C42" s="1288"/>
      <c r="D42" s="1380"/>
      <c r="E42" s="444" t="s">
        <v>240</v>
      </c>
      <c r="F42" s="427" t="s">
        <v>239</v>
      </c>
      <c r="G42" s="441">
        <v>0.124</v>
      </c>
      <c r="H42" s="427" t="s">
        <v>211</v>
      </c>
      <c r="I42" s="440" t="s">
        <v>211</v>
      </c>
      <c r="J42" s="439">
        <v>0</v>
      </c>
      <c r="K42" s="440" t="s">
        <v>211</v>
      </c>
      <c r="L42" s="439">
        <v>0</v>
      </c>
      <c r="M42" s="1287"/>
      <c r="N42" s="1365"/>
      <c r="O42" s="1287"/>
      <c r="P42" s="1363"/>
      <c r="Q42" s="438">
        <v>0</v>
      </c>
    </row>
    <row r="43" spans="1:17" ht="45" x14ac:dyDescent="0.25">
      <c r="A43" s="1284"/>
      <c r="B43" s="1281"/>
      <c r="C43" s="1288"/>
      <c r="D43" s="1380"/>
      <c r="E43" s="1358" t="s">
        <v>238</v>
      </c>
      <c r="F43" s="443" t="s">
        <v>237</v>
      </c>
      <c r="G43" s="425">
        <v>0.16</v>
      </c>
      <c r="H43" s="427" t="s">
        <v>211</v>
      </c>
      <c r="I43" s="440" t="s">
        <v>211</v>
      </c>
      <c r="J43" s="439">
        <v>0</v>
      </c>
      <c r="K43" s="440" t="s">
        <v>211</v>
      </c>
      <c r="L43" s="439">
        <v>0</v>
      </c>
      <c r="M43" s="1287"/>
      <c r="N43" s="1365"/>
      <c r="O43" s="1287"/>
      <c r="P43" s="1363"/>
      <c r="Q43" s="438">
        <v>0</v>
      </c>
    </row>
    <row r="44" spans="1:17" ht="45" x14ac:dyDescent="0.25">
      <c r="A44" s="1284"/>
      <c r="B44" s="1281"/>
      <c r="C44" s="1288"/>
      <c r="D44" s="1380"/>
      <c r="E44" s="1359"/>
      <c r="F44" s="427" t="s">
        <v>236</v>
      </c>
      <c r="G44" s="441">
        <v>0.14799999999999999</v>
      </c>
      <c r="H44" s="442" t="s">
        <v>235</v>
      </c>
      <c r="I44" s="440">
        <v>392</v>
      </c>
      <c r="J44" s="424">
        <v>159428</v>
      </c>
      <c r="K44" s="441">
        <v>0.14799999999999999</v>
      </c>
      <c r="L44" s="424">
        <f>J44*K44</f>
        <v>23595.343999999997</v>
      </c>
      <c r="M44" s="1287"/>
      <c r="N44" s="1365"/>
      <c r="O44" s="1287"/>
      <c r="P44" s="1363"/>
      <c r="Q44" s="423">
        <f>(L44*1000)/110</f>
        <v>214503.12727272723</v>
      </c>
    </row>
    <row r="45" spans="1:17" ht="45" x14ac:dyDescent="0.25">
      <c r="A45" s="1284"/>
      <c r="B45" s="1281"/>
      <c r="C45" s="1288"/>
      <c r="D45" s="1380"/>
      <c r="E45" s="1359"/>
      <c r="F45" s="427" t="s">
        <v>234</v>
      </c>
      <c r="G45" s="440">
        <v>1566</v>
      </c>
      <c r="H45" s="427" t="s">
        <v>233</v>
      </c>
      <c r="I45" s="440">
        <v>11778</v>
      </c>
      <c r="J45" s="424">
        <v>11746608</v>
      </c>
      <c r="K45" s="441">
        <f>G45/I45</f>
        <v>0.13295975547631178</v>
      </c>
      <c r="L45" s="424">
        <f>J45*K45</f>
        <v>1561826.1273560878</v>
      </c>
      <c r="M45" s="1287"/>
      <c r="N45" s="1365"/>
      <c r="O45" s="1287"/>
      <c r="P45" s="1363"/>
      <c r="Q45" s="423">
        <f>(L45*1000)/110</f>
        <v>14198419.339600798</v>
      </c>
    </row>
    <row r="46" spans="1:17" x14ac:dyDescent="0.25">
      <c r="A46" s="1284"/>
      <c r="B46" s="1281"/>
      <c r="C46" s="1288"/>
      <c r="D46" s="1380"/>
      <c r="E46" s="1359"/>
      <c r="F46" s="427"/>
      <c r="G46" s="440"/>
      <c r="H46" s="427"/>
      <c r="I46" s="440"/>
      <c r="J46" s="424"/>
      <c r="K46" s="441"/>
      <c r="L46" s="424"/>
      <c r="M46" s="1287"/>
      <c r="N46" s="1365"/>
      <c r="O46" s="1287"/>
      <c r="P46" s="1363"/>
      <c r="Q46" s="423"/>
    </row>
    <row r="47" spans="1:17" ht="60" x14ac:dyDescent="0.25">
      <c r="A47" s="1284"/>
      <c r="B47" s="1281"/>
      <c r="C47" s="1288"/>
      <c r="D47" s="1380"/>
      <c r="E47" s="1359"/>
      <c r="F47" s="427" t="s">
        <v>232</v>
      </c>
      <c r="G47" s="440" t="s">
        <v>231</v>
      </c>
      <c r="H47" s="427" t="s">
        <v>211</v>
      </c>
      <c r="I47" s="440" t="s">
        <v>211</v>
      </c>
      <c r="J47" s="439">
        <v>0</v>
      </c>
      <c r="K47" s="440" t="s">
        <v>211</v>
      </c>
      <c r="L47" s="439">
        <v>0</v>
      </c>
      <c r="M47" s="1287"/>
      <c r="N47" s="1365"/>
      <c r="O47" s="1287"/>
      <c r="P47" s="1363"/>
      <c r="Q47" s="438">
        <v>0</v>
      </c>
    </row>
    <row r="48" spans="1:17" ht="45.75" thickBot="1" x14ac:dyDescent="0.3">
      <c r="A48" s="1337"/>
      <c r="B48" s="1362"/>
      <c r="C48" s="1369"/>
      <c r="D48" s="1351"/>
      <c r="E48" s="1360"/>
      <c r="F48" s="437" t="s">
        <v>211</v>
      </c>
      <c r="G48" s="436" t="s">
        <v>211</v>
      </c>
      <c r="H48" s="437" t="s">
        <v>230</v>
      </c>
      <c r="I48" s="436">
        <v>112</v>
      </c>
      <c r="J48" s="434">
        <v>39801</v>
      </c>
      <c r="K48" s="435">
        <v>1</v>
      </c>
      <c r="L48" s="434">
        <f t="shared" ref="L48:L58" si="5">J48*K48</f>
        <v>39801</v>
      </c>
      <c r="M48" s="1313"/>
      <c r="N48" s="1366"/>
      <c r="O48" s="1313"/>
      <c r="P48" s="1353"/>
      <c r="Q48" s="433">
        <f t="shared" ref="Q48:Q59" si="6">(L48*1000)/110</f>
        <v>361827.27272727271</v>
      </c>
    </row>
    <row r="49" spans="1:17" ht="66.75" customHeight="1" thickTop="1" thickBot="1" x14ac:dyDescent="0.3">
      <c r="A49" s="648"/>
      <c r="B49" s="614"/>
      <c r="C49" s="650" t="s">
        <v>390</v>
      </c>
      <c r="D49" s="649" t="s">
        <v>389</v>
      </c>
      <c r="E49" s="653" t="s">
        <v>391</v>
      </c>
      <c r="F49" s="654" t="s">
        <v>392</v>
      </c>
      <c r="G49" s="623">
        <v>0.06</v>
      </c>
      <c r="H49" s="654" t="s">
        <v>393</v>
      </c>
      <c r="I49" s="621">
        <v>6.6</v>
      </c>
      <c r="J49" s="424">
        <v>1558769</v>
      </c>
      <c r="K49" s="617">
        <v>0.06</v>
      </c>
      <c r="L49" s="655">
        <f>J49*K49</f>
        <v>93526.14</v>
      </c>
      <c r="M49" s="613">
        <f>'[14]Formati 2 Garda'!$E$260</f>
        <v>1570769</v>
      </c>
      <c r="N49" s="620"/>
      <c r="O49" s="613"/>
      <c r="P49" s="609"/>
      <c r="Q49" s="568"/>
    </row>
    <row r="50" spans="1:17" ht="63" customHeight="1" thickTop="1" x14ac:dyDescent="0.25">
      <c r="A50" s="1335">
        <v>17</v>
      </c>
      <c r="B50" s="1361" t="s">
        <v>229</v>
      </c>
      <c r="C50" s="1356" t="s">
        <v>228</v>
      </c>
      <c r="D50" s="1375" t="s">
        <v>227</v>
      </c>
      <c r="E50" s="1378" t="s">
        <v>226</v>
      </c>
      <c r="F50" s="432" t="s">
        <v>225</v>
      </c>
      <c r="G50" s="430">
        <v>0.06</v>
      </c>
      <c r="H50" s="432" t="s">
        <v>224</v>
      </c>
      <c r="I50" s="431">
        <v>2427</v>
      </c>
      <c r="J50" s="429">
        <v>1845025</v>
      </c>
      <c r="K50" s="430">
        <v>0.06</v>
      </c>
      <c r="L50" s="429">
        <f t="shared" si="5"/>
        <v>110701.5</v>
      </c>
      <c r="M50" s="1312">
        <v>7483407</v>
      </c>
      <c r="N50" s="1352">
        <f>(L50+L51+L52+L53+L54+L55)/M50</f>
        <v>6.5612029387149468E-2</v>
      </c>
      <c r="O50" s="1312">
        <v>20177779</v>
      </c>
      <c r="P50" s="1352">
        <f>(L50+L51+L52+L53+L54+L55+L56)/O50</f>
        <v>2.5140057287771862E-2</v>
      </c>
      <c r="Q50" s="428">
        <f t="shared" si="6"/>
        <v>1006377.2727272727</v>
      </c>
    </row>
    <row r="51" spans="1:17" ht="63" customHeight="1" x14ac:dyDescent="0.25">
      <c r="A51" s="1284"/>
      <c r="B51" s="1281"/>
      <c r="C51" s="1357"/>
      <c r="D51" s="1376"/>
      <c r="E51" s="1379"/>
      <c r="F51" s="427" t="s">
        <v>211</v>
      </c>
      <c r="G51" s="425" t="s">
        <v>211</v>
      </c>
      <c r="H51" s="427" t="s">
        <v>223</v>
      </c>
      <c r="I51" s="426">
        <v>66</v>
      </c>
      <c r="J51" s="424">
        <v>19000</v>
      </c>
      <c r="K51" s="425">
        <v>1</v>
      </c>
      <c r="L51" s="424">
        <f t="shared" si="5"/>
        <v>19000</v>
      </c>
      <c r="M51" s="1287"/>
      <c r="N51" s="1363"/>
      <c r="O51" s="1287"/>
      <c r="P51" s="1363"/>
      <c r="Q51" s="423">
        <f t="shared" si="6"/>
        <v>172727.27272727274</v>
      </c>
    </row>
    <row r="52" spans="1:17" ht="50.25" customHeight="1" x14ac:dyDescent="0.25">
      <c r="A52" s="1284"/>
      <c r="B52" s="1281"/>
      <c r="C52" s="1357"/>
      <c r="D52" s="1376"/>
      <c r="E52" s="1372" t="s">
        <v>222</v>
      </c>
      <c r="F52" s="427" t="s">
        <v>221</v>
      </c>
      <c r="G52" s="425">
        <v>0.11</v>
      </c>
      <c r="H52" s="427" t="s">
        <v>220</v>
      </c>
      <c r="I52" s="426">
        <v>712</v>
      </c>
      <c r="J52" s="424">
        <v>946382</v>
      </c>
      <c r="K52" s="425">
        <v>0.11</v>
      </c>
      <c r="L52" s="424">
        <f t="shared" si="5"/>
        <v>104102.02</v>
      </c>
      <c r="M52" s="1287"/>
      <c r="N52" s="1363"/>
      <c r="O52" s="1287"/>
      <c r="P52" s="1363"/>
      <c r="Q52" s="423">
        <f t="shared" si="6"/>
        <v>946382</v>
      </c>
    </row>
    <row r="53" spans="1:17" ht="124.5" customHeight="1" x14ac:dyDescent="0.25">
      <c r="A53" s="1284"/>
      <c r="B53" s="1281"/>
      <c r="C53" s="1357"/>
      <c r="D53" s="1376"/>
      <c r="E53" s="1373"/>
      <c r="F53" s="427" t="s">
        <v>211</v>
      </c>
      <c r="G53" s="425" t="s">
        <v>211</v>
      </c>
      <c r="H53" s="427" t="s">
        <v>219</v>
      </c>
      <c r="I53" s="426">
        <v>31</v>
      </c>
      <c r="J53" s="424">
        <v>9000</v>
      </c>
      <c r="K53" s="425">
        <v>1</v>
      </c>
      <c r="L53" s="424">
        <f t="shared" si="5"/>
        <v>9000</v>
      </c>
      <c r="M53" s="1287"/>
      <c r="N53" s="1363"/>
      <c r="O53" s="1287"/>
      <c r="P53" s="1363"/>
      <c r="Q53" s="423">
        <f t="shared" si="6"/>
        <v>81818.181818181823</v>
      </c>
    </row>
    <row r="54" spans="1:17" ht="45" x14ac:dyDescent="0.25">
      <c r="A54" s="1284"/>
      <c r="B54" s="1281"/>
      <c r="C54" s="1357"/>
      <c r="D54" s="1376"/>
      <c r="E54" s="1374" t="s">
        <v>218</v>
      </c>
      <c r="F54" s="427" t="s">
        <v>217</v>
      </c>
      <c r="G54" s="425">
        <v>0.18</v>
      </c>
      <c r="H54" s="427" t="s">
        <v>216</v>
      </c>
      <c r="I54" s="426">
        <v>657</v>
      </c>
      <c r="J54" s="424">
        <v>1351100</v>
      </c>
      <c r="K54" s="425">
        <v>0.18</v>
      </c>
      <c r="L54" s="424">
        <f t="shared" si="5"/>
        <v>243198</v>
      </c>
      <c r="M54" s="1287"/>
      <c r="N54" s="1363"/>
      <c r="O54" s="1287"/>
      <c r="P54" s="1363"/>
      <c r="Q54" s="423">
        <f t="shared" si="6"/>
        <v>2210890.9090909092</v>
      </c>
    </row>
    <row r="55" spans="1:17" ht="65.25" customHeight="1" x14ac:dyDescent="0.25">
      <c r="A55" s="1284"/>
      <c r="B55" s="1281"/>
      <c r="C55" s="1321"/>
      <c r="D55" s="1377"/>
      <c r="E55" s="1358"/>
      <c r="F55" s="422" t="s">
        <v>211</v>
      </c>
      <c r="G55" s="420" t="s">
        <v>211</v>
      </c>
      <c r="H55" s="422" t="s">
        <v>215</v>
      </c>
      <c r="I55" s="421">
        <v>17</v>
      </c>
      <c r="J55" s="419">
        <v>5000</v>
      </c>
      <c r="K55" s="420">
        <v>1</v>
      </c>
      <c r="L55" s="419">
        <f t="shared" si="5"/>
        <v>5000</v>
      </c>
      <c r="M55" s="1287"/>
      <c r="N55" s="1363"/>
      <c r="O55" s="1287"/>
      <c r="P55" s="1363"/>
      <c r="Q55" s="418">
        <f t="shared" si="6"/>
        <v>45454.545454545456</v>
      </c>
    </row>
    <row r="56" spans="1:17" ht="75.75" thickBot="1" x14ac:dyDescent="0.3">
      <c r="A56" s="1337"/>
      <c r="B56" s="1362"/>
      <c r="C56" s="417" t="s">
        <v>214</v>
      </c>
      <c r="D56" s="416" t="s">
        <v>213</v>
      </c>
      <c r="E56" s="415" t="s">
        <v>212</v>
      </c>
      <c r="F56" s="413" t="s">
        <v>211</v>
      </c>
      <c r="G56" s="414" t="s">
        <v>211</v>
      </c>
      <c r="H56" s="413" t="s">
        <v>210</v>
      </c>
      <c r="I56" s="412">
        <v>57</v>
      </c>
      <c r="J56" s="411">
        <v>16269</v>
      </c>
      <c r="K56" s="398">
        <v>1</v>
      </c>
      <c r="L56" s="410">
        <f t="shared" si="5"/>
        <v>16269</v>
      </c>
      <c r="M56" s="410">
        <v>5463410</v>
      </c>
      <c r="N56" s="409">
        <f>L56/M56</f>
        <v>2.9778105615357441E-3</v>
      </c>
      <c r="O56" s="1313"/>
      <c r="P56" s="1353"/>
      <c r="Q56" s="408">
        <f t="shared" si="6"/>
        <v>147900</v>
      </c>
    </row>
    <row r="57" spans="1:17" ht="46.5" thickTop="1" thickBot="1" x14ac:dyDescent="0.3">
      <c r="A57" s="652"/>
      <c r="B57" s="681" t="s">
        <v>423</v>
      </c>
      <c r="C57" s="683" t="s">
        <v>425</v>
      </c>
      <c r="D57" s="682" t="s">
        <v>424</v>
      </c>
      <c r="E57" s="678"/>
      <c r="F57" s="437"/>
      <c r="G57" s="436"/>
      <c r="H57" s="684" t="s">
        <v>426</v>
      </c>
      <c r="I57" s="679">
        <v>1</v>
      </c>
      <c r="J57" s="561">
        <v>32548</v>
      </c>
      <c r="K57" s="398">
        <v>1</v>
      </c>
      <c r="L57" s="651">
        <f t="shared" si="5"/>
        <v>32548</v>
      </c>
      <c r="M57" s="651"/>
      <c r="N57" s="680"/>
      <c r="O57" s="651"/>
      <c r="P57" s="680"/>
      <c r="Q57" s="433">
        <f t="shared" si="6"/>
        <v>295890.90909090912</v>
      </c>
    </row>
    <row r="58" spans="1:17" ht="111.75" customHeight="1" thickTop="1" thickBot="1" x14ac:dyDescent="0.3">
      <c r="A58" s="407">
        <v>91</v>
      </c>
      <c r="B58" s="406" t="s">
        <v>209</v>
      </c>
      <c r="C58" s="405" t="s">
        <v>208</v>
      </c>
      <c r="D58" s="404" t="s">
        <v>207</v>
      </c>
      <c r="E58" s="403" t="s">
        <v>206</v>
      </c>
      <c r="F58" s="401" t="s">
        <v>205</v>
      </c>
      <c r="G58" s="402">
        <v>0.04</v>
      </c>
      <c r="H58" s="401" t="s">
        <v>204</v>
      </c>
      <c r="I58" s="400">
        <v>1500</v>
      </c>
      <c r="J58" s="399">
        <v>6237</v>
      </c>
      <c r="K58" s="398">
        <v>1</v>
      </c>
      <c r="L58" s="397">
        <f t="shared" si="5"/>
        <v>6237</v>
      </c>
      <c r="M58" s="395">
        <v>41300</v>
      </c>
      <c r="N58" s="396">
        <f>L58/M58</f>
        <v>0.15101694915254238</v>
      </c>
      <c r="O58" s="395">
        <v>41300</v>
      </c>
      <c r="P58" s="394">
        <f>L58/O58</f>
        <v>0.15101694915254238</v>
      </c>
      <c r="Q58" s="393">
        <f t="shared" si="6"/>
        <v>56700</v>
      </c>
    </row>
    <row r="59" spans="1:17" ht="28.5" customHeight="1" thickTop="1" thickBot="1" x14ac:dyDescent="0.3">
      <c r="A59" s="1370" t="s">
        <v>203</v>
      </c>
      <c r="B59" s="1371"/>
      <c r="C59" s="1371"/>
      <c r="D59" s="1371"/>
      <c r="E59" s="1371"/>
      <c r="F59" s="1371"/>
      <c r="G59" s="1371"/>
      <c r="H59" s="1371"/>
      <c r="I59" s="1371"/>
      <c r="J59" s="1371"/>
      <c r="K59" s="1371"/>
      <c r="L59" s="391">
        <f>L58+L57+L56+L55+L54+L53+L52+L51+L50+L49+L48+L45+L44+L39+L38+L36+L35+L34+L33+L32+L29+L28+L27+L26+L25+L24+L23+L22+L21+L20+L19+L18+L17+L16+L15+L14+L13+L12+L11+L10+L9+L8+L7+L6+L5+L4+L2+M3</f>
        <v>32523403.427957296</v>
      </c>
      <c r="M59" s="392"/>
      <c r="N59" s="392"/>
      <c r="O59" s="391">
        <f>E64</f>
        <v>536630390</v>
      </c>
      <c r="P59" s="390">
        <f>L59/O59</f>
        <v>6.0606711871009203E-2</v>
      </c>
      <c r="Q59" s="389">
        <f t="shared" si="6"/>
        <v>295667303.89052087</v>
      </c>
    </row>
    <row r="60" spans="1:17" ht="15.75" thickTop="1" x14ac:dyDescent="0.25"/>
    <row r="63" spans="1:17" ht="49.5" customHeight="1" x14ac:dyDescent="0.25">
      <c r="B63" s="387" t="s">
        <v>202</v>
      </c>
      <c r="C63" s="386" t="s">
        <v>201</v>
      </c>
      <c r="D63" s="387" t="s">
        <v>200</v>
      </c>
      <c r="E63" s="388" t="s">
        <v>199</v>
      </c>
      <c r="F63" s="388" t="s">
        <v>198</v>
      </c>
      <c r="G63" s="387" t="s">
        <v>197</v>
      </c>
      <c r="H63" s="387" t="s">
        <v>196</v>
      </c>
      <c r="I63" s="386" t="s">
        <v>195</v>
      </c>
    </row>
    <row r="64" spans="1:17" ht="49.5" customHeight="1" x14ac:dyDescent="0.25">
      <c r="B64" s="385">
        <v>75</v>
      </c>
      <c r="C64" s="385">
        <v>11</v>
      </c>
      <c r="D64" s="385">
        <v>37</v>
      </c>
      <c r="E64" s="383">
        <v>536630390</v>
      </c>
      <c r="F64" s="595">
        <f>L59</f>
        <v>32523403.427957296</v>
      </c>
      <c r="G64" s="384">
        <f>F64/E64</f>
        <v>6.0606711871009203E-2</v>
      </c>
      <c r="H64" s="383">
        <v>1752735843</v>
      </c>
      <c r="I64" s="382">
        <f>F64/H64</f>
        <v>1.8555792966662859E-2</v>
      </c>
      <c r="J64" s="687" t="s">
        <v>428</v>
      </c>
    </row>
    <row r="66" spans="5:5" ht="15.75" thickBot="1" x14ac:dyDescent="0.3"/>
    <row r="67" spans="5:5" x14ac:dyDescent="0.25">
      <c r="E67" s="685"/>
    </row>
    <row r="68" spans="5:5" x14ac:dyDescent="0.25">
      <c r="E68" s="686"/>
    </row>
  </sheetData>
  <mergeCells count="85">
    <mergeCell ref="A38:A48"/>
    <mergeCell ref="D39:D48"/>
    <mergeCell ref="E36:E37"/>
    <mergeCell ref="F36:F37"/>
    <mergeCell ref="G36:G37"/>
    <mergeCell ref="A36:A37"/>
    <mergeCell ref="B36:B37"/>
    <mergeCell ref="A59:K59"/>
    <mergeCell ref="A50:A56"/>
    <mergeCell ref="E52:E53"/>
    <mergeCell ref="E54:E55"/>
    <mergeCell ref="D50:D55"/>
    <mergeCell ref="B50:B56"/>
    <mergeCell ref="E50:E51"/>
    <mergeCell ref="Q36:Q37"/>
    <mergeCell ref="C50:C55"/>
    <mergeCell ref="O38:O48"/>
    <mergeCell ref="E43:E48"/>
    <mergeCell ref="B38:B48"/>
    <mergeCell ref="P38:P48"/>
    <mergeCell ref="N39:N48"/>
    <mergeCell ref="M36:M37"/>
    <mergeCell ref="N36:N37"/>
    <mergeCell ref="M50:M55"/>
    <mergeCell ref="N50:N55"/>
    <mergeCell ref="O50:O56"/>
    <mergeCell ref="P50:P56"/>
    <mergeCell ref="O36:O37"/>
    <mergeCell ref="P36:P37"/>
    <mergeCell ref="C39:C48"/>
    <mergeCell ref="M39:M48"/>
    <mergeCell ref="H36:H37"/>
    <mergeCell ref="I36:I37"/>
    <mergeCell ref="J36:J37"/>
    <mergeCell ref="K36:K37"/>
    <mergeCell ref="L36:L37"/>
    <mergeCell ref="P24:P28"/>
    <mergeCell ref="A24:A28"/>
    <mergeCell ref="B24:B28"/>
    <mergeCell ref="O29:O35"/>
    <mergeCell ref="P29:P35"/>
    <mergeCell ref="B29:B35"/>
    <mergeCell ref="A29:A35"/>
    <mergeCell ref="E27:E28"/>
    <mergeCell ref="D27:D28"/>
    <mergeCell ref="C27:C28"/>
    <mergeCell ref="M27:M28"/>
    <mergeCell ref="N27:N28"/>
    <mergeCell ref="O24:O28"/>
    <mergeCell ref="D33:D34"/>
    <mergeCell ref="C33:C34"/>
    <mergeCell ref="E33:E34"/>
    <mergeCell ref="P22:P23"/>
    <mergeCell ref="B22:B23"/>
    <mergeCell ref="A22:A23"/>
    <mergeCell ref="A16:A21"/>
    <mergeCell ref="O16:O21"/>
    <mergeCell ref="P16:P21"/>
    <mergeCell ref="N18:N19"/>
    <mergeCell ref="O22:O23"/>
    <mergeCell ref="B16:B21"/>
    <mergeCell ref="E18:E19"/>
    <mergeCell ref="D18:D19"/>
    <mergeCell ref="C18:C19"/>
    <mergeCell ref="M18:M19"/>
    <mergeCell ref="B2:B5"/>
    <mergeCell ref="A2:A5"/>
    <mergeCell ref="O2:O5"/>
    <mergeCell ref="C7:C8"/>
    <mergeCell ref="E10:E13"/>
    <mergeCell ref="C10:C13"/>
    <mergeCell ref="M10:M13"/>
    <mergeCell ref="N10:N13"/>
    <mergeCell ref="O6:O15"/>
    <mergeCell ref="D10:D13"/>
    <mergeCell ref="B6:B15"/>
    <mergeCell ref="A6:A15"/>
    <mergeCell ref="P2:P5"/>
    <mergeCell ref="F7:F8"/>
    <mergeCell ref="G7:G8"/>
    <mergeCell ref="D7:D8"/>
    <mergeCell ref="E7:E8"/>
    <mergeCell ref="M7:M8"/>
    <mergeCell ref="N7:N8"/>
    <mergeCell ref="P6:P15"/>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topLeftCell="C1" zoomScale="80" zoomScaleNormal="80" workbookViewId="0">
      <pane ySplit="2" topLeftCell="A35" activePane="bottomLeft" state="frozen"/>
      <selection activeCell="B1" sqref="B1"/>
      <selection pane="bottomLeft" activeCell="G48" sqref="G48"/>
    </sheetView>
  </sheetViews>
  <sheetFormatPr defaultColWidth="8.625" defaultRowHeight="15" x14ac:dyDescent="0.25"/>
  <cols>
    <col min="1" max="1" width="16.125" style="738" customWidth="1"/>
    <col min="2" max="2" width="15.5" style="738" customWidth="1"/>
    <col min="3" max="3" width="30.375" style="738" customWidth="1"/>
    <col min="4" max="4" width="15.625" style="738" customWidth="1"/>
    <col min="5" max="5" width="13.25" style="738" customWidth="1"/>
    <col min="6" max="7" width="23.25" style="738" customWidth="1"/>
    <col min="8" max="8" width="12.625" style="738" customWidth="1"/>
    <col min="9" max="9" width="16.875" style="738" customWidth="1"/>
    <col min="10" max="10" width="11.625" style="738" customWidth="1"/>
    <col min="11" max="11" width="12.125" style="738" customWidth="1"/>
    <col min="12" max="16384" width="8.625" style="738"/>
  </cols>
  <sheetData>
    <row r="1" spans="1:11" x14ac:dyDescent="0.25">
      <c r="A1" s="1387" t="s">
        <v>431</v>
      </c>
      <c r="B1" s="1387" t="s">
        <v>89</v>
      </c>
      <c r="C1" s="1387" t="s">
        <v>432</v>
      </c>
      <c r="D1" s="1387" t="s">
        <v>433</v>
      </c>
      <c r="E1" s="1387" t="s">
        <v>434</v>
      </c>
      <c r="F1" s="1387" t="s">
        <v>435</v>
      </c>
      <c r="G1" s="1384" t="s">
        <v>436</v>
      </c>
      <c r="H1" s="1384" t="s">
        <v>434</v>
      </c>
      <c r="I1" s="1384" t="s">
        <v>437</v>
      </c>
      <c r="J1" s="1384"/>
      <c r="K1" s="1384"/>
    </row>
    <row r="2" spans="1:11" ht="30" x14ac:dyDescent="0.25">
      <c r="A2" s="1387"/>
      <c r="B2" s="1387"/>
      <c r="C2" s="1387"/>
      <c r="D2" s="1387"/>
      <c r="E2" s="1387"/>
      <c r="F2" s="1387"/>
      <c r="G2" s="1384"/>
      <c r="H2" s="1384"/>
      <c r="I2" s="739" t="s">
        <v>438</v>
      </c>
      <c r="J2" s="739" t="s">
        <v>439</v>
      </c>
      <c r="K2" s="740" t="s">
        <v>440</v>
      </c>
    </row>
    <row r="3" spans="1:11" s="743" customFormat="1" x14ac:dyDescent="0.25">
      <c r="A3" s="741"/>
      <c r="B3" s="741"/>
      <c r="C3" s="741"/>
      <c r="D3" s="741"/>
      <c r="E3" s="741"/>
      <c r="F3" s="741"/>
      <c r="G3" s="741"/>
      <c r="H3" s="741"/>
      <c r="I3" s="742"/>
      <c r="J3" s="742"/>
      <c r="K3" s="742"/>
    </row>
    <row r="4" spans="1:11" ht="44.1" customHeight="1" x14ac:dyDescent="0.25">
      <c r="A4" s="1385" t="s">
        <v>366</v>
      </c>
      <c r="B4" s="1386" t="s">
        <v>441</v>
      </c>
      <c r="C4" s="1386" t="s">
        <v>442</v>
      </c>
      <c r="D4" s="1386" t="s">
        <v>443</v>
      </c>
      <c r="E4" s="1386" t="s">
        <v>444</v>
      </c>
      <c r="F4" s="1386" t="s">
        <v>385</v>
      </c>
      <c r="G4" s="744" t="s">
        <v>445</v>
      </c>
      <c r="H4" s="744" t="s">
        <v>444</v>
      </c>
      <c r="I4" s="744" t="s">
        <v>446</v>
      </c>
      <c r="J4" s="745">
        <v>163</v>
      </c>
      <c r="K4" s="745">
        <v>312720</v>
      </c>
    </row>
    <row r="5" spans="1:11" ht="24" x14ac:dyDescent="0.25">
      <c r="A5" s="1385"/>
      <c r="B5" s="1386"/>
      <c r="C5" s="1386"/>
      <c r="D5" s="1386"/>
      <c r="E5" s="1386"/>
      <c r="F5" s="1386"/>
      <c r="G5" s="744" t="s">
        <v>447</v>
      </c>
      <c r="H5" s="744" t="s">
        <v>444</v>
      </c>
      <c r="I5" s="746" t="s">
        <v>448</v>
      </c>
      <c r="J5" s="745">
        <v>320</v>
      </c>
      <c r="K5" s="745">
        <v>14000</v>
      </c>
    </row>
    <row r="6" spans="1:11" ht="28.5" customHeight="1" x14ac:dyDescent="0.25">
      <c r="A6" s="1385"/>
      <c r="B6" s="1386"/>
      <c r="C6" s="1386"/>
      <c r="D6" s="1386" t="s">
        <v>449</v>
      </c>
      <c r="E6" s="1386">
        <v>0.65</v>
      </c>
      <c r="F6" s="1386"/>
      <c r="G6" s="744" t="s">
        <v>450</v>
      </c>
      <c r="H6" s="747">
        <v>0.5</v>
      </c>
      <c r="I6" s="748" t="s">
        <v>451</v>
      </c>
      <c r="J6" s="745">
        <v>1</v>
      </c>
      <c r="K6" s="749">
        <v>25000</v>
      </c>
    </row>
    <row r="7" spans="1:11" x14ac:dyDescent="0.25">
      <c r="A7" s="1385"/>
      <c r="B7" s="1386"/>
      <c r="C7" s="1386"/>
      <c r="D7" s="1386"/>
      <c r="E7" s="1386"/>
      <c r="F7" s="1386"/>
      <c r="G7" s="744" t="s">
        <v>452</v>
      </c>
      <c r="H7" s="747">
        <v>0.5</v>
      </c>
      <c r="I7" s="1388"/>
      <c r="J7" s="1391"/>
      <c r="K7" s="1391"/>
    </row>
    <row r="8" spans="1:11" x14ac:dyDescent="0.25">
      <c r="A8" s="1385"/>
      <c r="B8" s="1386"/>
      <c r="C8" s="1386"/>
      <c r="D8" s="1386"/>
      <c r="E8" s="1386"/>
      <c r="F8" s="1386"/>
      <c r="G8" s="744" t="s">
        <v>453</v>
      </c>
      <c r="H8" s="750">
        <v>0</v>
      </c>
      <c r="I8" s="1389"/>
      <c r="J8" s="1392"/>
      <c r="K8" s="1392"/>
    </row>
    <row r="9" spans="1:11" x14ac:dyDescent="0.25">
      <c r="A9" s="1385"/>
      <c r="B9" s="1386"/>
      <c r="C9" s="1386"/>
      <c r="D9" s="1386" t="s">
        <v>454</v>
      </c>
      <c r="E9" s="1386">
        <v>0.35</v>
      </c>
      <c r="F9" s="1386"/>
      <c r="G9" s="744" t="s">
        <v>455</v>
      </c>
      <c r="H9" s="750">
        <v>8</v>
      </c>
      <c r="I9" s="1389"/>
      <c r="J9" s="1392"/>
      <c r="K9" s="1392"/>
    </row>
    <row r="10" spans="1:11" x14ac:dyDescent="0.25">
      <c r="A10" s="1385"/>
      <c r="B10" s="1386"/>
      <c r="C10" s="1386"/>
      <c r="D10" s="1386"/>
      <c r="E10" s="1386"/>
      <c r="F10" s="1386"/>
      <c r="G10" s="744" t="s">
        <v>456</v>
      </c>
      <c r="H10" s="744" t="s">
        <v>444</v>
      </c>
      <c r="I10" s="1390"/>
      <c r="J10" s="1393"/>
      <c r="K10" s="1393"/>
    </row>
    <row r="11" spans="1:11" ht="96" customHeight="1" x14ac:dyDescent="0.25">
      <c r="A11" s="1385"/>
      <c r="B11" s="744" t="s">
        <v>457</v>
      </c>
      <c r="C11" s="744" t="s">
        <v>458</v>
      </c>
      <c r="D11" s="748" t="s">
        <v>459</v>
      </c>
      <c r="E11" s="744" t="s">
        <v>444</v>
      </c>
      <c r="F11" s="744"/>
      <c r="G11" s="746"/>
      <c r="H11" s="746"/>
      <c r="I11" s="748" t="s">
        <v>460</v>
      </c>
      <c r="J11" s="746">
        <v>290</v>
      </c>
      <c r="K11" s="746">
        <v>1600</v>
      </c>
    </row>
    <row r="12" spans="1:11" ht="60" x14ac:dyDescent="0.25">
      <c r="A12" s="1385"/>
      <c r="B12" s="744" t="s">
        <v>461</v>
      </c>
      <c r="C12" s="744"/>
      <c r="D12" s="744" t="s">
        <v>69</v>
      </c>
      <c r="E12" s="744"/>
      <c r="F12" s="744" t="s">
        <v>386</v>
      </c>
      <c r="G12" s="751" t="s">
        <v>462</v>
      </c>
      <c r="H12" s="751" t="s">
        <v>444</v>
      </c>
      <c r="I12" s="748" t="s">
        <v>463</v>
      </c>
      <c r="J12" s="746">
        <v>2300</v>
      </c>
      <c r="K12" s="749">
        <v>835883</v>
      </c>
    </row>
    <row r="13" spans="1:11" ht="36.75" x14ac:dyDescent="0.25">
      <c r="A13" s="1385"/>
      <c r="B13" s="744" t="s">
        <v>381</v>
      </c>
      <c r="C13" s="748" t="s">
        <v>464</v>
      </c>
      <c r="D13" s="748" t="s">
        <v>465</v>
      </c>
      <c r="E13" s="748">
        <v>60</v>
      </c>
      <c r="F13" s="748"/>
      <c r="G13" s="751"/>
      <c r="H13" s="746"/>
      <c r="I13" s="746"/>
      <c r="J13" s="752"/>
      <c r="K13" s="749"/>
    </row>
    <row r="14" spans="1:11" ht="144.94999999999999" customHeight="1" x14ac:dyDescent="0.25">
      <c r="A14" s="753" t="s">
        <v>466</v>
      </c>
      <c r="B14" s="744" t="s">
        <v>467</v>
      </c>
      <c r="C14" s="744"/>
      <c r="D14" s="744" t="s">
        <v>69</v>
      </c>
      <c r="E14" s="746"/>
      <c r="F14" s="744" t="s">
        <v>468</v>
      </c>
      <c r="G14" s="746"/>
      <c r="H14" s="746"/>
      <c r="I14" s="754" t="s">
        <v>469</v>
      </c>
      <c r="J14" s="746">
        <v>220</v>
      </c>
      <c r="K14" s="755">
        <v>51000</v>
      </c>
    </row>
    <row r="15" spans="1:11" ht="27.6" customHeight="1" x14ac:dyDescent="0.25">
      <c r="A15" s="1386" t="s">
        <v>10</v>
      </c>
      <c r="B15" s="1386" t="s">
        <v>441</v>
      </c>
      <c r="C15" s="756"/>
      <c r="D15" s="744" t="s">
        <v>69</v>
      </c>
      <c r="E15" s="746"/>
      <c r="F15" s="1394" t="s">
        <v>470</v>
      </c>
      <c r="G15" s="751" t="s">
        <v>453</v>
      </c>
      <c r="H15" s="757">
        <v>0</v>
      </c>
      <c r="I15" s="758"/>
      <c r="J15" s="752"/>
      <c r="K15" s="755"/>
    </row>
    <row r="16" spans="1:11" x14ac:dyDescent="0.25">
      <c r="A16" s="1386"/>
      <c r="B16" s="1386"/>
      <c r="C16" s="756"/>
      <c r="D16" s="744" t="s">
        <v>69</v>
      </c>
      <c r="E16" s="746"/>
      <c r="F16" s="1394"/>
      <c r="G16" s="751" t="s">
        <v>422</v>
      </c>
      <c r="H16" s="759">
        <v>0.6</v>
      </c>
      <c r="I16" s="758"/>
      <c r="J16" s="752"/>
      <c r="K16" s="755"/>
    </row>
    <row r="17" spans="1:11" ht="48" x14ac:dyDescent="0.25">
      <c r="A17" s="1386"/>
      <c r="B17" s="744" t="s">
        <v>471</v>
      </c>
      <c r="C17" s="744"/>
      <c r="D17" s="744" t="s">
        <v>69</v>
      </c>
      <c r="E17" s="746"/>
      <c r="F17" s="751" t="s">
        <v>472</v>
      </c>
      <c r="G17" s="746"/>
      <c r="H17" s="746"/>
      <c r="I17" s="754" t="s">
        <v>473</v>
      </c>
      <c r="J17" s="748">
        <v>750</v>
      </c>
      <c r="K17" s="755">
        <v>75000</v>
      </c>
    </row>
    <row r="18" spans="1:11" ht="36" x14ac:dyDescent="0.25">
      <c r="A18" s="1386"/>
      <c r="B18" s="744" t="s">
        <v>474</v>
      </c>
      <c r="C18" s="744"/>
      <c r="D18" s="744" t="s">
        <v>69</v>
      </c>
      <c r="E18" s="746"/>
      <c r="F18" s="756" t="s">
        <v>475</v>
      </c>
      <c r="G18" s="756" t="s">
        <v>476</v>
      </c>
      <c r="H18" s="748">
        <v>0.35</v>
      </c>
      <c r="I18" s="758"/>
      <c r="J18" s="752"/>
      <c r="K18" s="755"/>
    </row>
    <row r="19" spans="1:11" ht="24" x14ac:dyDescent="0.25">
      <c r="A19" s="1385" t="s">
        <v>252</v>
      </c>
      <c r="B19" s="1386" t="s">
        <v>441</v>
      </c>
      <c r="C19" s="1386" t="s">
        <v>477</v>
      </c>
      <c r="D19" s="756" t="s">
        <v>443</v>
      </c>
      <c r="E19" s="747">
        <v>0.6</v>
      </c>
      <c r="F19" s="747"/>
      <c r="G19" s="746"/>
      <c r="H19" s="746"/>
      <c r="I19" s="758"/>
      <c r="J19" s="752"/>
      <c r="K19" s="755"/>
    </row>
    <row r="20" spans="1:11" ht="148.5" customHeight="1" x14ac:dyDescent="0.25">
      <c r="A20" s="1385"/>
      <c r="B20" s="1386"/>
      <c r="C20" s="1386"/>
      <c r="D20" s="756" t="s">
        <v>478</v>
      </c>
      <c r="E20" s="747">
        <v>0.6</v>
      </c>
      <c r="F20" s="747"/>
      <c r="G20" s="746"/>
      <c r="H20" s="746"/>
      <c r="I20" s="758" t="s">
        <v>479</v>
      </c>
      <c r="J20" s="746">
        <v>91</v>
      </c>
      <c r="K20" s="760">
        <v>756145</v>
      </c>
    </row>
    <row r="21" spans="1:11" ht="24.6" customHeight="1" x14ac:dyDescent="0.25">
      <c r="A21" s="1385"/>
      <c r="B21" s="1386" t="s">
        <v>248</v>
      </c>
      <c r="C21" s="1395" t="s">
        <v>480</v>
      </c>
      <c r="D21" s="761" t="s">
        <v>481</v>
      </c>
      <c r="E21" s="761" t="s">
        <v>482</v>
      </c>
      <c r="F21" s="761"/>
      <c r="G21" s="748" t="s">
        <v>483</v>
      </c>
      <c r="H21" s="748" t="s">
        <v>484</v>
      </c>
      <c r="I21" s="754" t="s">
        <v>485</v>
      </c>
      <c r="J21" s="745">
        <v>38042</v>
      </c>
      <c r="K21" s="755">
        <v>8739179</v>
      </c>
    </row>
    <row r="22" spans="1:11" ht="201.95" customHeight="1" x14ac:dyDescent="0.25">
      <c r="A22" s="1385"/>
      <c r="B22" s="1386"/>
      <c r="C22" s="1396"/>
      <c r="D22" s="1388"/>
      <c r="E22" s="1388"/>
      <c r="F22" s="756" t="s">
        <v>486</v>
      </c>
      <c r="G22" s="761" t="s">
        <v>487</v>
      </c>
      <c r="H22" s="748">
        <v>2700</v>
      </c>
      <c r="I22" s="758"/>
      <c r="J22" s="745"/>
      <c r="K22" s="755"/>
    </row>
    <row r="23" spans="1:11" ht="47.45" customHeight="1" x14ac:dyDescent="0.25">
      <c r="A23" s="1385"/>
      <c r="B23" s="1386"/>
      <c r="C23" s="1396"/>
      <c r="D23" s="1389"/>
      <c r="E23" s="1389"/>
      <c r="F23" s="1386" t="s">
        <v>488</v>
      </c>
      <c r="G23" s="751" t="s">
        <v>489</v>
      </c>
      <c r="H23" s="762">
        <v>0.1</v>
      </c>
      <c r="I23" s="1388"/>
      <c r="J23" s="1391"/>
      <c r="K23" s="1400"/>
    </row>
    <row r="24" spans="1:11" ht="48.95" customHeight="1" x14ac:dyDescent="0.25">
      <c r="A24" s="1385"/>
      <c r="B24" s="1386"/>
      <c r="C24" s="1396"/>
      <c r="D24" s="1389"/>
      <c r="E24" s="1389"/>
      <c r="F24" s="1386"/>
      <c r="G24" s="751" t="s">
        <v>490</v>
      </c>
      <c r="H24" s="763" t="s">
        <v>491</v>
      </c>
      <c r="I24" s="1390"/>
      <c r="J24" s="1393"/>
      <c r="K24" s="1401"/>
    </row>
    <row r="25" spans="1:11" ht="41.45" customHeight="1" x14ac:dyDescent="0.25">
      <c r="A25" s="1385"/>
      <c r="B25" s="1386"/>
      <c r="C25" s="1396"/>
      <c r="D25" s="1389"/>
      <c r="E25" s="1389"/>
      <c r="F25" s="1386" t="s">
        <v>492</v>
      </c>
      <c r="G25" s="764" t="s">
        <v>493</v>
      </c>
      <c r="H25" s="762">
        <v>0.16</v>
      </c>
      <c r="I25" s="758" t="s">
        <v>494</v>
      </c>
      <c r="J25" s="752">
        <v>250</v>
      </c>
      <c r="K25" s="755">
        <v>213084</v>
      </c>
    </row>
    <row r="26" spans="1:11" ht="30.95" customHeight="1" x14ac:dyDescent="0.25">
      <c r="A26" s="1385"/>
      <c r="B26" s="1386"/>
      <c r="C26" s="1396"/>
      <c r="D26" s="1389"/>
      <c r="E26" s="1389"/>
      <c r="F26" s="1386"/>
      <c r="G26" s="764" t="s">
        <v>495</v>
      </c>
      <c r="H26" s="762">
        <v>0.14799999999999999</v>
      </c>
      <c r="I26" s="754" t="s">
        <v>496</v>
      </c>
      <c r="J26" s="765">
        <v>1236</v>
      </c>
      <c r="K26" s="755">
        <v>36249</v>
      </c>
    </row>
    <row r="27" spans="1:11" ht="36.6" customHeight="1" x14ac:dyDescent="0.25">
      <c r="A27" s="1385"/>
      <c r="B27" s="1386"/>
      <c r="C27" s="1396"/>
      <c r="D27" s="1389"/>
      <c r="E27" s="1389"/>
      <c r="F27" s="1386"/>
      <c r="G27" s="764" t="s">
        <v>497</v>
      </c>
      <c r="H27" s="766">
        <v>1566</v>
      </c>
      <c r="I27" s="1388"/>
      <c r="J27" s="1402"/>
      <c r="K27" s="1400"/>
    </row>
    <row r="28" spans="1:11" ht="43.5" customHeight="1" x14ac:dyDescent="0.25">
      <c r="A28" s="1385"/>
      <c r="B28" s="1386"/>
      <c r="C28" s="1397"/>
      <c r="D28" s="1390"/>
      <c r="E28" s="1390"/>
      <c r="F28" s="1386"/>
      <c r="G28" s="764" t="s">
        <v>498</v>
      </c>
      <c r="H28" s="766" t="s">
        <v>499</v>
      </c>
      <c r="I28" s="1390"/>
      <c r="J28" s="1403"/>
      <c r="K28" s="1401"/>
    </row>
    <row r="29" spans="1:11" ht="50.45" customHeight="1" x14ac:dyDescent="0.25">
      <c r="A29" s="1385"/>
      <c r="B29" s="746" t="s">
        <v>389</v>
      </c>
      <c r="C29" s="746"/>
      <c r="D29" s="746"/>
      <c r="E29" s="746"/>
      <c r="F29" s="751" t="s">
        <v>391</v>
      </c>
      <c r="G29" s="758" t="s">
        <v>500</v>
      </c>
      <c r="H29" s="767">
        <v>0.08</v>
      </c>
      <c r="I29" s="758" t="s">
        <v>501</v>
      </c>
      <c r="J29" s="756">
        <v>110</v>
      </c>
      <c r="K29" s="755">
        <v>1560000</v>
      </c>
    </row>
    <row r="30" spans="1:11" ht="24" x14ac:dyDescent="0.25">
      <c r="A30" s="1409" t="s">
        <v>229</v>
      </c>
      <c r="B30" s="1388" t="s">
        <v>502</v>
      </c>
      <c r="C30" s="1404"/>
      <c r="D30" s="1404"/>
      <c r="E30" s="1404"/>
      <c r="F30" s="751" t="s">
        <v>503</v>
      </c>
      <c r="G30" s="758" t="s">
        <v>504</v>
      </c>
      <c r="H30" s="767">
        <v>0.06</v>
      </c>
      <c r="I30" s="758" t="s">
        <v>505</v>
      </c>
      <c r="J30" s="765">
        <v>3851</v>
      </c>
      <c r="K30" s="755">
        <v>6065835</v>
      </c>
    </row>
    <row r="31" spans="1:11" ht="24" x14ac:dyDescent="0.25">
      <c r="A31" s="1410"/>
      <c r="B31" s="1389"/>
      <c r="C31" s="1405"/>
      <c r="D31" s="1405"/>
      <c r="E31" s="1405"/>
      <c r="F31" s="751" t="s">
        <v>506</v>
      </c>
      <c r="G31" s="758" t="s">
        <v>507</v>
      </c>
      <c r="H31" s="758" t="s">
        <v>444</v>
      </c>
      <c r="I31" s="768"/>
      <c r="J31" s="765"/>
      <c r="K31" s="769"/>
    </row>
    <row r="32" spans="1:11" ht="24" x14ac:dyDescent="0.25">
      <c r="A32" s="1410"/>
      <c r="B32" s="1390"/>
      <c r="C32" s="1406"/>
      <c r="D32" s="1406"/>
      <c r="E32" s="1406"/>
      <c r="F32" s="751" t="s">
        <v>508</v>
      </c>
      <c r="G32" s="758" t="s">
        <v>509</v>
      </c>
      <c r="H32" s="758" t="s">
        <v>510</v>
      </c>
      <c r="I32" s="770"/>
      <c r="J32" s="771"/>
      <c r="K32" s="755"/>
    </row>
    <row r="33" spans="1:11" ht="36" customHeight="1" x14ac:dyDescent="0.25">
      <c r="A33" s="1410"/>
      <c r="B33" s="1398" t="s">
        <v>511</v>
      </c>
      <c r="C33" s="1398" t="s">
        <v>512</v>
      </c>
      <c r="D33" s="751" t="s">
        <v>513</v>
      </c>
      <c r="E33" s="751" t="s">
        <v>444</v>
      </c>
      <c r="F33" s="771"/>
      <c r="G33" s="771"/>
      <c r="H33" s="771"/>
      <c r="I33" s="754" t="s">
        <v>514</v>
      </c>
      <c r="J33" s="756">
        <v>26</v>
      </c>
      <c r="K33" s="755">
        <v>624</v>
      </c>
    </row>
    <row r="34" spans="1:11" ht="24" x14ac:dyDescent="0.25">
      <c r="A34" s="1410"/>
      <c r="B34" s="1399"/>
      <c r="C34" s="1399"/>
      <c r="D34" s="751" t="s">
        <v>515</v>
      </c>
      <c r="E34" s="772">
        <v>0.15</v>
      </c>
      <c r="F34" s="771"/>
      <c r="G34" s="771"/>
      <c r="H34" s="771"/>
      <c r="I34" s="770"/>
      <c r="J34" s="771"/>
      <c r="K34" s="755"/>
    </row>
    <row r="35" spans="1:11" ht="72" x14ac:dyDescent="0.25">
      <c r="A35" s="1411"/>
      <c r="B35" s="764" t="s">
        <v>516</v>
      </c>
      <c r="C35" s="764" t="s">
        <v>517</v>
      </c>
      <c r="D35" s="751" t="s">
        <v>518</v>
      </c>
      <c r="E35" s="751">
        <v>860</v>
      </c>
      <c r="F35" s="764" t="s">
        <v>519</v>
      </c>
      <c r="G35" s="751" t="s">
        <v>520</v>
      </c>
      <c r="H35" s="751">
        <v>40</v>
      </c>
      <c r="I35" s="1404"/>
      <c r="J35" s="1404"/>
      <c r="K35" s="1400"/>
    </row>
    <row r="36" spans="1:11" ht="24" x14ac:dyDescent="0.25">
      <c r="A36" s="1408" t="s">
        <v>290</v>
      </c>
      <c r="B36" s="751" t="s">
        <v>441</v>
      </c>
      <c r="C36" s="751"/>
      <c r="D36" s="751" t="s">
        <v>521</v>
      </c>
      <c r="E36" s="751">
        <v>80</v>
      </c>
      <c r="F36" s="751" t="s">
        <v>522</v>
      </c>
      <c r="G36" s="751" t="s">
        <v>422</v>
      </c>
      <c r="H36" s="751" t="s">
        <v>444</v>
      </c>
      <c r="I36" s="1405"/>
      <c r="J36" s="1405"/>
      <c r="K36" s="1407"/>
    </row>
    <row r="37" spans="1:11" ht="36" x14ac:dyDescent="0.25">
      <c r="A37" s="1408"/>
      <c r="B37" s="1394" t="s">
        <v>523</v>
      </c>
      <c r="C37" s="1394" t="s">
        <v>524</v>
      </c>
      <c r="D37" s="751" t="s">
        <v>525</v>
      </c>
      <c r="E37" s="751">
        <v>77</v>
      </c>
      <c r="F37" s="1394" t="s">
        <v>287</v>
      </c>
      <c r="G37" s="744" t="s">
        <v>526</v>
      </c>
      <c r="H37" s="751" t="s">
        <v>444</v>
      </c>
      <c r="I37" s="1405"/>
      <c r="J37" s="1405"/>
      <c r="K37" s="1407"/>
    </row>
    <row r="38" spans="1:11" ht="24" x14ac:dyDescent="0.25">
      <c r="A38" s="1408"/>
      <c r="B38" s="1394"/>
      <c r="C38" s="1394"/>
      <c r="D38" s="771"/>
      <c r="E38" s="771"/>
      <c r="F38" s="1394"/>
      <c r="G38" s="744" t="s">
        <v>527</v>
      </c>
      <c r="H38" s="751" t="s">
        <v>444</v>
      </c>
      <c r="I38" s="1405"/>
      <c r="J38" s="1405"/>
      <c r="K38" s="1407"/>
    </row>
    <row r="39" spans="1:11" ht="24" x14ac:dyDescent="0.25">
      <c r="A39" s="1408"/>
      <c r="B39" s="1394"/>
      <c r="C39" s="1394"/>
      <c r="D39" s="771"/>
      <c r="E39" s="771"/>
      <c r="F39" s="1394"/>
      <c r="G39" s="744" t="s">
        <v>528</v>
      </c>
      <c r="H39" s="773">
        <v>0.5</v>
      </c>
      <c r="I39" s="1405"/>
      <c r="J39" s="1405"/>
      <c r="K39" s="1407"/>
    </row>
    <row r="40" spans="1:11" ht="36" customHeight="1" x14ac:dyDescent="0.25">
      <c r="A40" s="1408"/>
      <c r="B40" s="1394" t="s">
        <v>529</v>
      </c>
      <c r="C40" s="1394" t="s">
        <v>530</v>
      </c>
      <c r="D40" s="751" t="s">
        <v>521</v>
      </c>
      <c r="E40" s="751">
        <v>80</v>
      </c>
      <c r="F40" s="1394" t="s">
        <v>531</v>
      </c>
      <c r="G40" s="744" t="s">
        <v>532</v>
      </c>
      <c r="H40" s="744" t="s">
        <v>444</v>
      </c>
      <c r="I40" s="1405"/>
      <c r="J40" s="1405"/>
      <c r="K40" s="1407"/>
    </row>
    <row r="41" spans="1:11" ht="24" x14ac:dyDescent="0.25">
      <c r="A41" s="1408"/>
      <c r="B41" s="1394"/>
      <c r="C41" s="1394"/>
      <c r="D41" s="751" t="s">
        <v>525</v>
      </c>
      <c r="E41" s="751">
        <v>77</v>
      </c>
      <c r="F41" s="1394"/>
      <c r="G41" s="744" t="s">
        <v>533</v>
      </c>
      <c r="H41" s="744" t="s">
        <v>444</v>
      </c>
      <c r="I41" s="1405"/>
      <c r="J41" s="1405"/>
      <c r="K41" s="1407"/>
    </row>
    <row r="42" spans="1:11" ht="36" x14ac:dyDescent="0.25">
      <c r="A42" s="1408"/>
      <c r="B42" s="1394"/>
      <c r="C42" s="1394"/>
      <c r="D42" s="771"/>
      <c r="E42" s="771"/>
      <c r="F42" s="1394"/>
      <c r="G42" s="744" t="s">
        <v>534</v>
      </c>
      <c r="H42" s="744" t="s">
        <v>535</v>
      </c>
      <c r="I42" s="1405"/>
      <c r="J42" s="1405"/>
      <c r="K42" s="1407"/>
    </row>
    <row r="43" spans="1:11" x14ac:dyDescent="0.25">
      <c r="A43" s="1408"/>
      <c r="B43" s="1394"/>
      <c r="C43" s="1394"/>
      <c r="D43" s="771"/>
      <c r="E43" s="771"/>
      <c r="F43" s="1394"/>
      <c r="G43" s="744" t="s">
        <v>536</v>
      </c>
      <c r="H43" s="744" t="s">
        <v>535</v>
      </c>
      <c r="I43" s="1405"/>
      <c r="J43" s="1405"/>
      <c r="K43" s="1407"/>
    </row>
    <row r="44" spans="1:11" x14ac:dyDescent="0.25">
      <c r="A44" s="1408"/>
      <c r="B44" s="1394"/>
      <c r="C44" s="1394"/>
      <c r="D44" s="771"/>
      <c r="E44" s="771"/>
      <c r="F44" s="1394"/>
      <c r="G44" s="744" t="s">
        <v>537</v>
      </c>
      <c r="H44" s="744" t="s">
        <v>535</v>
      </c>
      <c r="I44" s="1405"/>
      <c r="J44" s="1405"/>
      <c r="K44" s="1407"/>
    </row>
    <row r="45" spans="1:11" x14ac:dyDescent="0.25">
      <c r="A45" s="1408"/>
      <c r="B45" s="1394"/>
      <c r="C45" s="1394"/>
      <c r="D45" s="771"/>
      <c r="E45" s="771"/>
      <c r="F45" s="1394"/>
      <c r="G45" s="744" t="s">
        <v>538</v>
      </c>
      <c r="H45" s="744" t="s">
        <v>535</v>
      </c>
      <c r="I45" s="1406"/>
      <c r="J45" s="1406"/>
      <c r="K45" s="1401"/>
    </row>
    <row r="46" spans="1:11" ht="24" x14ac:dyDescent="0.25">
      <c r="A46" s="1408"/>
      <c r="B46" s="1394" t="s">
        <v>43</v>
      </c>
      <c r="C46" s="1398" t="s">
        <v>539</v>
      </c>
      <c r="D46" s="751" t="s">
        <v>521</v>
      </c>
      <c r="E46" s="751">
        <v>80</v>
      </c>
      <c r="F46" s="1394" t="s">
        <v>540</v>
      </c>
      <c r="G46" s="744" t="s">
        <v>541</v>
      </c>
      <c r="H46" s="750" t="s">
        <v>542</v>
      </c>
      <c r="I46" s="774" t="s">
        <v>543</v>
      </c>
      <c r="J46" s="775">
        <v>5200</v>
      </c>
      <c r="K46" s="755">
        <v>8827</v>
      </c>
    </row>
    <row r="47" spans="1:11" ht="15.75" x14ac:dyDescent="0.25">
      <c r="A47" s="1408"/>
      <c r="B47" s="1394"/>
      <c r="C47" s="1399"/>
      <c r="D47" s="751" t="s">
        <v>525</v>
      </c>
      <c r="E47" s="751">
        <v>77</v>
      </c>
      <c r="F47" s="1394"/>
      <c r="G47" s="744" t="s">
        <v>544</v>
      </c>
      <c r="H47" s="747">
        <v>0.13</v>
      </c>
      <c r="I47" s="770"/>
      <c r="J47" s="776"/>
      <c r="K47" s="755"/>
    </row>
    <row r="48" spans="1:11" ht="48" x14ac:dyDescent="0.25">
      <c r="A48" s="1408"/>
      <c r="B48" s="1394" t="s">
        <v>545</v>
      </c>
      <c r="C48" s="1404"/>
      <c r="D48" s="1404"/>
      <c r="E48" s="1404"/>
      <c r="F48" s="1395" t="s">
        <v>546</v>
      </c>
      <c r="G48" s="744" t="s">
        <v>274</v>
      </c>
      <c r="H48" s="744" t="s">
        <v>444</v>
      </c>
      <c r="I48" s="774" t="s">
        <v>547</v>
      </c>
      <c r="J48" s="749">
        <v>30000</v>
      </c>
      <c r="K48" s="755">
        <v>2000000</v>
      </c>
    </row>
    <row r="49" spans="1:11" ht="37.5" customHeight="1" x14ac:dyDescent="0.25">
      <c r="A49" s="1408"/>
      <c r="B49" s="1394"/>
      <c r="C49" s="1405"/>
      <c r="D49" s="1405"/>
      <c r="E49" s="1405"/>
      <c r="F49" s="1396"/>
      <c r="G49" s="744" t="s">
        <v>272</v>
      </c>
      <c r="H49" s="744" t="s">
        <v>444</v>
      </c>
      <c r="I49" s="1404"/>
      <c r="J49" s="1404"/>
      <c r="K49" s="1400"/>
    </row>
    <row r="50" spans="1:11" ht="24" x14ac:dyDescent="0.25">
      <c r="A50" s="1408"/>
      <c r="B50" s="1394"/>
      <c r="C50" s="1405"/>
      <c r="D50" s="1405"/>
      <c r="E50" s="1405"/>
      <c r="F50" s="1396"/>
      <c r="G50" s="744" t="s">
        <v>548</v>
      </c>
      <c r="H50" s="744" t="s">
        <v>444</v>
      </c>
      <c r="I50" s="1405"/>
      <c r="J50" s="1405"/>
      <c r="K50" s="1407"/>
    </row>
    <row r="51" spans="1:11" ht="24" x14ac:dyDescent="0.25">
      <c r="A51" s="1408"/>
      <c r="B51" s="1394"/>
      <c r="C51" s="1406"/>
      <c r="D51" s="1406"/>
      <c r="E51" s="1406"/>
      <c r="F51" s="1397"/>
      <c r="G51" s="751" t="s">
        <v>549</v>
      </c>
      <c r="H51" s="744" t="s">
        <v>444</v>
      </c>
      <c r="I51" s="1405"/>
      <c r="J51" s="1405"/>
      <c r="K51" s="1407"/>
    </row>
    <row r="52" spans="1:11" ht="24" x14ac:dyDescent="0.25">
      <c r="A52" s="1412" t="s">
        <v>49</v>
      </c>
      <c r="B52" s="1398" t="s">
        <v>441</v>
      </c>
      <c r="C52" s="1415" t="s">
        <v>550</v>
      </c>
      <c r="D52" s="751" t="s">
        <v>551</v>
      </c>
      <c r="E52" s="757" t="s">
        <v>552</v>
      </c>
      <c r="F52" s="777"/>
      <c r="G52" s="771"/>
      <c r="H52" s="771"/>
      <c r="I52" s="1405"/>
      <c r="J52" s="1405"/>
      <c r="K52" s="1407"/>
    </row>
    <row r="53" spans="1:11" ht="24" customHeight="1" x14ac:dyDescent="0.25">
      <c r="A53" s="1413"/>
      <c r="B53" s="1399"/>
      <c r="C53" s="1416"/>
      <c r="D53" s="751" t="s">
        <v>443</v>
      </c>
      <c r="E53" s="757">
        <v>12</v>
      </c>
      <c r="F53" s="777"/>
      <c r="G53" s="771"/>
      <c r="H53" s="771"/>
      <c r="I53" s="1406"/>
      <c r="J53" s="1406"/>
      <c r="K53" s="1401"/>
    </row>
    <row r="54" spans="1:11" ht="59.45" customHeight="1" x14ac:dyDescent="0.25">
      <c r="A54" s="1413"/>
      <c r="B54" s="746" t="s">
        <v>553</v>
      </c>
      <c r="C54" s="751" t="s">
        <v>554</v>
      </c>
      <c r="D54" s="778"/>
      <c r="E54" s="778"/>
      <c r="F54" s="779"/>
      <c r="G54" s="779"/>
      <c r="H54" s="779"/>
      <c r="I54" s="780" t="s">
        <v>555</v>
      </c>
      <c r="J54" s="746">
        <v>350</v>
      </c>
      <c r="K54" s="781">
        <v>11000</v>
      </c>
    </row>
    <row r="55" spans="1:11" ht="54.95" customHeight="1" x14ac:dyDescent="0.25">
      <c r="A55" s="1413"/>
      <c r="B55" s="1388" t="s">
        <v>50</v>
      </c>
      <c r="C55" s="1398" t="s">
        <v>556</v>
      </c>
      <c r="D55" s="744" t="s">
        <v>557</v>
      </c>
      <c r="E55" s="746" t="s">
        <v>535</v>
      </c>
      <c r="F55" s="1398" t="s">
        <v>558</v>
      </c>
      <c r="G55" s="751" t="s">
        <v>559</v>
      </c>
      <c r="H55" s="750">
        <v>1.6</v>
      </c>
      <c r="I55" s="782" t="s">
        <v>560</v>
      </c>
      <c r="J55" s="765">
        <v>5248</v>
      </c>
      <c r="K55" s="783">
        <v>1236332</v>
      </c>
    </row>
    <row r="56" spans="1:11" ht="36" x14ac:dyDescent="0.25">
      <c r="A56" s="1413"/>
      <c r="B56" s="1389"/>
      <c r="C56" s="1417"/>
      <c r="D56" s="744" t="s">
        <v>561</v>
      </c>
      <c r="E56" s="746" t="s">
        <v>535</v>
      </c>
      <c r="F56" s="1417"/>
      <c r="G56" s="751" t="s">
        <v>562</v>
      </c>
      <c r="H56" s="750">
        <v>0</v>
      </c>
      <c r="I56" s="782" t="s">
        <v>563</v>
      </c>
      <c r="J56" s="756">
        <v>101</v>
      </c>
      <c r="K56" s="783">
        <v>24964</v>
      </c>
    </row>
    <row r="57" spans="1:11" x14ac:dyDescent="0.25">
      <c r="A57" s="1413"/>
      <c r="B57" s="1389"/>
      <c r="C57" s="1417"/>
      <c r="D57" s="1388"/>
      <c r="E57" s="1388"/>
      <c r="F57" s="1399"/>
      <c r="G57" s="751" t="s">
        <v>564</v>
      </c>
      <c r="H57" s="750">
        <v>0</v>
      </c>
      <c r="I57" s="782"/>
      <c r="J57" s="745"/>
      <c r="K57" s="783"/>
    </row>
    <row r="58" spans="1:11" ht="60" customHeight="1" x14ac:dyDescent="0.25">
      <c r="A58" s="1413"/>
      <c r="B58" s="1389"/>
      <c r="C58" s="1417"/>
      <c r="D58" s="1389"/>
      <c r="E58" s="1389"/>
      <c r="F58" s="1398" t="s">
        <v>565</v>
      </c>
      <c r="G58" s="751" t="s">
        <v>566</v>
      </c>
      <c r="H58" s="784" t="s">
        <v>444</v>
      </c>
      <c r="I58" s="785" t="s">
        <v>567</v>
      </c>
      <c r="J58" s="746">
        <v>1098</v>
      </c>
      <c r="K58" s="786">
        <v>30000</v>
      </c>
    </row>
    <row r="59" spans="1:11" ht="24.75" x14ac:dyDescent="0.25">
      <c r="A59" s="1413"/>
      <c r="B59" s="1389"/>
      <c r="C59" s="1417"/>
      <c r="D59" s="1389"/>
      <c r="E59" s="1389"/>
      <c r="F59" s="1417"/>
      <c r="G59" s="751" t="s">
        <v>568</v>
      </c>
      <c r="H59" s="784" t="s">
        <v>444</v>
      </c>
      <c r="I59" s="787" t="s">
        <v>569</v>
      </c>
      <c r="J59" s="746">
        <v>4</v>
      </c>
      <c r="K59" s="786">
        <v>2000</v>
      </c>
    </row>
    <row r="60" spans="1:11" x14ac:dyDescent="0.25">
      <c r="A60" s="1413"/>
      <c r="B60" s="1390"/>
      <c r="C60" s="1399"/>
      <c r="D60" s="1390"/>
      <c r="E60" s="1390"/>
      <c r="F60" s="1399"/>
      <c r="G60" s="751" t="s">
        <v>570</v>
      </c>
      <c r="H60" s="784" t="s">
        <v>444</v>
      </c>
      <c r="I60" s="758"/>
      <c r="J60" s="746"/>
      <c r="K60" s="786"/>
    </row>
    <row r="61" spans="1:11" ht="36" x14ac:dyDescent="0.25">
      <c r="A61" s="1413"/>
      <c r="B61" s="746" t="s">
        <v>571</v>
      </c>
      <c r="C61" s="746"/>
      <c r="D61" s="746"/>
      <c r="E61" s="746"/>
      <c r="F61" s="751" t="s">
        <v>572</v>
      </c>
      <c r="G61" s="751" t="s">
        <v>573</v>
      </c>
      <c r="H61" s="746">
        <v>500</v>
      </c>
      <c r="I61" s="758" t="s">
        <v>574</v>
      </c>
      <c r="J61" s="746">
        <v>500</v>
      </c>
      <c r="K61" s="786">
        <v>3500</v>
      </c>
    </row>
    <row r="62" spans="1:11" ht="108" x14ac:dyDescent="0.25">
      <c r="A62" s="1413"/>
      <c r="B62" s="746" t="s">
        <v>575</v>
      </c>
      <c r="C62" s="746"/>
      <c r="D62" s="746"/>
      <c r="E62" s="746"/>
      <c r="F62" s="751" t="s">
        <v>576</v>
      </c>
      <c r="G62" s="746"/>
      <c r="H62" s="746"/>
      <c r="I62" s="754" t="s">
        <v>577</v>
      </c>
      <c r="J62" s="746">
        <v>750</v>
      </c>
      <c r="K62" s="783">
        <v>9700</v>
      </c>
    </row>
    <row r="63" spans="1:11" ht="36" x14ac:dyDescent="0.25">
      <c r="A63" s="1414"/>
      <c r="B63" s="746" t="s">
        <v>578</v>
      </c>
      <c r="C63" s="746"/>
      <c r="D63" s="746"/>
      <c r="E63" s="746"/>
      <c r="F63" s="751" t="s">
        <v>579</v>
      </c>
      <c r="G63" s="751" t="s">
        <v>580</v>
      </c>
      <c r="H63" s="788">
        <v>1</v>
      </c>
      <c r="I63" s="758"/>
      <c r="J63" s="746"/>
      <c r="K63" s="789"/>
    </row>
    <row r="64" spans="1:11" ht="168" x14ac:dyDescent="0.25">
      <c r="A64" s="1418" t="s">
        <v>323</v>
      </c>
      <c r="B64" s="748" t="s">
        <v>441</v>
      </c>
      <c r="C64" s="751" t="s">
        <v>581</v>
      </c>
      <c r="D64" s="764" t="s">
        <v>582</v>
      </c>
      <c r="E64" s="746">
        <v>0</v>
      </c>
      <c r="F64" s="789"/>
      <c r="G64" s="746"/>
      <c r="H64" s="746"/>
      <c r="I64" s="758"/>
      <c r="J64" s="746"/>
      <c r="K64" s="789"/>
    </row>
    <row r="65" spans="1:11" ht="36" x14ac:dyDescent="0.25">
      <c r="A65" s="1419"/>
      <c r="B65" s="1388" t="s">
        <v>583</v>
      </c>
      <c r="C65" s="1398" t="s">
        <v>584</v>
      </c>
      <c r="D65" s="764" t="s">
        <v>585</v>
      </c>
      <c r="E65" s="790">
        <v>0.48099999999999998</v>
      </c>
      <c r="F65" s="789"/>
      <c r="G65" s="746"/>
      <c r="H65" s="746"/>
      <c r="I65" s="758" t="s">
        <v>586</v>
      </c>
      <c r="J65" s="745">
        <v>295000</v>
      </c>
      <c r="K65" s="783">
        <f>J65*E65</f>
        <v>141895</v>
      </c>
    </row>
    <row r="66" spans="1:11" ht="36" x14ac:dyDescent="0.25">
      <c r="A66" s="1419"/>
      <c r="B66" s="1390"/>
      <c r="C66" s="1399"/>
      <c r="D66" s="764" t="s">
        <v>587</v>
      </c>
      <c r="E66" s="790">
        <v>0.48</v>
      </c>
      <c r="F66" s="789"/>
      <c r="G66" s="746"/>
      <c r="H66" s="746"/>
      <c r="I66" s="758"/>
      <c r="J66" s="745"/>
      <c r="K66" s="789"/>
    </row>
    <row r="67" spans="1:11" ht="54.6" customHeight="1" x14ac:dyDescent="0.25">
      <c r="A67" s="1419"/>
      <c r="B67" s="1388" t="s">
        <v>588</v>
      </c>
      <c r="C67" s="1398" t="s">
        <v>589</v>
      </c>
      <c r="D67" s="764" t="s">
        <v>590</v>
      </c>
      <c r="E67" s="791">
        <v>58000</v>
      </c>
      <c r="F67" s="789"/>
      <c r="G67" s="746"/>
      <c r="H67" s="746"/>
      <c r="I67" s="758"/>
      <c r="J67" s="746"/>
      <c r="K67" s="789"/>
    </row>
    <row r="68" spans="1:11" ht="56.1" customHeight="1" x14ac:dyDescent="0.25">
      <c r="A68" s="1419"/>
      <c r="B68" s="1389"/>
      <c r="C68" s="1417"/>
      <c r="D68" s="764" t="s">
        <v>591</v>
      </c>
      <c r="E68" s="790">
        <v>0.53500000000000003</v>
      </c>
      <c r="F68" s="789"/>
      <c r="G68" s="746"/>
      <c r="H68" s="746"/>
      <c r="I68" s="754" t="s">
        <v>592</v>
      </c>
      <c r="J68" s="745">
        <v>91500</v>
      </c>
      <c r="K68" s="783">
        <v>5998943</v>
      </c>
    </row>
    <row r="69" spans="1:11" ht="108" x14ac:dyDescent="0.25">
      <c r="A69" s="1419"/>
      <c r="B69" s="1390"/>
      <c r="C69" s="1399"/>
      <c r="D69" s="764" t="s">
        <v>593</v>
      </c>
      <c r="E69" s="790">
        <v>0.88500000000000001</v>
      </c>
      <c r="F69" s="789"/>
      <c r="G69" s="746"/>
      <c r="H69" s="746"/>
      <c r="I69" s="758"/>
      <c r="J69" s="745"/>
      <c r="K69" s="789"/>
    </row>
    <row r="70" spans="1:11" ht="168.6" customHeight="1" x14ac:dyDescent="0.25">
      <c r="A70" s="1419"/>
      <c r="B70" s="1388" t="s">
        <v>594</v>
      </c>
      <c r="C70" s="1398" t="s">
        <v>595</v>
      </c>
      <c r="D70" s="764" t="s">
        <v>596</v>
      </c>
      <c r="E70" s="791">
        <v>62400</v>
      </c>
      <c r="F70" s="789"/>
      <c r="G70" s="746"/>
      <c r="H70" s="746"/>
      <c r="I70" s="758" t="s">
        <v>597</v>
      </c>
      <c r="J70" s="792">
        <v>71300</v>
      </c>
      <c r="K70" s="783">
        <v>6089958</v>
      </c>
    </row>
    <row r="71" spans="1:11" ht="36" x14ac:dyDescent="0.25">
      <c r="A71" s="1419"/>
      <c r="B71" s="1390"/>
      <c r="C71" s="1399"/>
      <c r="D71" s="764" t="s">
        <v>598</v>
      </c>
      <c r="E71" s="747">
        <v>0.6</v>
      </c>
      <c r="F71" s="789"/>
      <c r="G71" s="746"/>
      <c r="H71" s="746"/>
      <c r="I71" s="758"/>
      <c r="J71" s="792"/>
      <c r="K71" s="789"/>
    </row>
    <row r="72" spans="1:11" ht="84" x14ac:dyDescent="0.25">
      <c r="A72" s="1420"/>
      <c r="B72" s="746" t="s">
        <v>21</v>
      </c>
      <c r="C72" s="746"/>
      <c r="D72" s="758"/>
      <c r="E72" s="746"/>
      <c r="F72" s="793" t="s">
        <v>599</v>
      </c>
      <c r="G72" s="751" t="s">
        <v>600</v>
      </c>
      <c r="H72" s="746">
        <v>3200</v>
      </c>
      <c r="I72" s="758"/>
      <c r="J72" s="746"/>
      <c r="K72" s="789"/>
    </row>
    <row r="73" spans="1:11" ht="24.75" x14ac:dyDescent="0.25">
      <c r="A73" s="1418" t="s">
        <v>357</v>
      </c>
      <c r="B73" s="748" t="s">
        <v>601</v>
      </c>
      <c r="C73" s="746"/>
      <c r="D73" s="746"/>
      <c r="E73" s="746"/>
      <c r="F73" s="751" t="s">
        <v>602</v>
      </c>
      <c r="G73" s="746" t="s">
        <v>603</v>
      </c>
      <c r="H73" s="794">
        <v>3000</v>
      </c>
      <c r="I73" s="758"/>
      <c r="J73" s="746"/>
      <c r="K73" s="789"/>
    </row>
    <row r="74" spans="1:11" ht="60" x14ac:dyDescent="0.25">
      <c r="A74" s="1419"/>
      <c r="B74" s="746" t="s">
        <v>38</v>
      </c>
      <c r="C74" s="746"/>
      <c r="D74" s="746"/>
      <c r="E74" s="746"/>
      <c r="F74" s="751" t="s">
        <v>604</v>
      </c>
      <c r="G74" s="751" t="s">
        <v>605</v>
      </c>
      <c r="H74" s="746">
        <v>300</v>
      </c>
      <c r="I74" s="758"/>
      <c r="J74" s="746"/>
      <c r="K74" s="783">
        <v>37500</v>
      </c>
    </row>
    <row r="75" spans="1:11" ht="132" x14ac:dyDescent="0.25">
      <c r="A75" s="1419"/>
      <c r="B75" s="748" t="s">
        <v>606</v>
      </c>
      <c r="C75" s="746"/>
      <c r="D75" s="746"/>
      <c r="E75" s="746"/>
      <c r="F75" s="751" t="s">
        <v>607</v>
      </c>
      <c r="G75" s="751" t="s">
        <v>608</v>
      </c>
      <c r="H75" s="746" t="s">
        <v>444</v>
      </c>
      <c r="I75" s="795"/>
      <c r="J75" s="746"/>
      <c r="K75" s="781">
        <v>6200</v>
      </c>
    </row>
    <row r="76" spans="1:11" ht="60" x14ac:dyDescent="0.25">
      <c r="A76" s="1419"/>
      <c r="B76" s="746" t="s">
        <v>326</v>
      </c>
      <c r="C76" s="746"/>
      <c r="D76" s="746"/>
      <c r="E76" s="746"/>
      <c r="F76" s="751" t="s">
        <v>609</v>
      </c>
      <c r="G76" s="746"/>
      <c r="H76" s="746"/>
      <c r="I76" s="758" t="s">
        <v>610</v>
      </c>
      <c r="J76" s="765">
        <v>19028</v>
      </c>
      <c r="K76" s="783">
        <v>3967426</v>
      </c>
    </row>
    <row r="77" spans="1:11" ht="60" x14ac:dyDescent="0.25">
      <c r="A77" s="1420"/>
      <c r="B77" s="746" t="s">
        <v>331</v>
      </c>
      <c r="C77" s="746"/>
      <c r="D77" s="746"/>
      <c r="E77" s="746"/>
      <c r="F77" s="751" t="s">
        <v>611</v>
      </c>
      <c r="G77" s="751" t="s">
        <v>612</v>
      </c>
      <c r="H77" s="788">
        <v>0.21</v>
      </c>
      <c r="I77" s="758"/>
      <c r="J77" s="765"/>
      <c r="K77" s="783">
        <v>4184</v>
      </c>
    </row>
    <row r="78" spans="1:11" ht="96" x14ac:dyDescent="0.25">
      <c r="A78" s="796" t="s">
        <v>613</v>
      </c>
      <c r="B78" s="748" t="s">
        <v>441</v>
      </c>
      <c r="C78" s="746"/>
      <c r="D78" s="746"/>
      <c r="E78" s="746"/>
      <c r="F78" s="751" t="s">
        <v>614</v>
      </c>
      <c r="G78" s="746" t="s">
        <v>615</v>
      </c>
      <c r="H78" s="788">
        <v>7.0000000000000007E-2</v>
      </c>
      <c r="I78" s="758" t="s">
        <v>616</v>
      </c>
      <c r="J78" s="791">
        <v>2300</v>
      </c>
      <c r="K78" s="783">
        <v>6000</v>
      </c>
    </row>
    <row r="79" spans="1:11" x14ac:dyDescent="0.25">
      <c r="A79" s="797"/>
      <c r="B79" s="797"/>
      <c r="C79" s="798"/>
      <c r="D79" s="798"/>
      <c r="E79" s="798"/>
      <c r="F79" s="798"/>
      <c r="G79" s="798"/>
      <c r="H79" s="798"/>
      <c r="I79" s="798"/>
      <c r="J79" s="799"/>
      <c r="K79" s="800">
        <f>SUM(K4:K78)</f>
        <v>38264748</v>
      </c>
    </row>
    <row r="80" spans="1:11" x14ac:dyDescent="0.25">
      <c r="A80" s="746"/>
      <c r="B80" s="758"/>
      <c r="C80" s="801"/>
      <c r="D80" s="801"/>
      <c r="E80" s="801"/>
      <c r="F80" s="801"/>
      <c r="G80" s="801"/>
      <c r="H80" s="801"/>
      <c r="I80" s="801"/>
      <c r="J80" s="801"/>
      <c r="K80" s="801"/>
    </row>
    <row r="81" spans="1:11" x14ac:dyDescent="0.25">
      <c r="A81" s="746"/>
      <c r="B81" s="758"/>
      <c r="C81" s="801"/>
      <c r="D81" s="801"/>
      <c r="E81" s="801"/>
      <c r="F81" s="801"/>
      <c r="G81" s="801"/>
      <c r="H81" s="801"/>
      <c r="I81" s="801"/>
      <c r="J81" s="801"/>
      <c r="K81" s="801"/>
    </row>
    <row r="82" spans="1:11" x14ac:dyDescent="0.25">
      <c r="A82" s="746"/>
      <c r="B82" s="758"/>
      <c r="C82" s="801"/>
      <c r="D82" s="801"/>
      <c r="E82" s="801"/>
      <c r="F82" s="801"/>
      <c r="G82" s="801"/>
      <c r="H82" s="801"/>
      <c r="I82" s="801"/>
      <c r="J82" s="801"/>
      <c r="K82" s="801"/>
    </row>
    <row r="83" spans="1:11" x14ac:dyDescent="0.25">
      <c r="A83" s="746"/>
      <c r="B83" s="758"/>
      <c r="C83" s="801"/>
      <c r="D83" s="801"/>
      <c r="E83" s="801"/>
      <c r="F83" s="801"/>
      <c r="G83" s="801"/>
      <c r="H83" s="801"/>
      <c r="I83" s="801"/>
      <c r="J83" s="801"/>
      <c r="K83" s="801"/>
    </row>
    <row r="84" spans="1:11" ht="45" x14ac:dyDescent="0.25">
      <c r="A84" s="746"/>
      <c r="B84" s="758"/>
      <c r="C84" s="387" t="s">
        <v>202</v>
      </c>
      <c r="D84" s="386" t="s">
        <v>201</v>
      </c>
      <c r="E84" s="387" t="s">
        <v>200</v>
      </c>
      <c r="F84" s="388" t="s">
        <v>199</v>
      </c>
      <c r="G84" s="388" t="s">
        <v>198</v>
      </c>
      <c r="H84" s="387" t="s">
        <v>197</v>
      </c>
      <c r="I84" s="387" t="s">
        <v>196</v>
      </c>
      <c r="J84" s="386" t="s">
        <v>430</v>
      </c>
      <c r="K84" s="801"/>
    </row>
    <row r="85" spans="1:11" ht="15.75" x14ac:dyDescent="0.25">
      <c r="A85" s="746"/>
      <c r="B85" s="758"/>
      <c r="C85" s="385">
        <v>75</v>
      </c>
      <c r="D85" s="385">
        <v>11</v>
      </c>
      <c r="E85" s="385">
        <v>38</v>
      </c>
      <c r="F85" s="383">
        <v>531974000</v>
      </c>
      <c r="G85" s="595">
        <v>38264748</v>
      </c>
      <c r="H85" s="384">
        <f>G85/F85</f>
        <v>7.1929733408023694E-2</v>
      </c>
      <c r="I85" s="383">
        <v>1793466000</v>
      </c>
      <c r="J85" s="382">
        <f>G85/I85</f>
        <v>2.1335641712750618E-2</v>
      </c>
      <c r="K85" s="801"/>
    </row>
    <row r="86" spans="1:11" x14ac:dyDescent="0.25">
      <c r="A86" s="746"/>
      <c r="B86" s="758"/>
      <c r="C86" s="801"/>
      <c r="D86" s="801"/>
      <c r="E86" s="801"/>
      <c r="F86" s="801"/>
      <c r="G86" s="801"/>
      <c r="H86" s="801"/>
      <c r="I86" s="801"/>
      <c r="J86" s="801"/>
      <c r="K86" s="801"/>
    </row>
    <row r="87" spans="1:11" x14ac:dyDescent="0.25">
      <c r="A87" s="746"/>
      <c r="B87" s="758"/>
      <c r="C87" s="801"/>
      <c r="D87" s="801"/>
      <c r="E87" s="801"/>
      <c r="F87" s="801"/>
      <c r="G87" s="801"/>
      <c r="H87" s="801"/>
      <c r="I87" s="801"/>
      <c r="J87" s="801"/>
      <c r="K87" s="801"/>
    </row>
    <row r="88" spans="1:11" x14ac:dyDescent="0.25">
      <c r="A88" s="746"/>
      <c r="B88" s="758"/>
      <c r="C88" s="801"/>
      <c r="D88" s="801"/>
      <c r="E88" s="801"/>
      <c r="F88" s="801"/>
      <c r="G88" s="801">
        <f>G85/110</f>
        <v>347861.34545454546</v>
      </c>
      <c r="H88" s="801"/>
      <c r="I88" s="801"/>
      <c r="J88" s="801"/>
      <c r="K88" s="801"/>
    </row>
    <row r="89" spans="1:11" x14ac:dyDescent="0.25">
      <c r="A89" s="746"/>
      <c r="B89" s="758"/>
      <c r="C89" s="801"/>
      <c r="D89" s="801"/>
      <c r="E89" s="801"/>
      <c r="F89" s="801"/>
      <c r="G89" s="801"/>
      <c r="H89" s="801"/>
      <c r="I89" s="801"/>
      <c r="J89" s="801"/>
      <c r="K89" s="801"/>
    </row>
    <row r="90" spans="1:11" x14ac:dyDescent="0.25">
      <c r="A90" s="746"/>
      <c r="B90" s="758"/>
      <c r="C90" s="801"/>
      <c r="D90" s="801"/>
      <c r="E90" s="801"/>
      <c r="F90" s="801"/>
      <c r="G90" s="801"/>
      <c r="H90" s="801"/>
      <c r="I90" s="801"/>
      <c r="J90" s="801"/>
      <c r="K90" s="801"/>
    </row>
    <row r="91" spans="1:11" x14ac:dyDescent="0.25">
      <c r="A91" s="746"/>
      <c r="B91" s="758"/>
      <c r="C91" s="801"/>
      <c r="D91" s="801"/>
      <c r="E91" s="801"/>
      <c r="F91" s="801"/>
      <c r="G91" s="801"/>
      <c r="H91" s="801"/>
      <c r="I91" s="801"/>
      <c r="J91" s="801"/>
      <c r="K91" s="801"/>
    </row>
    <row r="92" spans="1:11" x14ac:dyDescent="0.25">
      <c r="A92" s="746"/>
      <c r="B92" s="758"/>
      <c r="C92" s="801"/>
      <c r="D92" s="801"/>
      <c r="E92" s="801"/>
      <c r="F92" s="801"/>
      <c r="G92" s="801"/>
      <c r="H92" s="801"/>
      <c r="I92" s="801"/>
      <c r="J92" s="801"/>
      <c r="K92" s="801"/>
    </row>
    <row r="93" spans="1:11" x14ac:dyDescent="0.25">
      <c r="A93" s="746"/>
      <c r="B93" s="758"/>
      <c r="C93" s="801"/>
      <c r="D93" s="801"/>
      <c r="E93" s="801"/>
      <c r="F93" s="801"/>
      <c r="G93" s="801"/>
      <c r="H93" s="801"/>
      <c r="I93" s="801"/>
      <c r="J93" s="801"/>
      <c r="K93" s="801"/>
    </row>
    <row r="94" spans="1:11" x14ac:dyDescent="0.25">
      <c r="A94" s="746"/>
      <c r="B94" s="758"/>
      <c r="C94" s="801"/>
      <c r="D94" s="801"/>
      <c r="E94" s="801"/>
      <c r="F94" s="801"/>
      <c r="G94" s="801"/>
      <c r="H94" s="801"/>
      <c r="I94" s="801"/>
      <c r="J94" s="801"/>
      <c r="K94" s="801"/>
    </row>
    <row r="95" spans="1:11" x14ac:dyDescent="0.25">
      <c r="A95" s="746"/>
      <c r="B95" s="758"/>
      <c r="C95" s="801"/>
      <c r="D95" s="801"/>
      <c r="E95" s="801"/>
      <c r="F95" s="801"/>
      <c r="G95" s="801"/>
      <c r="H95" s="801"/>
      <c r="I95" s="801"/>
      <c r="J95" s="801"/>
      <c r="K95" s="801"/>
    </row>
    <row r="96" spans="1:11" x14ac:dyDescent="0.25">
      <c r="A96" s="746"/>
      <c r="B96" s="758"/>
      <c r="C96" s="801"/>
      <c r="D96" s="801"/>
      <c r="E96" s="801"/>
      <c r="F96" s="801"/>
      <c r="G96" s="801"/>
      <c r="H96" s="801"/>
      <c r="I96" s="801"/>
      <c r="J96" s="801"/>
      <c r="K96" s="801"/>
    </row>
    <row r="97" spans="1:11" x14ac:dyDescent="0.25">
      <c r="A97" s="801"/>
      <c r="B97" s="801"/>
      <c r="C97" s="801"/>
      <c r="D97" s="801"/>
      <c r="E97" s="801"/>
      <c r="F97" s="801"/>
      <c r="G97" s="801"/>
      <c r="H97" s="801"/>
      <c r="I97" s="801"/>
      <c r="J97" s="801"/>
      <c r="K97" s="801"/>
    </row>
    <row r="98" spans="1:11" x14ac:dyDescent="0.25">
      <c r="A98" s="801"/>
      <c r="B98" s="801"/>
      <c r="C98" s="801"/>
      <c r="D98" s="801"/>
      <c r="E98" s="801"/>
      <c r="F98" s="801"/>
      <c r="G98" s="801"/>
      <c r="H98" s="801"/>
      <c r="I98" s="801"/>
      <c r="J98" s="801"/>
      <c r="K98" s="801"/>
    </row>
  </sheetData>
  <mergeCells count="85">
    <mergeCell ref="A73:A77"/>
    <mergeCell ref="E57:E60"/>
    <mergeCell ref="F58:F60"/>
    <mergeCell ref="A64:A72"/>
    <mergeCell ref="B65:B66"/>
    <mergeCell ref="C65:C66"/>
    <mergeCell ref="B67:B69"/>
    <mergeCell ref="C67:C69"/>
    <mergeCell ref="B70:B71"/>
    <mergeCell ref="C70:C71"/>
    <mergeCell ref="I49:I53"/>
    <mergeCell ref="J49:J53"/>
    <mergeCell ref="K49:K53"/>
    <mergeCell ref="A52:A63"/>
    <mergeCell ref="B52:B53"/>
    <mergeCell ref="C52:C53"/>
    <mergeCell ref="B55:B60"/>
    <mergeCell ref="C55:C60"/>
    <mergeCell ref="F55:F57"/>
    <mergeCell ref="D57:D60"/>
    <mergeCell ref="B46:B47"/>
    <mergeCell ref="C46:C47"/>
    <mergeCell ref="F46:F47"/>
    <mergeCell ref="B48:B51"/>
    <mergeCell ref="C48:C51"/>
    <mergeCell ref="D48:D51"/>
    <mergeCell ref="E48:E51"/>
    <mergeCell ref="F48:F51"/>
    <mergeCell ref="I35:I45"/>
    <mergeCell ref="J35:J45"/>
    <mergeCell ref="K35:K45"/>
    <mergeCell ref="A36:A51"/>
    <mergeCell ref="B37:B39"/>
    <mergeCell ref="C37:C39"/>
    <mergeCell ref="F37:F39"/>
    <mergeCell ref="B40:B45"/>
    <mergeCell ref="C40:C45"/>
    <mergeCell ref="F40:F45"/>
    <mergeCell ref="A30:A35"/>
    <mergeCell ref="B30:B32"/>
    <mergeCell ref="C30:C32"/>
    <mergeCell ref="D30:D32"/>
    <mergeCell ref="E30:E32"/>
    <mergeCell ref="B33:B34"/>
    <mergeCell ref="C33:C34"/>
    <mergeCell ref="F23:F24"/>
    <mergeCell ref="I23:I24"/>
    <mergeCell ref="J23:J24"/>
    <mergeCell ref="K23:K24"/>
    <mergeCell ref="F25:F28"/>
    <mergeCell ref="I27:I28"/>
    <mergeCell ref="J27:J28"/>
    <mergeCell ref="K27:K28"/>
    <mergeCell ref="A15:A18"/>
    <mergeCell ref="B15:B16"/>
    <mergeCell ref="F15:F16"/>
    <mergeCell ref="A19:A29"/>
    <mergeCell ref="B19:B20"/>
    <mergeCell ref="C19:C20"/>
    <mergeCell ref="B21:B28"/>
    <mergeCell ref="C21:C28"/>
    <mergeCell ref="D22:D28"/>
    <mergeCell ref="E22:E28"/>
    <mergeCell ref="E6:E8"/>
    <mergeCell ref="I7:I10"/>
    <mergeCell ref="J7:J10"/>
    <mergeCell ref="K7:K10"/>
    <mergeCell ref="D9:D10"/>
    <mergeCell ref="E9:E10"/>
    <mergeCell ref="G1:G2"/>
    <mergeCell ref="H1:H2"/>
    <mergeCell ref="I1:K1"/>
    <mergeCell ref="A4:A13"/>
    <mergeCell ref="B4:B10"/>
    <mergeCell ref="C4:C10"/>
    <mergeCell ref="D4:D5"/>
    <mergeCell ref="E4:E5"/>
    <mergeCell ref="F4:F10"/>
    <mergeCell ref="D6:D8"/>
    <mergeCell ref="A1:A2"/>
    <mergeCell ref="B1:B2"/>
    <mergeCell ref="C1:C2"/>
    <mergeCell ref="D1:D2"/>
    <mergeCell ref="E1:E2"/>
    <mergeCell ref="F1: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2"/>
  <sheetViews>
    <sheetView topLeftCell="B1" zoomScale="40" zoomScaleNormal="40" workbookViewId="0">
      <pane xSplit="9" ySplit="1" topLeftCell="K26" activePane="bottomRight" state="frozen"/>
      <selection activeCell="B1" sqref="B1"/>
      <selection pane="topRight" activeCell="K1" sqref="K1"/>
      <selection pane="bottomLeft" activeCell="B2" sqref="B2"/>
      <selection pane="bottomRight" activeCell="J1" sqref="J1"/>
    </sheetView>
  </sheetViews>
  <sheetFormatPr defaultRowHeight="15.75" x14ac:dyDescent="0.25"/>
  <cols>
    <col min="10" max="10" width="12.125" customWidth="1"/>
    <col min="12" max="12" width="21.125" customWidth="1"/>
    <col min="13" max="13" width="14.875" customWidth="1"/>
    <col min="15" max="15" width="11.75" customWidth="1"/>
    <col min="16" max="16" width="11" customWidth="1"/>
  </cols>
  <sheetData>
    <row r="1" spans="1:17" ht="111.75" thickTop="1" thickBot="1" x14ac:dyDescent="0.3">
      <c r="A1" s="593" t="s">
        <v>378</v>
      </c>
      <c r="B1" s="592" t="s">
        <v>0</v>
      </c>
      <c r="C1" s="591" t="s">
        <v>377</v>
      </c>
      <c r="D1" s="590" t="s">
        <v>89</v>
      </c>
      <c r="E1" s="590" t="s">
        <v>376</v>
      </c>
      <c r="F1" s="590" t="s">
        <v>375</v>
      </c>
      <c r="G1" s="590" t="s">
        <v>374</v>
      </c>
      <c r="H1" s="590" t="s">
        <v>373</v>
      </c>
      <c r="I1" s="590" t="s">
        <v>372</v>
      </c>
      <c r="J1" s="590" t="s">
        <v>711</v>
      </c>
      <c r="K1" s="590" t="s">
        <v>370</v>
      </c>
      <c r="L1" s="590" t="s">
        <v>710</v>
      </c>
      <c r="M1" s="590" t="s">
        <v>368</v>
      </c>
      <c r="N1" s="590" t="s">
        <v>84</v>
      </c>
      <c r="O1" s="590" t="s">
        <v>367</v>
      </c>
      <c r="P1" s="590" t="s">
        <v>2</v>
      </c>
      <c r="Q1" s="589" t="s">
        <v>87</v>
      </c>
    </row>
    <row r="2" spans="1:17" ht="285" x14ac:dyDescent="0.25">
      <c r="A2" s="1282">
        <v>5</v>
      </c>
      <c r="B2" s="1279" t="s">
        <v>366</v>
      </c>
      <c r="C2" s="643" t="s">
        <v>208</v>
      </c>
      <c r="D2" s="644" t="s">
        <v>207</v>
      </c>
      <c r="E2" s="645" t="s">
        <v>385</v>
      </c>
      <c r="F2" s="588" t="s">
        <v>365</v>
      </c>
      <c r="G2" s="586">
        <v>0.5</v>
      </c>
      <c r="H2" s="588" t="s">
        <v>364</v>
      </c>
      <c r="I2" s="587">
        <v>310</v>
      </c>
      <c r="J2" s="729">
        <v>13800</v>
      </c>
      <c r="K2" s="586">
        <v>0.5</v>
      </c>
      <c r="L2" s="729">
        <f t="shared" ref="L2:L9" si="0">J2*K2</f>
        <v>6900</v>
      </c>
      <c r="M2" s="729">
        <v>508000</v>
      </c>
      <c r="N2" s="585">
        <f>L2/M2</f>
        <v>1.3582677165354331E-2</v>
      </c>
      <c r="O2" s="1285">
        <v>9903962</v>
      </c>
      <c r="P2" s="1270">
        <f>L2:L5/O2</f>
        <v>6.9669087987211584E-4</v>
      </c>
      <c r="Q2" s="584">
        <f>(L2*1000)/110</f>
        <v>62727.272727272728</v>
      </c>
    </row>
    <row r="3" spans="1:17" ht="105" x14ac:dyDescent="0.25">
      <c r="A3" s="1283"/>
      <c r="B3" s="1280"/>
      <c r="C3" s="635" t="s">
        <v>380</v>
      </c>
      <c r="D3" s="636" t="s">
        <v>381</v>
      </c>
      <c r="E3" s="637" t="s">
        <v>382</v>
      </c>
      <c r="F3" s="638" t="s">
        <v>383</v>
      </c>
      <c r="G3" s="646">
        <v>60</v>
      </c>
      <c r="H3" s="638" t="s">
        <v>69</v>
      </c>
      <c r="I3" s="639" t="s">
        <v>69</v>
      </c>
      <c r="J3" s="640" t="s">
        <v>69</v>
      </c>
      <c r="K3" s="641" t="s">
        <v>211</v>
      </c>
      <c r="L3" s="640" t="s">
        <v>384</v>
      </c>
      <c r="M3" s="640"/>
      <c r="N3" s="642" t="s">
        <v>69</v>
      </c>
      <c r="O3" s="1286"/>
      <c r="P3" s="1271"/>
      <c r="Q3" s="418"/>
    </row>
    <row r="4" spans="1:17" ht="315" x14ac:dyDescent="0.25">
      <c r="A4" s="1283"/>
      <c r="B4" s="1280"/>
      <c r="C4" s="635" t="s">
        <v>358</v>
      </c>
      <c r="D4" s="636" t="s">
        <v>18</v>
      </c>
      <c r="E4" s="637" t="s">
        <v>386</v>
      </c>
      <c r="F4" s="638" t="s">
        <v>387</v>
      </c>
      <c r="G4" s="647">
        <v>270</v>
      </c>
      <c r="H4" s="638" t="s">
        <v>388</v>
      </c>
      <c r="I4" s="639">
        <v>1800</v>
      </c>
      <c r="J4" s="640">
        <v>765250</v>
      </c>
      <c r="K4" s="641">
        <f>G4/I4</f>
        <v>0.15</v>
      </c>
      <c r="L4" s="640">
        <f>G4*383</f>
        <v>103410</v>
      </c>
      <c r="M4" s="640">
        <f>'[15]Prog 04250'!$B$649</f>
        <v>3637682</v>
      </c>
      <c r="N4" s="642">
        <f>L4/M4</f>
        <v>2.8427443630311831E-2</v>
      </c>
      <c r="O4" s="1286"/>
      <c r="P4" s="1271"/>
      <c r="Q4" s="418">
        <f>(L4*1000)/110</f>
        <v>940090.90909090906</v>
      </c>
    </row>
    <row r="5" spans="1:17" ht="270" x14ac:dyDescent="0.25">
      <c r="A5" s="1284"/>
      <c r="B5" s="1281"/>
      <c r="C5" s="480" t="s">
        <v>363</v>
      </c>
      <c r="D5" s="539" t="s">
        <v>362</v>
      </c>
      <c r="E5" s="736" t="s">
        <v>361</v>
      </c>
      <c r="F5" s="478" t="s">
        <v>360</v>
      </c>
      <c r="G5" s="583">
        <v>0.11</v>
      </c>
      <c r="H5" s="478" t="s">
        <v>359</v>
      </c>
      <c r="I5" s="688">
        <v>270</v>
      </c>
      <c r="J5" s="697">
        <v>1550</v>
      </c>
      <c r="K5" s="583">
        <v>1</v>
      </c>
      <c r="L5" s="539">
        <f t="shared" si="0"/>
        <v>1550</v>
      </c>
      <c r="M5" s="697">
        <v>508000</v>
      </c>
      <c r="N5" s="700">
        <f>L5/M5</f>
        <v>3.0511811023622047E-3</v>
      </c>
      <c r="O5" s="1287"/>
      <c r="P5" s="1271"/>
      <c r="Q5" s="469">
        <f t="shared" ref="Q5:Q41" si="1">(L5*1000)/110</f>
        <v>14090.90909090909</v>
      </c>
    </row>
    <row r="6" spans="1:17" ht="409.5" x14ac:dyDescent="0.25">
      <c r="A6" s="1302">
        <v>10</v>
      </c>
      <c r="B6" s="1300" t="s">
        <v>357</v>
      </c>
      <c r="C6" s="627" t="s">
        <v>254</v>
      </c>
      <c r="D6" s="727" t="s">
        <v>356</v>
      </c>
      <c r="E6" s="726" t="s">
        <v>355</v>
      </c>
      <c r="F6" s="628" t="s">
        <v>354</v>
      </c>
      <c r="G6" s="629">
        <v>33</v>
      </c>
      <c r="H6" s="530" t="s">
        <v>353</v>
      </c>
      <c r="I6" s="630">
        <v>2</v>
      </c>
      <c r="J6" s="631">
        <v>62000</v>
      </c>
      <c r="K6" s="632">
        <v>0.1</v>
      </c>
      <c r="L6" s="710">
        <f t="shared" si="0"/>
        <v>6200</v>
      </c>
      <c r="M6" s="710">
        <v>462923</v>
      </c>
      <c r="N6" s="634">
        <f>L6/M6</f>
        <v>1.3393156097234312E-2</v>
      </c>
      <c r="O6" s="1297">
        <v>60897167</v>
      </c>
      <c r="P6" s="1277">
        <f>(L6+L7+L8+L9+L10+L11+L12+L13+L15)/O6</f>
        <v>6.915299421892647E-2</v>
      </c>
      <c r="Q6" s="418">
        <f t="shared" si="1"/>
        <v>56363.63636363636</v>
      </c>
    </row>
    <row r="7" spans="1:17" ht="120" x14ac:dyDescent="0.25">
      <c r="A7" s="1302"/>
      <c r="B7" s="1300"/>
      <c r="C7" s="1288" t="s">
        <v>352</v>
      </c>
      <c r="D7" s="1274" t="s">
        <v>30</v>
      </c>
      <c r="E7" s="1272" t="s">
        <v>351</v>
      </c>
      <c r="F7" s="1272" t="s">
        <v>350</v>
      </c>
      <c r="G7" s="1273">
        <v>3000</v>
      </c>
      <c r="H7" s="452" t="s">
        <v>349</v>
      </c>
      <c r="I7" s="449">
        <v>19200</v>
      </c>
      <c r="J7" s="448">
        <v>1597779</v>
      </c>
      <c r="K7" s="576">
        <f>G7/I7</f>
        <v>0.15625</v>
      </c>
      <c r="L7" s="448">
        <f t="shared" si="0"/>
        <v>249652.96875</v>
      </c>
      <c r="M7" s="1275">
        <v>3139781</v>
      </c>
      <c r="N7" s="1276">
        <f>(L7+L8)/M7</f>
        <v>9.0959668046911551E-2</v>
      </c>
      <c r="O7" s="1297"/>
      <c r="P7" s="1277"/>
      <c r="Q7" s="493">
        <f t="shared" si="1"/>
        <v>2269572.4431818184</v>
      </c>
    </row>
    <row r="8" spans="1:17" ht="90" x14ac:dyDescent="0.25">
      <c r="A8" s="1302"/>
      <c r="B8" s="1300"/>
      <c r="C8" s="1288"/>
      <c r="D8" s="1274"/>
      <c r="E8" s="1272"/>
      <c r="F8" s="1272"/>
      <c r="G8" s="1273"/>
      <c r="H8" s="582" t="s">
        <v>348</v>
      </c>
      <c r="I8" s="581">
        <v>3400</v>
      </c>
      <c r="J8" s="579">
        <v>230019</v>
      </c>
      <c r="K8" s="580">
        <v>0.15625</v>
      </c>
      <c r="L8" s="579">
        <f t="shared" si="0"/>
        <v>35940.46875</v>
      </c>
      <c r="M8" s="1275"/>
      <c r="N8" s="1276"/>
      <c r="O8" s="1297"/>
      <c r="P8" s="1277"/>
      <c r="Q8" s="489">
        <f t="shared" si="1"/>
        <v>326731.53409090912</v>
      </c>
    </row>
    <row r="9" spans="1:17" ht="270" x14ac:dyDescent="0.25">
      <c r="A9" s="1302"/>
      <c r="B9" s="1300"/>
      <c r="C9" s="717" t="s">
        <v>347</v>
      </c>
      <c r="D9" s="716" t="s">
        <v>38</v>
      </c>
      <c r="E9" s="715" t="s">
        <v>346</v>
      </c>
      <c r="F9" s="450" t="s">
        <v>345</v>
      </c>
      <c r="G9" s="577">
        <v>300</v>
      </c>
      <c r="H9" s="815" t="s">
        <v>344</v>
      </c>
      <c r="I9" s="449">
        <v>8000</v>
      </c>
      <c r="J9" s="448">
        <v>1000000</v>
      </c>
      <c r="K9" s="576">
        <f>G9/I9</f>
        <v>3.7499999999999999E-2</v>
      </c>
      <c r="L9" s="448">
        <f t="shared" si="0"/>
        <v>37500</v>
      </c>
      <c r="M9" s="732">
        <v>2033400</v>
      </c>
      <c r="N9" s="733">
        <f>L9/M9</f>
        <v>1.8442018294482148E-2</v>
      </c>
      <c r="O9" s="1297"/>
      <c r="P9" s="1277"/>
      <c r="Q9" s="493">
        <f t="shared" si="1"/>
        <v>340909.09090909088</v>
      </c>
    </row>
    <row r="10" spans="1:17" ht="180" x14ac:dyDescent="0.25">
      <c r="A10" s="1302"/>
      <c r="B10" s="1300"/>
      <c r="C10" s="1290" t="s">
        <v>343</v>
      </c>
      <c r="D10" s="1299" t="s">
        <v>342</v>
      </c>
      <c r="E10" s="1289" t="s">
        <v>341</v>
      </c>
      <c r="F10" s="816" t="s">
        <v>340</v>
      </c>
      <c r="G10" s="473">
        <v>0.2</v>
      </c>
      <c r="H10" s="476" t="s">
        <v>339</v>
      </c>
      <c r="I10" s="475">
        <v>20</v>
      </c>
      <c r="J10" s="472">
        <v>28000</v>
      </c>
      <c r="K10" s="473">
        <v>0.2</v>
      </c>
      <c r="L10" s="472">
        <f>J10/I10*(G10*I10)</f>
        <v>5600</v>
      </c>
      <c r="M10" s="1291">
        <v>521300</v>
      </c>
      <c r="N10" s="1294">
        <f>(L10+L11+L12+L13)/M10</f>
        <v>4.9107999232687514E-2</v>
      </c>
      <c r="O10" s="1297"/>
      <c r="P10" s="1277"/>
      <c r="Q10" s="469">
        <f t="shared" si="1"/>
        <v>50909.090909090912</v>
      </c>
    </row>
    <row r="11" spans="1:17" ht="165" x14ac:dyDescent="0.25">
      <c r="A11" s="1302"/>
      <c r="B11" s="1300"/>
      <c r="C11" s="1290"/>
      <c r="D11" s="1299"/>
      <c r="E11" s="1289"/>
      <c r="F11" s="816" t="s">
        <v>338</v>
      </c>
      <c r="G11" s="473">
        <v>0.5</v>
      </c>
      <c r="H11" s="478" t="s">
        <v>337</v>
      </c>
      <c r="I11" s="475">
        <v>20</v>
      </c>
      <c r="J11" s="472">
        <v>10000</v>
      </c>
      <c r="K11" s="473">
        <v>0.5</v>
      </c>
      <c r="L11" s="472">
        <f>J11/I11*(G11*I11)</f>
        <v>5000</v>
      </c>
      <c r="M11" s="1292"/>
      <c r="N11" s="1295"/>
      <c r="O11" s="1297"/>
      <c r="P11" s="1277"/>
      <c r="Q11" s="469">
        <f t="shared" si="1"/>
        <v>45454.545454545456</v>
      </c>
    </row>
    <row r="12" spans="1:17" ht="165" x14ac:dyDescent="0.25">
      <c r="A12" s="1302"/>
      <c r="B12" s="1300"/>
      <c r="C12" s="1290"/>
      <c r="D12" s="1299"/>
      <c r="E12" s="1289"/>
      <c r="F12" s="816" t="s">
        <v>336</v>
      </c>
      <c r="G12" s="473">
        <v>0.9</v>
      </c>
      <c r="H12" s="478" t="s">
        <v>335</v>
      </c>
      <c r="I12" s="475">
        <v>20</v>
      </c>
      <c r="J12" s="472">
        <v>10000</v>
      </c>
      <c r="K12" s="473">
        <v>0.9</v>
      </c>
      <c r="L12" s="472">
        <f>J12/I12*(G12*I12)</f>
        <v>9000</v>
      </c>
      <c r="M12" s="1292"/>
      <c r="N12" s="1295"/>
      <c r="O12" s="1297"/>
      <c r="P12" s="1277"/>
      <c r="Q12" s="469">
        <f t="shared" si="1"/>
        <v>81818.181818181823</v>
      </c>
    </row>
    <row r="13" spans="1:17" ht="165" x14ac:dyDescent="0.25">
      <c r="A13" s="1302"/>
      <c r="B13" s="1300"/>
      <c r="C13" s="1290"/>
      <c r="D13" s="1299"/>
      <c r="E13" s="1289"/>
      <c r="F13" s="478" t="s">
        <v>334</v>
      </c>
      <c r="G13" s="473">
        <v>0.4</v>
      </c>
      <c r="H13" s="476" t="s">
        <v>333</v>
      </c>
      <c r="I13" s="475">
        <v>25</v>
      </c>
      <c r="J13" s="472">
        <v>15000</v>
      </c>
      <c r="K13" s="473">
        <v>0.4</v>
      </c>
      <c r="L13" s="472">
        <f>J13/I13*(G13*I13)</f>
        <v>6000</v>
      </c>
      <c r="M13" s="1293"/>
      <c r="N13" s="1296"/>
      <c r="O13" s="1297"/>
      <c r="P13" s="1277"/>
      <c r="Q13" s="469">
        <f t="shared" si="1"/>
        <v>54545.454545454544</v>
      </c>
    </row>
    <row r="14" spans="1:17" ht="225" x14ac:dyDescent="0.25">
      <c r="A14" s="1302"/>
      <c r="B14" s="1300"/>
      <c r="C14" s="731" t="s">
        <v>332</v>
      </c>
      <c r="D14" s="734" t="s">
        <v>331</v>
      </c>
      <c r="E14" s="730" t="s">
        <v>330</v>
      </c>
      <c r="F14" s="478" t="s">
        <v>329</v>
      </c>
      <c r="G14" s="570">
        <v>40</v>
      </c>
      <c r="H14" s="476" t="s">
        <v>328</v>
      </c>
      <c r="I14" s="475">
        <v>5258</v>
      </c>
      <c r="J14" s="472">
        <v>550000</v>
      </c>
      <c r="K14" s="473">
        <v>0.01</v>
      </c>
      <c r="L14" s="472">
        <f>(J14/I14)*G14</f>
        <v>4184.100418410042</v>
      </c>
      <c r="M14" s="728">
        <f>J14</f>
        <v>550000</v>
      </c>
      <c r="N14" s="725">
        <v>0.01</v>
      </c>
      <c r="O14" s="1297"/>
      <c r="P14" s="1277"/>
      <c r="Q14" s="568">
        <f t="shared" si="1"/>
        <v>38037.276531000382</v>
      </c>
    </row>
    <row r="15" spans="1:17" ht="225.75" thickBot="1" x14ac:dyDescent="0.3">
      <c r="A15" s="1303"/>
      <c r="B15" s="1301"/>
      <c r="C15" s="567" t="s">
        <v>327</v>
      </c>
      <c r="D15" s="566" t="s">
        <v>326</v>
      </c>
      <c r="E15" s="565" t="s">
        <v>325</v>
      </c>
      <c r="F15" s="564" t="s">
        <v>69</v>
      </c>
      <c r="G15" s="562" t="s">
        <v>69</v>
      </c>
      <c r="H15" s="563" t="s">
        <v>324</v>
      </c>
      <c r="I15" s="561">
        <v>18356</v>
      </c>
      <c r="J15" s="561">
        <v>3856328</v>
      </c>
      <c r="K15" s="562">
        <v>1</v>
      </c>
      <c r="L15" s="561">
        <f>J15</f>
        <v>3856328</v>
      </c>
      <c r="M15" s="560">
        <v>45888000</v>
      </c>
      <c r="N15" s="559">
        <f>L15/M15</f>
        <v>8.4037831241283126E-2</v>
      </c>
      <c r="O15" s="1298"/>
      <c r="P15" s="1278"/>
      <c r="Q15" s="433">
        <f t="shared" si="1"/>
        <v>35057527.272727273</v>
      </c>
    </row>
    <row r="16" spans="1:17" ht="203.45" customHeight="1" thickTop="1" x14ac:dyDescent="0.25">
      <c r="A16" s="1309">
        <v>11</v>
      </c>
      <c r="B16" s="1306" t="s">
        <v>323</v>
      </c>
      <c r="C16" s="558" t="s">
        <v>322</v>
      </c>
      <c r="D16" s="557" t="s">
        <v>321</v>
      </c>
      <c r="E16" s="556" t="s">
        <v>320</v>
      </c>
      <c r="F16" s="432" t="s">
        <v>319</v>
      </c>
      <c r="G16" s="555">
        <v>3200</v>
      </c>
      <c r="H16" s="432" t="s">
        <v>319</v>
      </c>
      <c r="I16" s="431">
        <v>3200</v>
      </c>
      <c r="J16" s="553">
        <v>132000</v>
      </c>
      <c r="K16" s="554">
        <v>0.5</v>
      </c>
      <c r="L16" s="553">
        <f>J16*K16</f>
        <v>66000</v>
      </c>
      <c r="M16" s="552">
        <v>820000</v>
      </c>
      <c r="N16" s="551">
        <f>L16/M16</f>
        <v>8.0487804878048783E-2</v>
      </c>
      <c r="O16" s="1310">
        <v>39236043</v>
      </c>
      <c r="P16" s="1311">
        <f>(L16+L17+L18+L19+L20+L21)/O16</f>
        <v>0.44473500272696814</v>
      </c>
      <c r="Q16" s="550">
        <f t="shared" si="1"/>
        <v>600000</v>
      </c>
    </row>
    <row r="17" spans="1:17" ht="409.5" x14ac:dyDescent="0.25">
      <c r="A17" s="1302"/>
      <c r="B17" s="1300"/>
      <c r="C17" s="549" t="s">
        <v>208</v>
      </c>
      <c r="D17" s="548" t="s">
        <v>207</v>
      </c>
      <c r="E17" s="547" t="s">
        <v>318</v>
      </c>
      <c r="F17" s="545" t="s">
        <v>317</v>
      </c>
      <c r="G17" s="546">
        <v>0.56599999999999995</v>
      </c>
      <c r="H17" s="545" t="s">
        <v>317</v>
      </c>
      <c r="I17" s="544">
        <v>100</v>
      </c>
      <c r="J17" s="542">
        <v>10000</v>
      </c>
      <c r="K17" s="543">
        <v>0.56599999999999995</v>
      </c>
      <c r="L17" s="542">
        <f>J17*K17</f>
        <v>5659.9999999999991</v>
      </c>
      <c r="M17" s="541"/>
      <c r="N17" s="540"/>
      <c r="O17" s="1297"/>
      <c r="P17" s="1277"/>
      <c r="Q17" s="502">
        <f t="shared" si="1"/>
        <v>51454.545454545449</v>
      </c>
    </row>
    <row r="18" spans="1:17" ht="130.5" customHeight="1" x14ac:dyDescent="0.25">
      <c r="A18" s="1302"/>
      <c r="B18" s="1300"/>
      <c r="C18" s="1320" t="s">
        <v>316</v>
      </c>
      <c r="D18" s="1318" t="s">
        <v>315</v>
      </c>
      <c r="E18" s="1316" t="s">
        <v>314</v>
      </c>
      <c r="F18" s="539" t="s">
        <v>313</v>
      </c>
      <c r="G18" s="538">
        <v>0.47399999999999998</v>
      </c>
      <c r="H18" s="476" t="s">
        <v>312</v>
      </c>
      <c r="I18" s="537">
        <v>142730</v>
      </c>
      <c r="J18" s="472">
        <v>9252231.3024067786</v>
      </c>
      <c r="K18" s="536">
        <f>G18</f>
        <v>0.47399999999999998</v>
      </c>
      <c r="L18" s="472">
        <f>K18*J18</f>
        <v>4385557.6373408129</v>
      </c>
      <c r="M18" s="1291">
        <v>22065000</v>
      </c>
      <c r="N18" s="1294">
        <f>(L18+L19)/M18</f>
        <v>0.41267598518036758</v>
      </c>
      <c r="O18" s="1297"/>
      <c r="P18" s="1277"/>
      <c r="Q18" s="502">
        <f t="shared" si="1"/>
        <v>39868705.794007391</v>
      </c>
    </row>
    <row r="19" spans="1:17" ht="135" x14ac:dyDescent="0.25">
      <c r="A19" s="1302"/>
      <c r="B19" s="1300"/>
      <c r="C19" s="1421"/>
      <c r="D19" s="1319"/>
      <c r="E19" s="1317"/>
      <c r="F19" s="539" t="s">
        <v>311</v>
      </c>
      <c r="G19" s="538">
        <v>0.47199999999999998</v>
      </c>
      <c r="H19" s="476" t="s">
        <v>310</v>
      </c>
      <c r="I19" s="537">
        <f>297000-I18</f>
        <v>154270</v>
      </c>
      <c r="J19" s="472">
        <v>10000292.321322033</v>
      </c>
      <c r="K19" s="536">
        <f>G19</f>
        <v>0.47199999999999998</v>
      </c>
      <c r="L19" s="472">
        <f>J19*K19</f>
        <v>4720137.9756639991</v>
      </c>
      <c r="M19" s="1293"/>
      <c r="N19" s="1296"/>
      <c r="O19" s="1297"/>
      <c r="P19" s="1277"/>
      <c r="Q19" s="502">
        <f t="shared" si="1"/>
        <v>42910345.23330909</v>
      </c>
    </row>
    <row r="20" spans="1:17" ht="210" x14ac:dyDescent="0.25">
      <c r="A20" s="1302"/>
      <c r="B20" s="1300"/>
      <c r="C20" s="828" t="s">
        <v>309</v>
      </c>
      <c r="D20" s="534" t="s">
        <v>308</v>
      </c>
      <c r="E20" s="827" t="s">
        <v>307</v>
      </c>
      <c r="F20" s="833" t="s">
        <v>306</v>
      </c>
      <c r="G20" s="531">
        <v>0.63387978142076506</v>
      </c>
      <c r="H20" s="530" t="s">
        <v>305</v>
      </c>
      <c r="I20" s="529">
        <v>91500</v>
      </c>
      <c r="J20" s="527">
        <v>5998943</v>
      </c>
      <c r="K20" s="528">
        <f>G20</f>
        <v>0.63387978142076506</v>
      </c>
      <c r="L20" s="527">
        <f>K20*J20</f>
        <v>3802608.6775956284</v>
      </c>
      <c r="M20" s="831">
        <v>7489043</v>
      </c>
      <c r="N20" s="832">
        <f t="shared" ref="N20:N26" si="2">L20/M20</f>
        <v>0.50775628843306531</v>
      </c>
      <c r="O20" s="1297"/>
      <c r="P20" s="1277"/>
      <c r="Q20" s="524">
        <f t="shared" si="1"/>
        <v>34569169.796323895</v>
      </c>
    </row>
    <row r="21" spans="1:17" ht="409.6" thickBot="1" x14ac:dyDescent="0.3">
      <c r="A21" s="1303"/>
      <c r="B21" s="1301"/>
      <c r="C21" s="830" t="s">
        <v>304</v>
      </c>
      <c r="D21" s="829" t="s">
        <v>303</v>
      </c>
      <c r="E21" s="453" t="s">
        <v>302</v>
      </c>
      <c r="F21" s="829" t="s">
        <v>301</v>
      </c>
      <c r="G21" s="521">
        <v>0.61</v>
      </c>
      <c r="H21" s="520" t="s">
        <v>300</v>
      </c>
      <c r="I21" s="519">
        <v>107755</v>
      </c>
      <c r="J21" s="517">
        <f>I21*68</f>
        <v>7327340</v>
      </c>
      <c r="K21" s="518">
        <f>G21</f>
        <v>0.61</v>
      </c>
      <c r="L21" s="517">
        <f t="shared" ref="L21:L30" si="3">J21*K21</f>
        <v>4469677.3999999994</v>
      </c>
      <c r="M21" s="516">
        <v>7430000</v>
      </c>
      <c r="N21" s="515">
        <f t="shared" si="2"/>
        <v>0.60157165545087476</v>
      </c>
      <c r="O21" s="1298"/>
      <c r="P21" s="1278"/>
      <c r="Q21" s="509">
        <f t="shared" si="1"/>
        <v>40633430.909090899</v>
      </c>
    </row>
    <row r="22" spans="1:17" ht="150.75" thickTop="1" x14ac:dyDescent="0.25">
      <c r="A22" s="1307">
        <v>12</v>
      </c>
      <c r="B22" s="1306" t="s">
        <v>10</v>
      </c>
      <c r="C22" s="463" t="s">
        <v>299</v>
      </c>
      <c r="D22" s="462" t="s">
        <v>298</v>
      </c>
      <c r="E22" s="514" t="s">
        <v>297</v>
      </c>
      <c r="F22" s="459" t="s">
        <v>296</v>
      </c>
      <c r="G22" s="712">
        <v>0.3</v>
      </c>
      <c r="H22" s="513" t="s">
        <v>295</v>
      </c>
      <c r="I22" s="458">
        <v>7</v>
      </c>
      <c r="J22" s="457">
        <v>1800</v>
      </c>
      <c r="K22" s="456">
        <v>0.35</v>
      </c>
      <c r="L22" s="457">
        <f t="shared" si="3"/>
        <v>630</v>
      </c>
      <c r="M22" s="506">
        <v>475000</v>
      </c>
      <c r="N22" s="719">
        <f t="shared" si="2"/>
        <v>1.3263157894736841E-3</v>
      </c>
      <c r="O22" s="1312">
        <v>2125000</v>
      </c>
      <c r="P22" s="1304">
        <f>(L22+L23)/O22</f>
        <v>2.209574117647059E-2</v>
      </c>
      <c r="Q22" s="504">
        <f t="shared" si="1"/>
        <v>5727.272727272727</v>
      </c>
    </row>
    <row r="23" spans="1:17" ht="375.75" thickBot="1" x14ac:dyDescent="0.3">
      <c r="A23" s="1308"/>
      <c r="B23" s="1301"/>
      <c r="C23" s="417" t="s">
        <v>294</v>
      </c>
      <c r="D23" s="468" t="s">
        <v>11</v>
      </c>
      <c r="E23" s="690" t="s">
        <v>293</v>
      </c>
      <c r="F23" s="413" t="s">
        <v>292</v>
      </c>
      <c r="G23" s="714">
        <v>0.45</v>
      </c>
      <c r="H23" s="413" t="s">
        <v>291</v>
      </c>
      <c r="I23" s="412">
        <v>130</v>
      </c>
      <c r="J23" s="411">
        <v>102941</v>
      </c>
      <c r="K23" s="466">
        <v>0.45</v>
      </c>
      <c r="L23" s="411">
        <f t="shared" si="3"/>
        <v>46323.450000000004</v>
      </c>
      <c r="M23" s="511">
        <v>1480000</v>
      </c>
      <c r="N23" s="720">
        <f t="shared" si="2"/>
        <v>3.129962837837838E-2</v>
      </c>
      <c r="O23" s="1313"/>
      <c r="P23" s="1305"/>
      <c r="Q23" s="509">
        <f t="shared" si="1"/>
        <v>421122.27272727282</v>
      </c>
    </row>
    <row r="24" spans="1:17" ht="210.75" thickTop="1" x14ac:dyDescent="0.25">
      <c r="A24" s="1309">
        <v>13</v>
      </c>
      <c r="B24" s="1306" t="s">
        <v>290</v>
      </c>
      <c r="C24" s="463" t="s">
        <v>289</v>
      </c>
      <c r="D24" s="508" t="s">
        <v>288</v>
      </c>
      <c r="E24" s="706" t="s">
        <v>287</v>
      </c>
      <c r="F24" s="459" t="s">
        <v>286</v>
      </c>
      <c r="G24" s="712">
        <v>0.61</v>
      </c>
      <c r="H24" s="459" t="s">
        <v>285</v>
      </c>
      <c r="I24" s="458">
        <v>475000</v>
      </c>
      <c r="J24" s="457">
        <v>877000</v>
      </c>
      <c r="K24" s="456">
        <v>0.5</v>
      </c>
      <c r="L24" s="457">
        <f t="shared" si="3"/>
        <v>438500</v>
      </c>
      <c r="M24" s="506">
        <v>9125320</v>
      </c>
      <c r="N24" s="724">
        <f t="shared" si="2"/>
        <v>4.8053109370411122E-2</v>
      </c>
      <c r="O24" s="1341">
        <v>63012050</v>
      </c>
      <c r="P24" s="1322">
        <f>(L24+L25+L26+L28+L30)/O24</f>
        <v>0.1272238981736008</v>
      </c>
      <c r="Q24" s="504">
        <f t="shared" si="1"/>
        <v>3986363.6363636362</v>
      </c>
    </row>
    <row r="25" spans="1:17" ht="135" x14ac:dyDescent="0.25">
      <c r="A25" s="1302"/>
      <c r="B25" s="1300"/>
      <c r="C25" s="480" t="s">
        <v>284</v>
      </c>
      <c r="D25" s="818" t="s">
        <v>283</v>
      </c>
      <c r="E25" s="736" t="s">
        <v>282</v>
      </c>
      <c r="F25" s="476" t="s">
        <v>281</v>
      </c>
      <c r="G25" s="477">
        <v>50892</v>
      </c>
      <c r="H25" s="476" t="s">
        <v>280</v>
      </c>
      <c r="I25" s="688">
        <v>310000</v>
      </c>
      <c r="J25" s="472">
        <v>18614510</v>
      </c>
      <c r="K25" s="473">
        <f>G25/I25</f>
        <v>0.16416774193548386</v>
      </c>
      <c r="L25" s="472">
        <f t="shared" si="3"/>
        <v>3055902.0739354836</v>
      </c>
      <c r="M25" s="498">
        <v>25498312</v>
      </c>
      <c r="N25" s="497">
        <f t="shared" si="2"/>
        <v>0.11984723043374336</v>
      </c>
      <c r="O25" s="1342"/>
      <c r="P25" s="1323"/>
      <c r="Q25" s="502">
        <f t="shared" si="1"/>
        <v>27780927.944868032</v>
      </c>
    </row>
    <row r="26" spans="1:17" ht="105" x14ac:dyDescent="0.25">
      <c r="A26" s="1302"/>
      <c r="B26" s="1300"/>
      <c r="C26" s="1345" t="s">
        <v>279</v>
      </c>
      <c r="D26" s="1318" t="s">
        <v>43</v>
      </c>
      <c r="E26" s="1422" t="s">
        <v>624</v>
      </c>
      <c r="F26" s="736" t="s">
        <v>277</v>
      </c>
      <c r="G26" s="481">
        <v>7.0000000000000007E-2</v>
      </c>
      <c r="H26" s="823" t="s">
        <v>627</v>
      </c>
      <c r="I26" s="688">
        <v>5000</v>
      </c>
      <c r="J26" s="697">
        <v>8827</v>
      </c>
      <c r="K26" s="473">
        <v>1</v>
      </c>
      <c r="L26" s="472">
        <f t="shared" si="3"/>
        <v>8827</v>
      </c>
      <c r="M26" s="498">
        <v>3284428</v>
      </c>
      <c r="N26" s="497">
        <f t="shared" si="2"/>
        <v>2.6875303705850761E-3</v>
      </c>
      <c r="O26" s="1342"/>
      <c r="P26" s="1323"/>
      <c r="Q26" s="469">
        <f t="shared" si="1"/>
        <v>80245.454545454544</v>
      </c>
    </row>
    <row r="27" spans="1:17" ht="105" x14ac:dyDescent="0.25">
      <c r="A27" s="1302"/>
      <c r="B27" s="1300"/>
      <c r="C27" s="1321"/>
      <c r="D27" s="1319"/>
      <c r="E27" s="1423"/>
      <c r="F27" s="821" t="s">
        <v>625</v>
      </c>
      <c r="G27" s="822" t="s">
        <v>626</v>
      </c>
      <c r="H27" s="476" t="s">
        <v>276</v>
      </c>
      <c r="I27" s="451">
        <v>14000</v>
      </c>
      <c r="J27" s="824" t="s">
        <v>69</v>
      </c>
      <c r="K27" s="447"/>
      <c r="L27" s="448"/>
      <c r="M27" s="819"/>
      <c r="N27" s="820"/>
      <c r="O27" s="1342"/>
      <c r="P27" s="1323"/>
      <c r="Q27" s="493"/>
    </row>
    <row r="28" spans="1:17" ht="270" x14ac:dyDescent="0.25">
      <c r="A28" s="1302"/>
      <c r="B28" s="1300"/>
      <c r="C28" s="1288">
        <v>10430</v>
      </c>
      <c r="D28" s="1339" t="s">
        <v>427</v>
      </c>
      <c r="E28" s="1338" t="s">
        <v>275</v>
      </c>
      <c r="F28" s="450" t="s">
        <v>274</v>
      </c>
      <c r="G28" s="495">
        <v>0.12</v>
      </c>
      <c r="H28" s="715" t="s">
        <v>273</v>
      </c>
      <c r="I28" s="449">
        <v>66500</v>
      </c>
      <c r="J28" s="711">
        <v>4459920</v>
      </c>
      <c r="K28" s="447">
        <v>1</v>
      </c>
      <c r="L28" s="448">
        <f t="shared" si="3"/>
        <v>4459920</v>
      </c>
      <c r="M28" s="1324">
        <v>22074000</v>
      </c>
      <c r="N28" s="1328">
        <f>(L28+L30)/M28</f>
        <v>0.2044672265549678</v>
      </c>
      <c r="O28" s="1342"/>
      <c r="P28" s="1323"/>
      <c r="Q28" s="493">
        <f t="shared" si="1"/>
        <v>40544727.272727273</v>
      </c>
    </row>
    <row r="29" spans="1:17" ht="90" x14ac:dyDescent="0.25">
      <c r="A29" s="1302"/>
      <c r="B29" s="1300"/>
      <c r="C29" s="1340"/>
      <c r="D29" s="1424"/>
      <c r="E29" s="1425"/>
      <c r="F29" s="826" t="s">
        <v>628</v>
      </c>
      <c r="G29" s="825">
        <v>0.39</v>
      </c>
      <c r="H29" s="821" t="s">
        <v>629</v>
      </c>
      <c r="I29" s="449"/>
      <c r="J29" s="817"/>
      <c r="K29" s="528"/>
      <c r="L29" s="527"/>
      <c r="M29" s="1297"/>
      <c r="N29" s="1323"/>
      <c r="O29" s="1342"/>
      <c r="P29" s="1323"/>
      <c r="Q29" s="568"/>
    </row>
    <row r="30" spans="1:17" ht="165.75" thickBot="1" x14ac:dyDescent="0.3">
      <c r="A30" s="1302"/>
      <c r="B30" s="1300"/>
      <c r="C30" s="1340"/>
      <c r="D30" s="1318"/>
      <c r="E30" s="1316"/>
      <c r="F30" s="607" t="s">
        <v>272</v>
      </c>
      <c r="G30" s="492">
        <v>66</v>
      </c>
      <c r="H30" s="607" t="s">
        <v>271</v>
      </c>
      <c r="I30" s="421">
        <v>1170</v>
      </c>
      <c r="J30" s="419">
        <v>948224</v>
      </c>
      <c r="K30" s="491">
        <f>G30/I30</f>
        <v>5.6410256410256411E-2</v>
      </c>
      <c r="L30" s="490">
        <f t="shared" si="3"/>
        <v>53489.558974358974</v>
      </c>
      <c r="M30" s="1297"/>
      <c r="N30" s="1323"/>
      <c r="O30" s="1342"/>
      <c r="P30" s="1323"/>
      <c r="Q30" s="489">
        <f t="shared" si="1"/>
        <v>486268.71794871794</v>
      </c>
    </row>
    <row r="31" spans="1:17" ht="165.75" thickTop="1" x14ac:dyDescent="0.25">
      <c r="A31" s="1335">
        <v>14</v>
      </c>
      <c r="B31" s="1330" t="s">
        <v>49</v>
      </c>
      <c r="C31" s="463" t="s">
        <v>208</v>
      </c>
      <c r="D31" s="462" t="s">
        <v>207</v>
      </c>
      <c r="E31" s="605" t="s">
        <v>270</v>
      </c>
      <c r="F31" s="459" t="s">
        <v>211</v>
      </c>
      <c r="G31" s="691" t="s">
        <v>211</v>
      </c>
      <c r="H31" s="606" t="s">
        <v>269</v>
      </c>
      <c r="I31" s="458">
        <v>350</v>
      </c>
      <c r="J31" s="457">
        <v>11000</v>
      </c>
      <c r="K31" s="456">
        <v>1</v>
      </c>
      <c r="L31" s="696">
        <f>J31*K31</f>
        <v>11000</v>
      </c>
      <c r="M31" s="696">
        <v>802800</v>
      </c>
      <c r="N31" s="704">
        <f>L31/M31</f>
        <v>1.3702042850024913E-2</v>
      </c>
      <c r="O31" s="1312">
        <v>11982296</v>
      </c>
      <c r="P31" s="1325">
        <f>(L31+L34+L35+L37)/O31</f>
        <v>1.0365496265861271E-2</v>
      </c>
      <c r="Q31" s="694">
        <f t="shared" si="1"/>
        <v>100000</v>
      </c>
    </row>
    <row r="32" spans="1:17" ht="210" x14ac:dyDescent="0.25">
      <c r="A32" s="1283"/>
      <c r="B32" s="1331"/>
      <c r="C32" s="658" t="s">
        <v>394</v>
      </c>
      <c r="D32" s="659" t="s">
        <v>395</v>
      </c>
      <c r="E32" s="660" t="s">
        <v>396</v>
      </c>
      <c r="F32" s="661" t="s">
        <v>397</v>
      </c>
      <c r="G32" s="713">
        <v>1</v>
      </c>
      <c r="H32" s="656"/>
      <c r="I32" s="663" t="s">
        <v>398</v>
      </c>
      <c r="J32" s="664" t="s">
        <v>398</v>
      </c>
      <c r="K32" s="665" t="s">
        <v>398</v>
      </c>
      <c r="L32" s="666" t="s">
        <v>398</v>
      </c>
      <c r="M32" s="666" t="s">
        <v>398</v>
      </c>
      <c r="N32" s="657"/>
      <c r="O32" s="1286"/>
      <c r="P32" s="1326"/>
      <c r="Q32" s="418"/>
    </row>
    <row r="33" spans="1:17" ht="150" x14ac:dyDescent="0.25">
      <c r="A33" s="1283"/>
      <c r="B33" s="1331"/>
      <c r="C33" s="658" t="s">
        <v>414</v>
      </c>
      <c r="D33" s="659" t="s">
        <v>413</v>
      </c>
      <c r="E33" s="673" t="s">
        <v>415</v>
      </c>
      <c r="F33" s="661" t="s">
        <v>416</v>
      </c>
      <c r="G33" s="713">
        <v>1</v>
      </c>
      <c r="H33" s="661" t="s">
        <v>398</v>
      </c>
      <c r="I33" s="663" t="s">
        <v>398</v>
      </c>
      <c r="J33" s="664" t="s">
        <v>398</v>
      </c>
      <c r="K33" s="665"/>
      <c r="L33" s="666"/>
      <c r="M33" s="666"/>
      <c r="N33" s="657"/>
      <c r="O33" s="1286"/>
      <c r="P33" s="1326"/>
      <c r="Q33" s="418"/>
    </row>
    <row r="34" spans="1:17" ht="150" x14ac:dyDescent="0.25">
      <c r="A34" s="1284"/>
      <c r="B34" s="1332"/>
      <c r="C34" s="480" t="s">
        <v>268</v>
      </c>
      <c r="D34" s="737" t="s">
        <v>50</v>
      </c>
      <c r="E34" s="483" t="s">
        <v>267</v>
      </c>
      <c r="F34" s="482" t="s">
        <v>266</v>
      </c>
      <c r="G34" s="481">
        <v>0.02</v>
      </c>
      <c r="H34" s="476" t="s">
        <v>265</v>
      </c>
      <c r="I34" s="475">
        <v>96</v>
      </c>
      <c r="J34" s="697">
        <v>94431</v>
      </c>
      <c r="K34" s="473">
        <v>1</v>
      </c>
      <c r="L34" s="472">
        <f>J34*K34</f>
        <v>94431</v>
      </c>
      <c r="M34" s="697">
        <v>5773916</v>
      </c>
      <c r="N34" s="470">
        <f>L34/M34</f>
        <v>1.6354758191840686E-2</v>
      </c>
      <c r="O34" s="1287"/>
      <c r="P34" s="1327"/>
      <c r="Q34" s="469">
        <f t="shared" si="1"/>
        <v>858463.63636363635</v>
      </c>
    </row>
    <row r="35" spans="1:17" ht="135" x14ac:dyDescent="0.25">
      <c r="A35" s="1284"/>
      <c r="B35" s="1332"/>
      <c r="C35" s="1345" t="s">
        <v>264</v>
      </c>
      <c r="D35" s="1343" t="s">
        <v>51</v>
      </c>
      <c r="E35" s="1346" t="s">
        <v>418</v>
      </c>
      <c r="F35" s="675" t="s">
        <v>417</v>
      </c>
      <c r="G35" s="477">
        <v>220</v>
      </c>
      <c r="H35" s="476" t="s">
        <v>263</v>
      </c>
      <c r="I35" s="475">
        <v>9900</v>
      </c>
      <c r="J35" s="728">
        <v>163100</v>
      </c>
      <c r="K35" s="473">
        <f>G35/I35</f>
        <v>2.2222222222222223E-2</v>
      </c>
      <c r="L35" s="472">
        <f>J35*K35</f>
        <v>3624.4444444444448</v>
      </c>
      <c r="M35" s="697">
        <v>177100</v>
      </c>
      <c r="N35" s="470">
        <f>L35/M35</f>
        <v>2.0465524813350903E-2</v>
      </c>
      <c r="O35" s="1287"/>
      <c r="P35" s="1327"/>
      <c r="Q35" s="469">
        <f t="shared" si="1"/>
        <v>32949.494949494954</v>
      </c>
    </row>
    <row r="36" spans="1:17" ht="135" x14ac:dyDescent="0.25">
      <c r="A36" s="1336"/>
      <c r="B36" s="1333"/>
      <c r="C36" s="1321"/>
      <c r="D36" s="1344"/>
      <c r="E36" s="1347"/>
      <c r="F36" s="676" t="s">
        <v>419</v>
      </c>
      <c r="G36" s="674">
        <v>4600</v>
      </c>
      <c r="H36" s="476" t="s">
        <v>263</v>
      </c>
      <c r="I36" s="449">
        <v>9900</v>
      </c>
      <c r="J36" s="732">
        <v>163100</v>
      </c>
      <c r="K36" s="447">
        <f>G36/I36</f>
        <v>0.46464646464646464</v>
      </c>
      <c r="L36" s="448">
        <f>J36*K36</f>
        <v>75783.838383838389</v>
      </c>
      <c r="M36" s="711"/>
      <c r="N36" s="702"/>
      <c r="O36" s="1324"/>
      <c r="P36" s="1328"/>
      <c r="Q36" s="493">
        <f>(L36*1000)/110</f>
        <v>688943.98530762165</v>
      </c>
    </row>
    <row r="37" spans="1:17" ht="285.75" thickBot="1" x14ac:dyDescent="0.3">
      <c r="A37" s="1337"/>
      <c r="B37" s="1334"/>
      <c r="C37" s="417" t="s">
        <v>262</v>
      </c>
      <c r="D37" s="468" t="s">
        <v>261</v>
      </c>
      <c r="E37" s="467" t="s">
        <v>260</v>
      </c>
      <c r="F37" s="413" t="s">
        <v>211</v>
      </c>
      <c r="G37" s="689" t="s">
        <v>211</v>
      </c>
      <c r="H37" s="413" t="s">
        <v>259</v>
      </c>
      <c r="I37" s="412">
        <v>565</v>
      </c>
      <c r="J37" s="698">
        <v>15147</v>
      </c>
      <c r="K37" s="466">
        <v>1</v>
      </c>
      <c r="L37" s="411">
        <f>J37*K37</f>
        <v>15147</v>
      </c>
      <c r="M37" s="698">
        <v>165300</v>
      </c>
      <c r="N37" s="705">
        <f>L37/M37</f>
        <v>9.1633393829401083E-2</v>
      </c>
      <c r="O37" s="1313"/>
      <c r="P37" s="1329"/>
      <c r="Q37" s="695">
        <f t="shared" si="1"/>
        <v>137700</v>
      </c>
    </row>
    <row r="38" spans="1:17" ht="60.75" thickTop="1" x14ac:dyDescent="0.25">
      <c r="A38" s="1335">
        <v>15</v>
      </c>
      <c r="B38" s="1361" t="s">
        <v>258</v>
      </c>
      <c r="C38" s="463" t="s">
        <v>257</v>
      </c>
      <c r="D38" s="706" t="s">
        <v>256</v>
      </c>
      <c r="E38" s="1381" t="s">
        <v>421</v>
      </c>
      <c r="F38" s="1382" t="s">
        <v>420</v>
      </c>
      <c r="G38" s="1350">
        <v>220</v>
      </c>
      <c r="H38" s="1348" t="s">
        <v>255</v>
      </c>
      <c r="I38" s="1350">
        <v>220</v>
      </c>
      <c r="J38" s="1312">
        <v>51000</v>
      </c>
      <c r="K38" s="1352">
        <f>G38/I38</f>
        <v>1</v>
      </c>
      <c r="L38" s="1312">
        <f>J38*K38</f>
        <v>51000</v>
      </c>
      <c r="M38" s="1312">
        <v>24160000</v>
      </c>
      <c r="N38" s="1367">
        <f>L38/M38</f>
        <v>2.1109271523178808E-3</v>
      </c>
      <c r="O38" s="1312">
        <v>2859500</v>
      </c>
      <c r="P38" s="1352">
        <f>L38/O38</f>
        <v>1.7835285889141458E-2</v>
      </c>
      <c r="Q38" s="1354">
        <f t="shared" si="1"/>
        <v>463636.36363636365</v>
      </c>
    </row>
    <row r="39" spans="1:17" ht="45.75" thickBot="1" x14ac:dyDescent="0.3">
      <c r="A39" s="1337"/>
      <c r="B39" s="1362"/>
      <c r="C39" s="417" t="s">
        <v>254</v>
      </c>
      <c r="D39" s="699" t="s">
        <v>253</v>
      </c>
      <c r="E39" s="1349"/>
      <c r="F39" s="1383"/>
      <c r="G39" s="1351"/>
      <c r="H39" s="1349"/>
      <c r="I39" s="1351"/>
      <c r="J39" s="1313"/>
      <c r="K39" s="1353"/>
      <c r="L39" s="1313"/>
      <c r="M39" s="1313"/>
      <c r="N39" s="1368"/>
      <c r="O39" s="1313"/>
      <c r="P39" s="1353"/>
      <c r="Q39" s="1355">
        <f t="shared" si="1"/>
        <v>0</v>
      </c>
    </row>
    <row r="40" spans="1:17" ht="225.75" thickTop="1" x14ac:dyDescent="0.25">
      <c r="A40" s="1335">
        <v>16</v>
      </c>
      <c r="B40" s="1361" t="s">
        <v>252</v>
      </c>
      <c r="C40" s="463" t="s">
        <v>208</v>
      </c>
      <c r="D40" s="462" t="s">
        <v>207</v>
      </c>
      <c r="E40" s="461" t="s">
        <v>251</v>
      </c>
      <c r="F40" s="677" t="s">
        <v>422</v>
      </c>
      <c r="G40" s="712">
        <v>0.5</v>
      </c>
      <c r="H40" s="459" t="s">
        <v>250</v>
      </c>
      <c r="I40" s="458">
        <v>31</v>
      </c>
      <c r="J40" s="457">
        <v>39427</v>
      </c>
      <c r="K40" s="456">
        <v>1</v>
      </c>
      <c r="L40" s="696">
        <f>J40*K40</f>
        <v>39427</v>
      </c>
      <c r="M40" s="696">
        <v>1236011</v>
      </c>
      <c r="N40" s="454">
        <f>L40/M40</f>
        <v>3.1898583426846525E-2</v>
      </c>
      <c r="O40" s="1312">
        <v>20177779</v>
      </c>
      <c r="P40" s="1352">
        <f>(L40+L41+L46+L47+L50)/O40</f>
        <v>8.5013492880266342E-2</v>
      </c>
      <c r="Q40" s="428">
        <f t="shared" si="1"/>
        <v>358427.27272727271</v>
      </c>
    </row>
    <row r="41" spans="1:17" ht="225" x14ac:dyDescent="0.25">
      <c r="A41" s="1284"/>
      <c r="B41" s="1281"/>
      <c r="C41" s="1288" t="s">
        <v>249</v>
      </c>
      <c r="D41" s="1380" t="s">
        <v>248</v>
      </c>
      <c r="E41" s="602" t="s">
        <v>247</v>
      </c>
      <c r="F41" s="452" t="s">
        <v>211</v>
      </c>
      <c r="G41" s="451" t="s">
        <v>211</v>
      </c>
      <c r="H41" s="603" t="s">
        <v>246</v>
      </c>
      <c r="I41" s="449">
        <v>2363</v>
      </c>
      <c r="J41" s="448">
        <v>50734</v>
      </c>
      <c r="K41" s="447">
        <v>1</v>
      </c>
      <c r="L41" s="711">
        <f>J41*K41</f>
        <v>50734</v>
      </c>
      <c r="M41" s="1287">
        <v>15825310</v>
      </c>
      <c r="N41" s="1364">
        <f>(L41+L46+L47+L50)/M41</f>
        <v>0.10590354763073127</v>
      </c>
      <c r="O41" s="1287"/>
      <c r="P41" s="1363"/>
      <c r="Q41" s="445">
        <f t="shared" si="1"/>
        <v>461218.18181818182</v>
      </c>
    </row>
    <row r="42" spans="1:17" ht="150" x14ac:dyDescent="0.25">
      <c r="A42" s="1284"/>
      <c r="B42" s="1281"/>
      <c r="C42" s="1288"/>
      <c r="D42" s="1380"/>
      <c r="E42" s="601" t="s">
        <v>245</v>
      </c>
      <c r="F42" s="604" t="s">
        <v>244</v>
      </c>
      <c r="G42" s="426" t="s">
        <v>243</v>
      </c>
      <c r="H42" s="427" t="s">
        <v>211</v>
      </c>
      <c r="I42" s="440" t="s">
        <v>211</v>
      </c>
      <c r="J42" s="439">
        <v>0</v>
      </c>
      <c r="K42" s="440" t="s">
        <v>211</v>
      </c>
      <c r="L42" s="439">
        <v>0</v>
      </c>
      <c r="M42" s="1287"/>
      <c r="N42" s="1365"/>
      <c r="O42" s="1287"/>
      <c r="P42" s="1363"/>
      <c r="Q42" s="438">
        <v>0</v>
      </c>
    </row>
    <row r="43" spans="1:17" ht="135" x14ac:dyDescent="0.25">
      <c r="A43" s="1284"/>
      <c r="B43" s="1281"/>
      <c r="C43" s="1288"/>
      <c r="D43" s="1380"/>
      <c r="E43" s="444" t="s">
        <v>242</v>
      </c>
      <c r="F43" s="442" t="s">
        <v>241</v>
      </c>
      <c r="G43" s="440">
        <v>25</v>
      </c>
      <c r="H43" s="427" t="s">
        <v>211</v>
      </c>
      <c r="I43" s="440" t="s">
        <v>211</v>
      </c>
      <c r="J43" s="439">
        <v>0</v>
      </c>
      <c r="K43" s="440" t="s">
        <v>211</v>
      </c>
      <c r="L43" s="439">
        <v>0</v>
      </c>
      <c r="M43" s="1287"/>
      <c r="N43" s="1365"/>
      <c r="O43" s="1287"/>
      <c r="P43" s="1363"/>
      <c r="Q43" s="438">
        <v>0</v>
      </c>
    </row>
    <row r="44" spans="1:17" ht="180" x14ac:dyDescent="0.25">
      <c r="A44" s="1284"/>
      <c r="B44" s="1281"/>
      <c r="C44" s="1288"/>
      <c r="D44" s="1380"/>
      <c r="E44" s="444" t="s">
        <v>240</v>
      </c>
      <c r="F44" s="427" t="s">
        <v>239</v>
      </c>
      <c r="G44" s="441">
        <v>0.124</v>
      </c>
      <c r="H44" s="427" t="s">
        <v>211</v>
      </c>
      <c r="I44" s="440" t="s">
        <v>211</v>
      </c>
      <c r="J44" s="439">
        <v>0</v>
      </c>
      <c r="K44" s="440" t="s">
        <v>211</v>
      </c>
      <c r="L44" s="439">
        <v>0</v>
      </c>
      <c r="M44" s="1287"/>
      <c r="N44" s="1365"/>
      <c r="O44" s="1287"/>
      <c r="P44" s="1363"/>
      <c r="Q44" s="438">
        <v>0</v>
      </c>
    </row>
    <row r="45" spans="1:17" ht="135" x14ac:dyDescent="0.25">
      <c r="A45" s="1284"/>
      <c r="B45" s="1281"/>
      <c r="C45" s="1288"/>
      <c r="D45" s="1380"/>
      <c r="E45" s="1358" t="s">
        <v>238</v>
      </c>
      <c r="F45" s="443" t="s">
        <v>237</v>
      </c>
      <c r="G45" s="425">
        <v>0.16</v>
      </c>
      <c r="H45" s="427" t="s">
        <v>211</v>
      </c>
      <c r="I45" s="440" t="s">
        <v>211</v>
      </c>
      <c r="J45" s="439">
        <v>0</v>
      </c>
      <c r="K45" s="440" t="s">
        <v>211</v>
      </c>
      <c r="L45" s="439">
        <v>0</v>
      </c>
      <c r="M45" s="1287"/>
      <c r="N45" s="1365"/>
      <c r="O45" s="1287"/>
      <c r="P45" s="1363"/>
      <c r="Q45" s="438">
        <v>0</v>
      </c>
    </row>
    <row r="46" spans="1:17" ht="120" x14ac:dyDescent="0.25">
      <c r="A46" s="1284"/>
      <c r="B46" s="1281"/>
      <c r="C46" s="1288"/>
      <c r="D46" s="1380"/>
      <c r="E46" s="1359"/>
      <c r="F46" s="427" t="s">
        <v>236</v>
      </c>
      <c r="G46" s="441">
        <v>0.14799999999999999</v>
      </c>
      <c r="H46" s="442" t="s">
        <v>235</v>
      </c>
      <c r="I46" s="440">
        <v>392</v>
      </c>
      <c r="J46" s="424">
        <v>159428</v>
      </c>
      <c r="K46" s="441">
        <v>0.14799999999999999</v>
      </c>
      <c r="L46" s="424">
        <f>J46*K46</f>
        <v>23595.343999999997</v>
      </c>
      <c r="M46" s="1287"/>
      <c r="N46" s="1365"/>
      <c r="O46" s="1287"/>
      <c r="P46" s="1363"/>
      <c r="Q46" s="423">
        <f>(L46*1000)/110</f>
        <v>214503.12727272723</v>
      </c>
    </row>
    <row r="47" spans="1:17" ht="120" x14ac:dyDescent="0.25">
      <c r="A47" s="1284"/>
      <c r="B47" s="1281"/>
      <c r="C47" s="1288"/>
      <c r="D47" s="1380"/>
      <c r="E47" s="1359"/>
      <c r="F47" s="427" t="s">
        <v>234</v>
      </c>
      <c r="G47" s="440">
        <v>1566</v>
      </c>
      <c r="H47" s="427" t="s">
        <v>233</v>
      </c>
      <c r="I47" s="440">
        <v>11778</v>
      </c>
      <c r="J47" s="424">
        <v>11746608</v>
      </c>
      <c r="K47" s="441">
        <f>G47/I47</f>
        <v>0.13295975547631178</v>
      </c>
      <c r="L47" s="424">
        <f>J47*K47</f>
        <v>1561826.1273560878</v>
      </c>
      <c r="M47" s="1287"/>
      <c r="N47" s="1365"/>
      <c r="O47" s="1287"/>
      <c r="P47" s="1363"/>
      <c r="Q47" s="423">
        <f>(L47*1000)/110</f>
        <v>14198419.339600798</v>
      </c>
    </row>
    <row r="48" spans="1:17" x14ac:dyDescent="0.25">
      <c r="A48" s="1284"/>
      <c r="B48" s="1281"/>
      <c r="C48" s="1288"/>
      <c r="D48" s="1380"/>
      <c r="E48" s="1359"/>
      <c r="F48" s="427"/>
      <c r="G48" s="440"/>
      <c r="H48" s="427"/>
      <c r="I48" s="440"/>
      <c r="J48" s="424"/>
      <c r="K48" s="441"/>
      <c r="L48" s="424"/>
      <c r="M48" s="1287"/>
      <c r="N48" s="1365"/>
      <c r="O48" s="1287"/>
      <c r="P48" s="1363"/>
      <c r="Q48" s="423"/>
    </row>
    <row r="49" spans="1:17" ht="150" x14ac:dyDescent="0.25">
      <c r="A49" s="1284"/>
      <c r="B49" s="1281"/>
      <c r="C49" s="1288"/>
      <c r="D49" s="1380"/>
      <c r="E49" s="1359"/>
      <c r="F49" s="427" t="s">
        <v>232</v>
      </c>
      <c r="G49" s="440" t="s">
        <v>231</v>
      </c>
      <c r="H49" s="427" t="s">
        <v>211</v>
      </c>
      <c r="I49" s="440" t="s">
        <v>211</v>
      </c>
      <c r="J49" s="439">
        <v>0</v>
      </c>
      <c r="K49" s="440" t="s">
        <v>211</v>
      </c>
      <c r="L49" s="439">
        <v>0</v>
      </c>
      <c r="M49" s="1287"/>
      <c r="N49" s="1365"/>
      <c r="O49" s="1287"/>
      <c r="P49" s="1363"/>
      <c r="Q49" s="438">
        <v>0</v>
      </c>
    </row>
    <row r="50" spans="1:17" ht="105.75" thickBot="1" x14ac:dyDescent="0.3">
      <c r="A50" s="1337"/>
      <c r="B50" s="1362"/>
      <c r="C50" s="1369"/>
      <c r="D50" s="1351"/>
      <c r="E50" s="1360"/>
      <c r="F50" s="437" t="s">
        <v>211</v>
      </c>
      <c r="G50" s="436" t="s">
        <v>211</v>
      </c>
      <c r="H50" s="437" t="s">
        <v>230</v>
      </c>
      <c r="I50" s="436">
        <v>112</v>
      </c>
      <c r="J50" s="723">
        <v>39801</v>
      </c>
      <c r="K50" s="435">
        <v>1</v>
      </c>
      <c r="L50" s="723">
        <f t="shared" ref="L50:L60" si="4">J50*K50</f>
        <v>39801</v>
      </c>
      <c r="M50" s="1313"/>
      <c r="N50" s="1366"/>
      <c r="O50" s="1313"/>
      <c r="P50" s="1353"/>
      <c r="Q50" s="433">
        <f t="shared" ref="Q50:Q61" si="5">(L50*1000)/110</f>
        <v>361827.27272727271</v>
      </c>
    </row>
    <row r="51" spans="1:17" ht="166.5" thickTop="1" thickBot="1" x14ac:dyDescent="0.3">
      <c r="A51" s="648"/>
      <c r="B51" s="709"/>
      <c r="C51" s="650" t="s">
        <v>390</v>
      </c>
      <c r="D51" s="649" t="s">
        <v>389</v>
      </c>
      <c r="E51" s="653" t="s">
        <v>391</v>
      </c>
      <c r="F51" s="654" t="s">
        <v>392</v>
      </c>
      <c r="G51" s="708">
        <v>0.06</v>
      </c>
      <c r="H51" s="654" t="s">
        <v>393</v>
      </c>
      <c r="I51" s="693">
        <v>6.6</v>
      </c>
      <c r="J51" s="424">
        <v>1558769</v>
      </c>
      <c r="K51" s="708">
        <v>0.06</v>
      </c>
      <c r="L51" s="655">
        <f>J51*K51</f>
        <v>93526.14</v>
      </c>
      <c r="M51" s="718">
        <f>'[14]Formati 2 Garda'!$E$260</f>
        <v>1570769</v>
      </c>
      <c r="N51" s="703"/>
      <c r="O51" s="718"/>
      <c r="P51" s="735"/>
      <c r="Q51" s="568"/>
    </row>
    <row r="52" spans="1:17" ht="150.75" thickTop="1" x14ac:dyDescent="0.25">
      <c r="A52" s="1335">
        <v>17</v>
      </c>
      <c r="B52" s="1361" t="s">
        <v>229</v>
      </c>
      <c r="C52" s="1356" t="s">
        <v>228</v>
      </c>
      <c r="D52" s="1375" t="s">
        <v>227</v>
      </c>
      <c r="E52" s="1378" t="s">
        <v>226</v>
      </c>
      <c r="F52" s="432" t="s">
        <v>225</v>
      </c>
      <c r="G52" s="707">
        <v>0.06</v>
      </c>
      <c r="H52" s="432" t="s">
        <v>224</v>
      </c>
      <c r="I52" s="431">
        <v>2427</v>
      </c>
      <c r="J52" s="722">
        <v>1845025</v>
      </c>
      <c r="K52" s="707">
        <v>0.06</v>
      </c>
      <c r="L52" s="722">
        <f t="shared" si="4"/>
        <v>110701.5</v>
      </c>
      <c r="M52" s="1312">
        <v>7483407</v>
      </c>
      <c r="N52" s="1352">
        <f>(L52+L53+L54+L55+L56+L57)/M52</f>
        <v>6.5612029387149468E-2</v>
      </c>
      <c r="O52" s="1312">
        <v>20177779</v>
      </c>
      <c r="P52" s="1352">
        <f>(L52+L53+L54+L55+L56+L57+L58)/O52</f>
        <v>2.5140057287771862E-2</v>
      </c>
      <c r="Q52" s="428">
        <f t="shared" si="5"/>
        <v>1006377.2727272727</v>
      </c>
    </row>
    <row r="53" spans="1:17" ht="135" x14ac:dyDescent="0.25">
      <c r="A53" s="1284"/>
      <c r="B53" s="1281"/>
      <c r="C53" s="1357"/>
      <c r="D53" s="1376"/>
      <c r="E53" s="1379"/>
      <c r="F53" s="427" t="s">
        <v>211</v>
      </c>
      <c r="G53" s="425" t="s">
        <v>211</v>
      </c>
      <c r="H53" s="427" t="s">
        <v>223</v>
      </c>
      <c r="I53" s="426">
        <v>66</v>
      </c>
      <c r="J53" s="424">
        <v>19000</v>
      </c>
      <c r="K53" s="425">
        <v>1</v>
      </c>
      <c r="L53" s="424">
        <f t="shared" si="4"/>
        <v>19000</v>
      </c>
      <c r="M53" s="1287"/>
      <c r="N53" s="1363"/>
      <c r="O53" s="1287"/>
      <c r="P53" s="1363"/>
      <c r="Q53" s="423">
        <f t="shared" si="5"/>
        <v>172727.27272727274</v>
      </c>
    </row>
    <row r="54" spans="1:17" ht="150" x14ac:dyDescent="0.25">
      <c r="A54" s="1284"/>
      <c r="B54" s="1281"/>
      <c r="C54" s="1357"/>
      <c r="D54" s="1376"/>
      <c r="E54" s="1372" t="s">
        <v>222</v>
      </c>
      <c r="F54" s="427" t="s">
        <v>221</v>
      </c>
      <c r="G54" s="425">
        <v>0.11</v>
      </c>
      <c r="H54" s="427" t="s">
        <v>220</v>
      </c>
      <c r="I54" s="426">
        <v>712</v>
      </c>
      <c r="J54" s="424">
        <v>946382</v>
      </c>
      <c r="K54" s="425">
        <v>0.11</v>
      </c>
      <c r="L54" s="424">
        <f t="shared" si="4"/>
        <v>104102.02</v>
      </c>
      <c r="M54" s="1287"/>
      <c r="N54" s="1363"/>
      <c r="O54" s="1287"/>
      <c r="P54" s="1363"/>
      <c r="Q54" s="423">
        <f t="shared" si="5"/>
        <v>946382</v>
      </c>
    </row>
    <row r="55" spans="1:17" ht="135" x14ac:dyDescent="0.25">
      <c r="A55" s="1284"/>
      <c r="B55" s="1281"/>
      <c r="C55" s="1357"/>
      <c r="D55" s="1376"/>
      <c r="E55" s="1373"/>
      <c r="F55" s="427" t="s">
        <v>211</v>
      </c>
      <c r="G55" s="425" t="s">
        <v>211</v>
      </c>
      <c r="H55" s="427" t="s">
        <v>219</v>
      </c>
      <c r="I55" s="426">
        <v>31</v>
      </c>
      <c r="J55" s="424">
        <v>9000</v>
      </c>
      <c r="K55" s="425">
        <v>1</v>
      </c>
      <c r="L55" s="424">
        <f t="shared" si="4"/>
        <v>9000</v>
      </c>
      <c r="M55" s="1287"/>
      <c r="N55" s="1363"/>
      <c r="O55" s="1287"/>
      <c r="P55" s="1363"/>
      <c r="Q55" s="423">
        <f t="shared" si="5"/>
        <v>81818.181818181823</v>
      </c>
    </row>
    <row r="56" spans="1:17" ht="135" x14ac:dyDescent="0.25">
      <c r="A56" s="1284"/>
      <c r="B56" s="1281"/>
      <c r="C56" s="1357"/>
      <c r="D56" s="1376"/>
      <c r="E56" s="1374" t="s">
        <v>218</v>
      </c>
      <c r="F56" s="427" t="s">
        <v>217</v>
      </c>
      <c r="G56" s="425">
        <v>0.18</v>
      </c>
      <c r="H56" s="427" t="s">
        <v>216</v>
      </c>
      <c r="I56" s="426">
        <v>657</v>
      </c>
      <c r="J56" s="424">
        <v>1351100</v>
      </c>
      <c r="K56" s="425">
        <v>0.18</v>
      </c>
      <c r="L56" s="424">
        <f t="shared" si="4"/>
        <v>243198</v>
      </c>
      <c r="M56" s="1287"/>
      <c r="N56" s="1363"/>
      <c r="O56" s="1287"/>
      <c r="P56" s="1363"/>
      <c r="Q56" s="423">
        <f t="shared" si="5"/>
        <v>2210890.9090909092</v>
      </c>
    </row>
    <row r="57" spans="1:17" ht="120" x14ac:dyDescent="0.25">
      <c r="A57" s="1284"/>
      <c r="B57" s="1281"/>
      <c r="C57" s="1321"/>
      <c r="D57" s="1377"/>
      <c r="E57" s="1358"/>
      <c r="F57" s="422" t="s">
        <v>211</v>
      </c>
      <c r="G57" s="420" t="s">
        <v>211</v>
      </c>
      <c r="H57" s="422" t="s">
        <v>215</v>
      </c>
      <c r="I57" s="421">
        <v>17</v>
      </c>
      <c r="J57" s="419">
        <v>5000</v>
      </c>
      <c r="K57" s="420">
        <v>1</v>
      </c>
      <c r="L57" s="419">
        <f t="shared" si="4"/>
        <v>5000</v>
      </c>
      <c r="M57" s="1287"/>
      <c r="N57" s="1363"/>
      <c r="O57" s="1287"/>
      <c r="P57" s="1363"/>
      <c r="Q57" s="418">
        <f t="shared" si="5"/>
        <v>45454.545454545456</v>
      </c>
    </row>
    <row r="58" spans="1:17" ht="240.75" thickBot="1" x14ac:dyDescent="0.3">
      <c r="A58" s="1337"/>
      <c r="B58" s="1362"/>
      <c r="C58" s="417" t="s">
        <v>214</v>
      </c>
      <c r="D58" s="416" t="s">
        <v>213</v>
      </c>
      <c r="E58" s="699" t="s">
        <v>212</v>
      </c>
      <c r="F58" s="413" t="s">
        <v>211</v>
      </c>
      <c r="G58" s="689" t="s">
        <v>211</v>
      </c>
      <c r="H58" s="413" t="s">
        <v>210</v>
      </c>
      <c r="I58" s="412">
        <v>57</v>
      </c>
      <c r="J58" s="411">
        <v>16269</v>
      </c>
      <c r="K58" s="398">
        <v>1</v>
      </c>
      <c r="L58" s="698">
        <f t="shared" si="4"/>
        <v>16269</v>
      </c>
      <c r="M58" s="698">
        <v>5463410</v>
      </c>
      <c r="N58" s="701">
        <f>L58/M58</f>
        <v>2.9778105615357441E-3</v>
      </c>
      <c r="O58" s="1313"/>
      <c r="P58" s="1353"/>
      <c r="Q58" s="695">
        <f t="shared" si="5"/>
        <v>147900</v>
      </c>
    </row>
    <row r="59" spans="1:17" ht="76.5" thickTop="1" thickBot="1" x14ac:dyDescent="0.3">
      <c r="A59" s="721"/>
      <c r="B59" s="681" t="s">
        <v>423</v>
      </c>
      <c r="C59" s="683" t="s">
        <v>425</v>
      </c>
      <c r="D59" s="682" t="s">
        <v>424</v>
      </c>
      <c r="E59" s="678"/>
      <c r="F59" s="437"/>
      <c r="G59" s="436"/>
      <c r="H59" s="684" t="s">
        <v>426</v>
      </c>
      <c r="I59" s="679">
        <v>1</v>
      </c>
      <c r="J59" s="561">
        <v>32548</v>
      </c>
      <c r="K59" s="398">
        <v>1</v>
      </c>
      <c r="L59" s="723">
        <f t="shared" si="4"/>
        <v>32548</v>
      </c>
      <c r="M59" s="723"/>
      <c r="N59" s="680"/>
      <c r="O59" s="723"/>
      <c r="P59" s="680"/>
      <c r="Q59" s="433">
        <f t="shared" si="5"/>
        <v>295890.90909090912</v>
      </c>
    </row>
    <row r="60" spans="1:17" ht="346.5" thickTop="1" thickBot="1" x14ac:dyDescent="0.3">
      <c r="A60" s="407">
        <v>91</v>
      </c>
      <c r="B60" s="406" t="s">
        <v>209</v>
      </c>
      <c r="C60" s="405" t="s">
        <v>208</v>
      </c>
      <c r="D60" s="404" t="s">
        <v>207</v>
      </c>
      <c r="E60" s="403" t="s">
        <v>206</v>
      </c>
      <c r="F60" s="401" t="s">
        <v>205</v>
      </c>
      <c r="G60" s="402">
        <v>0.04</v>
      </c>
      <c r="H60" s="401" t="s">
        <v>204</v>
      </c>
      <c r="I60" s="400">
        <v>1500</v>
      </c>
      <c r="J60" s="399">
        <v>6237</v>
      </c>
      <c r="K60" s="398">
        <v>1</v>
      </c>
      <c r="L60" s="397">
        <f t="shared" si="4"/>
        <v>6237</v>
      </c>
      <c r="M60" s="395">
        <v>41300</v>
      </c>
      <c r="N60" s="396">
        <f>L60/M60</f>
        <v>0.15101694915254238</v>
      </c>
      <c r="O60" s="395">
        <v>41300</v>
      </c>
      <c r="P60" s="394">
        <f>L60/O60</f>
        <v>0.15101694915254238</v>
      </c>
      <c r="Q60" s="393">
        <f t="shared" si="5"/>
        <v>56700</v>
      </c>
    </row>
    <row r="61" spans="1:17" ht="17.25" thickTop="1" thickBot="1" x14ac:dyDescent="0.3">
      <c r="A61" s="1370" t="s">
        <v>203</v>
      </c>
      <c r="B61" s="1371"/>
      <c r="C61" s="1371"/>
      <c r="D61" s="1371"/>
      <c r="E61" s="1371"/>
      <c r="F61" s="1371"/>
      <c r="G61" s="1371"/>
      <c r="H61" s="1371"/>
      <c r="I61" s="1371"/>
      <c r="J61" s="1371"/>
      <c r="K61" s="1371"/>
      <c r="L61" s="391">
        <f>L60+L59+L58+L57+L56+L55+L54+L53+L52+L51+L50+L47+L46+L41+L40+L38+L37+L36+L35+L34+L31+L30+L28+L26+L25+L24+L23+L22+L21+L20+L19+L18+L17+L16+L15+L14+L13+L12+L11+L10+L9+L8+L7+L6+L5+L4+L2+M3</f>
        <v>32446450.725613065</v>
      </c>
      <c r="M61" s="692"/>
      <c r="N61" s="692"/>
      <c r="O61" s="391">
        <f>E66</f>
        <v>0</v>
      </c>
      <c r="P61" s="390" t="e">
        <f>L61/O61</f>
        <v>#DIV/0!</v>
      </c>
      <c r="Q61" s="389">
        <f t="shared" si="5"/>
        <v>294967733.86920965</v>
      </c>
    </row>
    <row r="62" spans="1:17" ht="16.5" thickTop="1" x14ac:dyDescent="0.25"/>
  </sheetData>
  <mergeCells count="88">
    <mergeCell ref="A38:A39"/>
    <mergeCell ref="B38:B39"/>
    <mergeCell ref="E38:E39"/>
    <mergeCell ref="F38:F39"/>
    <mergeCell ref="G38:G39"/>
    <mergeCell ref="A61:K61"/>
    <mergeCell ref="M52:M57"/>
    <mergeCell ref="N52:N57"/>
    <mergeCell ref="A40:A50"/>
    <mergeCell ref="B40:B50"/>
    <mergeCell ref="O52:O58"/>
    <mergeCell ref="P52:P58"/>
    <mergeCell ref="E54:E55"/>
    <mergeCell ref="E56:E57"/>
    <mergeCell ref="A52:A58"/>
    <mergeCell ref="B52:B58"/>
    <mergeCell ref="C52:C57"/>
    <mergeCell ref="D52:D57"/>
    <mergeCell ref="E52:E53"/>
    <mergeCell ref="P31:P37"/>
    <mergeCell ref="O40:O50"/>
    <mergeCell ref="P40:P50"/>
    <mergeCell ref="C41:C50"/>
    <mergeCell ref="D41:D50"/>
    <mergeCell ref="M41:M50"/>
    <mergeCell ref="N41:N50"/>
    <mergeCell ref="E45:E50"/>
    <mergeCell ref="H38:H39"/>
    <mergeCell ref="C35:C36"/>
    <mergeCell ref="O38:O39"/>
    <mergeCell ref="P38:P39"/>
    <mergeCell ref="D35:D36"/>
    <mergeCell ref="E35:E36"/>
    <mergeCell ref="O31:O37"/>
    <mergeCell ref="Q38:Q39"/>
    <mergeCell ref="I38:I39"/>
    <mergeCell ref="J38:J39"/>
    <mergeCell ref="K38:K39"/>
    <mergeCell ref="L38:L39"/>
    <mergeCell ref="M38:M39"/>
    <mergeCell ref="N38:N39"/>
    <mergeCell ref="D26:D27"/>
    <mergeCell ref="E26:E27"/>
    <mergeCell ref="A31:A37"/>
    <mergeCell ref="B31:B37"/>
    <mergeCell ref="P22:P23"/>
    <mergeCell ref="A24:A30"/>
    <mergeCell ref="B24:B30"/>
    <mergeCell ref="O24:O30"/>
    <mergeCell ref="P24:P30"/>
    <mergeCell ref="C28:C30"/>
    <mergeCell ref="D28:D30"/>
    <mergeCell ref="E28:E30"/>
    <mergeCell ref="M28:M30"/>
    <mergeCell ref="N28:N30"/>
    <mergeCell ref="C26:C27"/>
    <mergeCell ref="A22:A23"/>
    <mergeCell ref="B22:B23"/>
    <mergeCell ref="O22:O23"/>
    <mergeCell ref="O16:O21"/>
    <mergeCell ref="P16:P21"/>
    <mergeCell ref="C18:C19"/>
    <mergeCell ref="D18:D19"/>
    <mergeCell ref="E18:E19"/>
    <mergeCell ref="M18:M19"/>
    <mergeCell ref="N18:N19"/>
    <mergeCell ref="F7:F8"/>
    <mergeCell ref="G7:G8"/>
    <mergeCell ref="M7:M8"/>
    <mergeCell ref="N7:N8"/>
    <mergeCell ref="A16:A21"/>
    <mergeCell ref="B16:B21"/>
    <mergeCell ref="A2:A5"/>
    <mergeCell ref="B2:B5"/>
    <mergeCell ref="O2:O5"/>
    <mergeCell ref="P2:P5"/>
    <mergeCell ref="A6:A15"/>
    <mergeCell ref="B6:B15"/>
    <mergeCell ref="O6:O15"/>
    <mergeCell ref="P6:P15"/>
    <mergeCell ref="C7:C8"/>
    <mergeCell ref="D7:D8"/>
    <mergeCell ref="C10:C13"/>
    <mergeCell ref="D10:D13"/>
    <mergeCell ref="E10:E13"/>
    <mergeCell ref="M10:M13"/>
    <mergeCell ref="N10:N13"/>
    <mergeCell ref="E7:E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topLeftCell="B1" zoomScale="50" zoomScaleNormal="50" workbookViewId="0">
      <pane xSplit="9" ySplit="1" topLeftCell="K2" activePane="bottomRight" state="frozen"/>
      <selection activeCell="B1" sqref="B1"/>
      <selection pane="topRight" activeCell="K1" sqref="K1"/>
      <selection pane="bottomLeft" activeCell="B2" sqref="B2"/>
      <selection pane="bottomRight" activeCell="Q74" sqref="Q74"/>
    </sheetView>
  </sheetViews>
  <sheetFormatPr defaultRowHeight="15.75" x14ac:dyDescent="0.25"/>
  <cols>
    <col min="7" max="7" width="9.875" bestFit="1" customWidth="1"/>
    <col min="8" max="8" width="14.875" customWidth="1"/>
    <col min="9" max="9" width="14.75" customWidth="1"/>
    <col min="10" max="10" width="14" customWidth="1"/>
    <col min="11" max="12" width="16.375" customWidth="1"/>
    <col min="13" max="13" width="14.875" customWidth="1"/>
    <col min="14" max="14" width="13.25" customWidth="1"/>
    <col min="15" max="15" width="11.75" customWidth="1"/>
    <col min="16" max="16" width="11" customWidth="1"/>
    <col min="17" max="17" width="16.875" customWidth="1"/>
  </cols>
  <sheetData>
    <row r="1" spans="1:17" ht="96" thickTop="1" thickBot="1" x14ac:dyDescent="0.3">
      <c r="A1" s="593" t="s">
        <v>378</v>
      </c>
      <c r="B1" s="592" t="s">
        <v>0</v>
      </c>
      <c r="C1" s="591" t="s">
        <v>377</v>
      </c>
      <c r="D1" s="590" t="s">
        <v>89</v>
      </c>
      <c r="E1" s="590" t="s">
        <v>376</v>
      </c>
      <c r="F1" s="590" t="s">
        <v>375</v>
      </c>
      <c r="G1" s="590" t="s">
        <v>630</v>
      </c>
      <c r="H1" s="590" t="s">
        <v>373</v>
      </c>
      <c r="I1" s="590" t="s">
        <v>631</v>
      </c>
      <c r="J1" s="590" t="s">
        <v>651</v>
      </c>
      <c r="K1" s="590" t="s">
        <v>370</v>
      </c>
      <c r="L1" s="590" t="s">
        <v>652</v>
      </c>
      <c r="M1" s="590" t="s">
        <v>653</v>
      </c>
      <c r="N1" s="590" t="s">
        <v>84</v>
      </c>
      <c r="O1" s="590" t="s">
        <v>654</v>
      </c>
      <c r="P1" s="590" t="s">
        <v>2</v>
      </c>
      <c r="Q1" s="589" t="s">
        <v>87</v>
      </c>
    </row>
    <row r="2" spans="1:17" ht="275.45" customHeight="1" thickBot="1" x14ac:dyDescent="0.3">
      <c r="A2" s="1282">
        <v>5</v>
      </c>
      <c r="B2" s="1279" t="s">
        <v>366</v>
      </c>
      <c r="C2" s="1462" t="s">
        <v>208</v>
      </c>
      <c r="D2" s="1463" t="s">
        <v>207</v>
      </c>
      <c r="E2" s="1464" t="s">
        <v>385</v>
      </c>
      <c r="F2" s="588" t="s">
        <v>365</v>
      </c>
      <c r="G2" s="586">
        <v>0.48</v>
      </c>
      <c r="H2" s="588" t="s">
        <v>364</v>
      </c>
      <c r="I2" s="587">
        <v>160</v>
      </c>
      <c r="J2" s="837">
        <v>7000000</v>
      </c>
      <c r="K2" s="586">
        <v>0.48</v>
      </c>
      <c r="L2" s="837">
        <f t="shared" ref="L2:L9" si="0">J2*K2</f>
        <v>3360000</v>
      </c>
      <c r="M2" s="1466">
        <v>327000000</v>
      </c>
      <c r="N2" s="585">
        <f>L2/M2</f>
        <v>1.0275229357798165E-2</v>
      </c>
      <c r="O2" s="1285">
        <v>12980332000</v>
      </c>
      <c r="P2" s="1459">
        <f>L2:L6/O2</f>
        <v>2.5885316338595962E-4</v>
      </c>
      <c r="Q2" s="584"/>
    </row>
    <row r="3" spans="1:17" ht="114" customHeight="1" x14ac:dyDescent="0.25">
      <c r="A3" s="1283"/>
      <c r="B3" s="1280"/>
      <c r="C3" s="1357"/>
      <c r="D3" s="1440"/>
      <c r="E3" s="1465"/>
      <c r="F3" s="872" t="s">
        <v>632</v>
      </c>
      <c r="G3" s="871">
        <v>0.28000000000000003</v>
      </c>
      <c r="H3" s="872" t="s">
        <v>633</v>
      </c>
      <c r="I3" s="866">
        <v>174</v>
      </c>
      <c r="J3" s="910">
        <v>250720000</v>
      </c>
      <c r="K3" s="871">
        <v>0.28000000000000003</v>
      </c>
      <c r="L3" s="838">
        <f>K3*J3</f>
        <v>70201600</v>
      </c>
      <c r="M3" s="1286"/>
      <c r="N3" s="940">
        <f>L3/M2</f>
        <v>0.21468379204892965</v>
      </c>
      <c r="O3" s="1286"/>
      <c r="P3" s="1460"/>
      <c r="Q3" s="418"/>
    </row>
    <row r="4" spans="1:17" ht="105" x14ac:dyDescent="0.25">
      <c r="A4" s="1283"/>
      <c r="B4" s="1280"/>
      <c r="C4" s="635" t="s">
        <v>380</v>
      </c>
      <c r="D4" s="636" t="s">
        <v>381</v>
      </c>
      <c r="E4" s="637" t="s">
        <v>382</v>
      </c>
      <c r="F4" s="873" t="s">
        <v>634</v>
      </c>
      <c r="G4" s="874">
        <v>0.43</v>
      </c>
      <c r="H4" s="638" t="s">
        <v>69</v>
      </c>
      <c r="I4" s="639" t="s">
        <v>69</v>
      </c>
      <c r="J4" s="640" t="s">
        <v>69</v>
      </c>
      <c r="K4" s="641" t="s">
        <v>211</v>
      </c>
      <c r="L4" s="640">
        <v>0</v>
      </c>
      <c r="M4" s="640"/>
      <c r="N4" s="642" t="s">
        <v>69</v>
      </c>
      <c r="O4" s="1286"/>
      <c r="P4" s="1460"/>
      <c r="Q4" s="418"/>
    </row>
    <row r="5" spans="1:17" ht="315" x14ac:dyDescent="0.25">
      <c r="A5" s="1283"/>
      <c r="B5" s="1280"/>
      <c r="C5" s="635" t="s">
        <v>358</v>
      </c>
      <c r="D5" s="636" t="s">
        <v>18</v>
      </c>
      <c r="E5" s="637" t="s">
        <v>386</v>
      </c>
      <c r="F5" s="638" t="s">
        <v>387</v>
      </c>
      <c r="G5" s="647">
        <v>360</v>
      </c>
      <c r="H5" s="638" t="s">
        <v>388</v>
      </c>
      <c r="I5" s="911">
        <v>2400</v>
      </c>
      <c r="J5" s="941" t="s">
        <v>650</v>
      </c>
      <c r="K5" s="875">
        <f>G5/I5</f>
        <v>0.15</v>
      </c>
      <c r="L5" s="868">
        <f>(J5/I5)*G5</f>
        <v>303532500</v>
      </c>
      <c r="M5" s="876">
        <v>4986031000</v>
      </c>
      <c r="N5" s="642">
        <f>L5/M5</f>
        <v>6.0876576980768871E-2</v>
      </c>
      <c r="O5" s="1286"/>
      <c r="P5" s="1460"/>
      <c r="Q5" s="418"/>
    </row>
    <row r="6" spans="1:17" ht="270" x14ac:dyDescent="0.25">
      <c r="A6" s="1284"/>
      <c r="B6" s="1281"/>
      <c r="C6" s="480" t="s">
        <v>363</v>
      </c>
      <c r="D6" s="539" t="s">
        <v>362</v>
      </c>
      <c r="E6" s="834" t="s">
        <v>361</v>
      </c>
      <c r="F6" s="478" t="s">
        <v>360</v>
      </c>
      <c r="G6" s="583">
        <v>0.13</v>
      </c>
      <c r="H6" s="478" t="s">
        <v>359</v>
      </c>
      <c r="I6" s="867">
        <v>320</v>
      </c>
      <c r="J6" s="839" t="s">
        <v>655</v>
      </c>
      <c r="K6" s="583">
        <v>1</v>
      </c>
      <c r="L6" s="877" t="str">
        <f>J6</f>
        <v>1650000</v>
      </c>
      <c r="M6" s="839">
        <v>572000000</v>
      </c>
      <c r="N6" s="862">
        <f>L6/M6</f>
        <v>2.8846153846153848E-3</v>
      </c>
      <c r="O6" s="1287"/>
      <c r="P6" s="1460"/>
      <c r="Q6" s="469"/>
    </row>
    <row r="7" spans="1:17" ht="409.5" x14ac:dyDescent="0.25">
      <c r="A7" s="1302">
        <v>10</v>
      </c>
      <c r="B7" s="1300" t="s">
        <v>357</v>
      </c>
      <c r="C7" s="627" t="s">
        <v>254</v>
      </c>
      <c r="D7" s="852" t="s">
        <v>356</v>
      </c>
      <c r="E7" s="851" t="s">
        <v>355</v>
      </c>
      <c r="F7" s="628" t="s">
        <v>354</v>
      </c>
      <c r="G7" s="629">
        <v>40</v>
      </c>
      <c r="H7" s="530" t="s">
        <v>353</v>
      </c>
      <c r="I7" s="630">
        <v>40</v>
      </c>
      <c r="J7" s="1018" t="s">
        <v>656</v>
      </c>
      <c r="K7" s="632">
        <v>1</v>
      </c>
      <c r="L7" s="838">
        <f t="shared" si="0"/>
        <v>37000000</v>
      </c>
      <c r="M7" s="838">
        <v>374000000</v>
      </c>
      <c r="N7" s="634">
        <f>L7/M7</f>
        <v>9.8930481283422467E-2</v>
      </c>
      <c r="O7" s="1461">
        <v>68476838000</v>
      </c>
      <c r="P7" s="1277">
        <f>L7:L15/O7</f>
        <v>5.4032868748992173E-4</v>
      </c>
      <c r="Q7" s="418"/>
    </row>
    <row r="8" spans="1:17" ht="116.1" customHeight="1" x14ac:dyDescent="0.25">
      <c r="A8" s="1302"/>
      <c r="B8" s="1300"/>
      <c r="C8" s="1288" t="s">
        <v>352</v>
      </c>
      <c r="D8" s="1274" t="s">
        <v>30</v>
      </c>
      <c r="E8" s="1272" t="s">
        <v>351</v>
      </c>
      <c r="F8" s="1272" t="s">
        <v>350</v>
      </c>
      <c r="G8" s="1273">
        <v>2970</v>
      </c>
      <c r="H8" s="452" t="s">
        <v>349</v>
      </c>
      <c r="I8" s="449">
        <v>17500</v>
      </c>
      <c r="J8" s="1018" t="s">
        <v>657</v>
      </c>
      <c r="K8" s="576">
        <f>G8/I8</f>
        <v>0.16971428571428571</v>
      </c>
      <c r="L8" s="448">
        <f t="shared" si="0"/>
        <v>284046387.4285714</v>
      </c>
      <c r="M8" s="1275">
        <v>3295779000</v>
      </c>
      <c r="N8" s="1276">
        <f>L8:L9/M8</f>
        <v>8.6184901180744039E-2</v>
      </c>
      <c r="O8" s="1297"/>
      <c r="P8" s="1277"/>
      <c r="Q8" s="493"/>
    </row>
    <row r="9" spans="1:17" ht="87" customHeight="1" x14ac:dyDescent="0.25">
      <c r="A9" s="1302"/>
      <c r="B9" s="1300"/>
      <c r="C9" s="1288"/>
      <c r="D9" s="1274"/>
      <c r="E9" s="1272"/>
      <c r="F9" s="1272"/>
      <c r="G9" s="1273"/>
      <c r="H9" s="582" t="s">
        <v>348</v>
      </c>
      <c r="I9" s="581">
        <v>3800</v>
      </c>
      <c r="J9" s="579" t="s">
        <v>658</v>
      </c>
      <c r="K9" s="580">
        <v>0.15625</v>
      </c>
      <c r="L9" s="579">
        <f t="shared" si="0"/>
        <v>39690625</v>
      </c>
      <c r="M9" s="1275"/>
      <c r="N9" s="1276"/>
      <c r="O9" s="1297"/>
      <c r="P9" s="1277"/>
      <c r="Q9" s="489"/>
    </row>
    <row r="10" spans="1:17" ht="87" customHeight="1" x14ac:dyDescent="0.25">
      <c r="A10" s="1302"/>
      <c r="B10" s="1300"/>
      <c r="C10" s="1357"/>
      <c r="D10" s="1467"/>
      <c r="E10" s="1440"/>
      <c r="F10" s="1014" t="s">
        <v>700</v>
      </c>
      <c r="G10" s="1024">
        <v>0.67</v>
      </c>
      <c r="H10" s="957" t="s">
        <v>702</v>
      </c>
      <c r="I10" s="882">
        <v>5000</v>
      </c>
      <c r="J10" s="527">
        <v>500000000</v>
      </c>
      <c r="K10" s="1023">
        <v>0.67</v>
      </c>
      <c r="L10" s="527">
        <f>K10*J10</f>
        <v>335000000</v>
      </c>
      <c r="M10" s="1291">
        <v>2300000000</v>
      </c>
      <c r="N10" s="934">
        <f>L10/M10</f>
        <v>0.14565217391304347</v>
      </c>
      <c r="O10" s="1297"/>
      <c r="P10" s="1277"/>
      <c r="Q10" s="568"/>
    </row>
    <row r="11" spans="1:17" ht="275.45" customHeight="1" x14ac:dyDescent="0.25">
      <c r="A11" s="1302"/>
      <c r="B11" s="1300"/>
      <c r="C11" s="1321"/>
      <c r="D11" s="1319"/>
      <c r="E11" s="1423"/>
      <c r="F11" s="924" t="s">
        <v>699</v>
      </c>
      <c r="G11" s="447">
        <v>0.45</v>
      </c>
      <c r="H11" s="924" t="s">
        <v>701</v>
      </c>
      <c r="I11" s="449">
        <v>23000</v>
      </c>
      <c r="J11" s="448">
        <v>536800000</v>
      </c>
      <c r="K11" s="576">
        <v>0.45</v>
      </c>
      <c r="L11" s="448">
        <f>K11*J11</f>
        <v>241560000</v>
      </c>
      <c r="M11" s="1293"/>
      <c r="N11" s="842">
        <f>L11/M10</f>
        <v>0.10502608695652174</v>
      </c>
      <c r="O11" s="1297"/>
      <c r="P11" s="1277"/>
      <c r="Q11" s="493"/>
    </row>
    <row r="12" spans="1:17" ht="188.45" customHeight="1" x14ac:dyDescent="0.25">
      <c r="A12" s="1302"/>
      <c r="B12" s="1300"/>
      <c r="C12" s="1034" t="s">
        <v>343</v>
      </c>
      <c r="D12" s="1035" t="s">
        <v>342</v>
      </c>
      <c r="E12" s="1035" t="s">
        <v>708</v>
      </c>
      <c r="F12" s="1036" t="s">
        <v>709</v>
      </c>
      <c r="G12" s="1037">
        <v>0.18</v>
      </c>
      <c r="H12" s="1038" t="s">
        <v>211</v>
      </c>
      <c r="I12" s="1039" t="s">
        <v>211</v>
      </c>
      <c r="J12" s="1040" t="s">
        <v>211</v>
      </c>
      <c r="K12" s="1037">
        <v>0.18</v>
      </c>
      <c r="L12" s="1040">
        <f>K12*M12</f>
        <v>143460000</v>
      </c>
      <c r="M12" s="1041">
        <v>797000000</v>
      </c>
      <c r="N12" s="1042">
        <f>L12/M12</f>
        <v>0.18</v>
      </c>
      <c r="O12" s="1297"/>
      <c r="P12" s="1277"/>
      <c r="Q12" s="469"/>
    </row>
    <row r="13" spans="1:17" ht="217.5" customHeight="1" x14ac:dyDescent="0.25">
      <c r="A13" s="1302"/>
      <c r="B13" s="1300"/>
      <c r="C13" s="841" t="s">
        <v>332</v>
      </c>
      <c r="D13" s="844" t="s">
        <v>331</v>
      </c>
      <c r="E13" s="840" t="s">
        <v>330</v>
      </c>
      <c r="F13" s="478" t="s">
        <v>329</v>
      </c>
      <c r="G13" s="878">
        <v>0.27</v>
      </c>
      <c r="H13" s="476" t="s">
        <v>328</v>
      </c>
      <c r="I13" s="475">
        <v>8111</v>
      </c>
      <c r="J13" s="472">
        <v>2109000000</v>
      </c>
      <c r="K13" s="473">
        <v>0.27</v>
      </c>
      <c r="L13" s="472">
        <f>K13*J13</f>
        <v>569430000</v>
      </c>
      <c r="M13" s="835">
        <f>J13</f>
        <v>2109000000</v>
      </c>
      <c r="N13" s="836">
        <f>L13/M13</f>
        <v>0.27</v>
      </c>
      <c r="O13" s="1297"/>
      <c r="P13" s="1277"/>
      <c r="Q13" s="568"/>
    </row>
    <row r="14" spans="1:17" ht="217.5" customHeight="1" x14ac:dyDescent="0.25">
      <c r="A14" s="1302"/>
      <c r="B14" s="1300"/>
      <c r="C14" s="1019"/>
      <c r="D14" s="1020"/>
      <c r="E14" s="565"/>
      <c r="F14" s="1021" t="s">
        <v>697</v>
      </c>
      <c r="G14" s="1022">
        <v>24393</v>
      </c>
      <c r="H14" s="957" t="s">
        <v>698</v>
      </c>
      <c r="I14" s="882">
        <v>675678</v>
      </c>
      <c r="J14" s="527">
        <v>118190942939</v>
      </c>
      <c r="K14" s="528">
        <f>G14/I14</f>
        <v>3.6101515810785613E-2</v>
      </c>
      <c r="L14" s="527">
        <f>K14*J14</f>
        <v>4266872195.2039685</v>
      </c>
      <c r="M14" s="1291">
        <v>137071099000</v>
      </c>
      <c r="N14" s="1294">
        <f>L14:L15/M14</f>
        <v>3.1128897530791438E-2</v>
      </c>
      <c r="O14" s="1297"/>
      <c r="P14" s="1277"/>
      <c r="Q14" s="568"/>
    </row>
    <row r="15" spans="1:17" ht="218.1" customHeight="1" thickBot="1" x14ac:dyDescent="0.3">
      <c r="A15" s="1303"/>
      <c r="B15" s="1301"/>
      <c r="C15" s="567" t="s">
        <v>327</v>
      </c>
      <c r="D15" s="566" t="s">
        <v>326</v>
      </c>
      <c r="E15" s="565" t="s">
        <v>325</v>
      </c>
      <c r="F15" s="564" t="s">
        <v>69</v>
      </c>
      <c r="G15" s="562" t="s">
        <v>69</v>
      </c>
      <c r="H15" s="563" t="s">
        <v>324</v>
      </c>
      <c r="I15" s="561">
        <v>17735</v>
      </c>
      <c r="J15" s="561">
        <v>4384429338</v>
      </c>
      <c r="K15" s="562">
        <v>1</v>
      </c>
      <c r="L15" s="561">
        <f>J15</f>
        <v>4384429338</v>
      </c>
      <c r="M15" s="1483"/>
      <c r="N15" s="1484"/>
      <c r="O15" s="1298"/>
      <c r="P15" s="1278"/>
      <c r="Q15" s="433"/>
    </row>
    <row r="16" spans="1:17" ht="203.45" customHeight="1" thickTop="1" x14ac:dyDescent="0.25">
      <c r="A16" s="1309">
        <v>11</v>
      </c>
      <c r="B16" s="1306" t="s">
        <v>323</v>
      </c>
      <c r="C16" s="558" t="s">
        <v>322</v>
      </c>
      <c r="D16" s="557" t="s">
        <v>321</v>
      </c>
      <c r="E16" s="556" t="s">
        <v>320</v>
      </c>
      <c r="F16" s="432" t="s">
        <v>319</v>
      </c>
      <c r="G16" s="555">
        <v>3200</v>
      </c>
      <c r="H16" s="432" t="s">
        <v>319</v>
      </c>
      <c r="I16" s="431">
        <v>3200</v>
      </c>
      <c r="J16" s="553">
        <v>132000</v>
      </c>
      <c r="K16" s="554">
        <v>0.5</v>
      </c>
      <c r="L16" s="553">
        <f>J16*K16</f>
        <v>66000</v>
      </c>
      <c r="M16" s="552">
        <v>820000</v>
      </c>
      <c r="N16" s="551">
        <f>L16/M16</f>
        <v>8.0487804878048783E-2</v>
      </c>
      <c r="O16" s="1310">
        <v>42214076000</v>
      </c>
      <c r="P16" s="1452">
        <f>L16:L21/O16</f>
        <v>1.5634595436839599E-6</v>
      </c>
      <c r="Q16" s="550"/>
    </row>
    <row r="17" spans="1:21" ht="409.5" x14ac:dyDescent="0.25">
      <c r="A17" s="1302"/>
      <c r="B17" s="1300"/>
      <c r="C17" s="549" t="s">
        <v>208</v>
      </c>
      <c r="D17" s="548" t="s">
        <v>207</v>
      </c>
      <c r="E17" s="547" t="s">
        <v>318</v>
      </c>
      <c r="F17" s="545" t="s">
        <v>317</v>
      </c>
      <c r="G17" s="546">
        <v>0.56999999999999995</v>
      </c>
      <c r="H17" s="545" t="s">
        <v>317</v>
      </c>
      <c r="I17" s="544">
        <v>110</v>
      </c>
      <c r="J17" s="542">
        <v>11000000</v>
      </c>
      <c r="K17" s="543">
        <v>0.56599999999999995</v>
      </c>
      <c r="L17" s="542">
        <f>K17*J17</f>
        <v>6225999.9999999991</v>
      </c>
      <c r="M17" s="541">
        <v>722000000</v>
      </c>
      <c r="N17" s="540">
        <f>L17/M17</f>
        <v>8.6232686980609406E-3</v>
      </c>
      <c r="O17" s="1297"/>
      <c r="P17" s="1453"/>
      <c r="Q17" s="502"/>
    </row>
    <row r="18" spans="1:21" ht="130.5" customHeight="1" x14ac:dyDescent="0.25">
      <c r="A18" s="1302"/>
      <c r="B18" s="1300"/>
      <c r="C18" s="1320" t="s">
        <v>316</v>
      </c>
      <c r="D18" s="1318" t="s">
        <v>315</v>
      </c>
      <c r="E18" s="1316" t="s">
        <v>314</v>
      </c>
      <c r="F18" s="539" t="s">
        <v>313</v>
      </c>
      <c r="G18" s="538">
        <v>0.47399999999999998</v>
      </c>
      <c r="H18" s="476" t="s">
        <v>312</v>
      </c>
      <c r="I18" s="1455">
        <v>268113</v>
      </c>
      <c r="J18" s="1457">
        <v>19425896468</v>
      </c>
      <c r="K18" s="536">
        <f>G18</f>
        <v>0.47399999999999998</v>
      </c>
      <c r="L18" s="472">
        <f>K18*J18</f>
        <v>9207874925.8319988</v>
      </c>
      <c r="M18" s="1291">
        <v>23340073000</v>
      </c>
      <c r="N18" s="1294">
        <f>L18:L19/M18</f>
        <v>0.39450925992527952</v>
      </c>
      <c r="O18" s="1297"/>
      <c r="P18" s="1453"/>
      <c r="Q18" s="502"/>
    </row>
    <row r="19" spans="1:21" ht="135" x14ac:dyDescent="0.25">
      <c r="A19" s="1302"/>
      <c r="B19" s="1300"/>
      <c r="C19" s="1421"/>
      <c r="D19" s="1319"/>
      <c r="E19" s="1317"/>
      <c r="F19" s="539" t="s">
        <v>311</v>
      </c>
      <c r="G19" s="538">
        <v>0.47199999999999998</v>
      </c>
      <c r="H19" s="476" t="s">
        <v>310</v>
      </c>
      <c r="I19" s="1456"/>
      <c r="J19" s="1458"/>
      <c r="K19" s="536">
        <f>G19</f>
        <v>0.47199999999999998</v>
      </c>
      <c r="L19" s="472">
        <f>K19*J18</f>
        <v>9169023132.8959999</v>
      </c>
      <c r="M19" s="1293"/>
      <c r="N19" s="1296"/>
      <c r="O19" s="1297"/>
      <c r="P19" s="1453"/>
      <c r="Q19" s="502"/>
      <c r="T19" s="879">
        <f>L18:L19/M18</f>
        <v>0.39284466389183959</v>
      </c>
    </row>
    <row r="20" spans="1:21" ht="210" x14ac:dyDescent="0.25">
      <c r="A20" s="1302"/>
      <c r="B20" s="1300"/>
      <c r="C20" s="914" t="s">
        <v>309</v>
      </c>
      <c r="D20" s="534" t="s">
        <v>308</v>
      </c>
      <c r="E20" s="912" t="s">
        <v>307</v>
      </c>
      <c r="F20" s="937" t="s">
        <v>306</v>
      </c>
      <c r="G20" s="531">
        <v>0.52700000000000002</v>
      </c>
      <c r="H20" s="530" t="s">
        <v>305</v>
      </c>
      <c r="I20" s="529">
        <v>77000</v>
      </c>
      <c r="J20" s="527">
        <v>6001043000</v>
      </c>
      <c r="K20" s="528">
        <f>G20</f>
        <v>0.52700000000000002</v>
      </c>
      <c r="L20" s="527">
        <f>K20*J20</f>
        <v>3162549661</v>
      </c>
      <c r="M20" s="932"/>
      <c r="N20" s="935"/>
      <c r="O20" s="1297"/>
      <c r="P20" s="1453"/>
      <c r="Q20" s="524"/>
    </row>
    <row r="21" spans="1:21" ht="409.6" thickBot="1" x14ac:dyDescent="0.3">
      <c r="A21" s="1303"/>
      <c r="B21" s="1301"/>
      <c r="C21" s="967" t="s">
        <v>304</v>
      </c>
      <c r="D21" s="468" t="s">
        <v>303</v>
      </c>
      <c r="E21" s="467" t="s">
        <v>302</v>
      </c>
      <c r="F21" s="468" t="s">
        <v>301</v>
      </c>
      <c r="G21" s="968">
        <v>0.62</v>
      </c>
      <c r="H21" s="969" t="s">
        <v>300</v>
      </c>
      <c r="I21" s="519">
        <v>76477</v>
      </c>
      <c r="J21" s="970">
        <v>7835000000</v>
      </c>
      <c r="K21" s="971">
        <f>G21</f>
        <v>0.62</v>
      </c>
      <c r="L21" s="970">
        <f>K21*J21</f>
        <v>4857700000</v>
      </c>
      <c r="M21" s="972">
        <v>10096000000</v>
      </c>
      <c r="N21" s="973">
        <f>L21/M21</f>
        <v>0.48115095087163234</v>
      </c>
      <c r="O21" s="1298"/>
      <c r="P21" s="1454"/>
      <c r="Q21" s="509"/>
    </row>
    <row r="22" spans="1:21" ht="30" customHeight="1" thickTop="1" thickBot="1" x14ac:dyDescent="0.3">
      <c r="A22" s="648"/>
      <c r="B22" s="1300" t="s">
        <v>10</v>
      </c>
      <c r="C22" s="974" t="s">
        <v>208</v>
      </c>
      <c r="D22" s="975" t="s">
        <v>207</v>
      </c>
      <c r="E22" s="976" t="s">
        <v>470</v>
      </c>
      <c r="F22" s="977" t="s">
        <v>664</v>
      </c>
      <c r="G22" s="922">
        <v>0.6</v>
      </c>
      <c r="H22" s="978" t="s">
        <v>633</v>
      </c>
      <c r="I22" s="630">
        <v>25</v>
      </c>
      <c r="J22" s="938">
        <v>115276000</v>
      </c>
      <c r="K22" s="632">
        <v>0.6</v>
      </c>
      <c r="L22" s="938">
        <f>K22*J22</f>
        <v>69165600</v>
      </c>
      <c r="M22" s="933">
        <v>160000000</v>
      </c>
      <c r="N22" s="965">
        <f>L22/M22</f>
        <v>0.43228499999999997</v>
      </c>
      <c r="O22" s="1310">
        <v>2806001000</v>
      </c>
      <c r="P22" s="1311">
        <f>L22:L23/O22</f>
        <v>2.4649171543417125E-2</v>
      </c>
      <c r="Q22" s="938"/>
    </row>
    <row r="23" spans="1:21" ht="150.75" thickTop="1" x14ac:dyDescent="0.25">
      <c r="A23" s="1307">
        <v>12</v>
      </c>
      <c r="B23" s="1300"/>
      <c r="C23" s="964" t="s">
        <v>299</v>
      </c>
      <c r="D23" s="931" t="s">
        <v>298</v>
      </c>
      <c r="E23" s="930" t="s">
        <v>297</v>
      </c>
      <c r="F23" s="530" t="s">
        <v>296</v>
      </c>
      <c r="G23" s="922">
        <v>0.3</v>
      </c>
      <c r="H23" s="530" t="s">
        <v>665</v>
      </c>
      <c r="I23" s="630">
        <v>80</v>
      </c>
      <c r="J23" s="938">
        <v>67675000</v>
      </c>
      <c r="K23" s="632">
        <v>0.3</v>
      </c>
      <c r="L23" s="938">
        <f>K23*J23</f>
        <v>20302500</v>
      </c>
      <c r="M23" s="933">
        <v>533501000</v>
      </c>
      <c r="N23" s="965">
        <f t="shared" ref="N23:N26" si="1">L23/M23</f>
        <v>3.8055223888989902E-2</v>
      </c>
      <c r="O23" s="1297"/>
      <c r="P23" s="1277"/>
      <c r="Q23" s="966"/>
    </row>
    <row r="24" spans="1:21" ht="375.75" thickBot="1" x14ac:dyDescent="0.3">
      <c r="A24" s="1308"/>
      <c r="B24" s="1301"/>
      <c r="C24" s="417" t="s">
        <v>294</v>
      </c>
      <c r="D24" s="468" t="s">
        <v>11</v>
      </c>
      <c r="E24" s="857" t="s">
        <v>293</v>
      </c>
      <c r="F24" s="413" t="s">
        <v>292</v>
      </c>
      <c r="G24" s="979" t="s">
        <v>69</v>
      </c>
      <c r="H24" s="413" t="s">
        <v>666</v>
      </c>
      <c r="I24" s="412">
        <v>110</v>
      </c>
      <c r="J24" s="411">
        <v>53900000</v>
      </c>
      <c r="K24" s="980" t="s">
        <v>69</v>
      </c>
      <c r="L24" s="981">
        <v>0</v>
      </c>
      <c r="M24" s="511">
        <v>1562500</v>
      </c>
      <c r="N24" s="845" t="s">
        <v>69</v>
      </c>
      <c r="O24" s="1298"/>
      <c r="P24" s="1278"/>
      <c r="Q24" s="982"/>
      <c r="U24">
        <f>80/I24</f>
        <v>0.72727272727272729</v>
      </c>
    </row>
    <row r="25" spans="1:21" ht="59.1" customHeight="1" thickTop="1" thickBot="1" x14ac:dyDescent="0.3">
      <c r="A25" s="648"/>
      <c r="B25" s="1306" t="s">
        <v>290</v>
      </c>
      <c r="C25" s="953" t="s">
        <v>208</v>
      </c>
      <c r="D25" s="954" t="s">
        <v>207</v>
      </c>
      <c r="E25" s="1012" t="s">
        <v>685</v>
      </c>
      <c r="F25" s="957" t="s">
        <v>678</v>
      </c>
      <c r="G25" s="1008">
        <v>0.1</v>
      </c>
      <c r="H25" s="957" t="s">
        <v>633</v>
      </c>
      <c r="I25" s="882">
        <v>50</v>
      </c>
      <c r="J25" s="527">
        <v>376687000</v>
      </c>
      <c r="K25" s="1009">
        <v>0.1</v>
      </c>
      <c r="L25" s="1010">
        <f>K25*J25</f>
        <v>37668700</v>
      </c>
      <c r="M25" s="932">
        <v>381687000</v>
      </c>
      <c r="N25" s="929">
        <f>L25/M25</f>
        <v>9.8690026120879154E-2</v>
      </c>
      <c r="O25" s="925"/>
      <c r="P25" s="929"/>
      <c r="Q25" s="1011"/>
    </row>
    <row r="26" spans="1:21" ht="210.75" thickTop="1" x14ac:dyDescent="0.25">
      <c r="A26" s="1309">
        <v>13</v>
      </c>
      <c r="B26" s="1300"/>
      <c r="C26" s="463" t="s">
        <v>289</v>
      </c>
      <c r="D26" s="508" t="s">
        <v>288</v>
      </c>
      <c r="E26" s="856" t="s">
        <v>287</v>
      </c>
      <c r="F26" s="459" t="s">
        <v>286</v>
      </c>
      <c r="G26" s="854">
        <v>0.5</v>
      </c>
      <c r="H26" s="459" t="s">
        <v>285</v>
      </c>
      <c r="I26" s="458">
        <v>475000</v>
      </c>
      <c r="J26" s="457">
        <v>876090000</v>
      </c>
      <c r="K26" s="456">
        <v>0.5</v>
      </c>
      <c r="L26" s="457">
        <f t="shared" ref="L26" si="2">J26*K26</f>
        <v>438045000</v>
      </c>
      <c r="M26" s="506">
        <v>22705898000</v>
      </c>
      <c r="N26" s="847">
        <f t="shared" si="1"/>
        <v>1.9292124011126975E-2</v>
      </c>
      <c r="O26" s="1341">
        <v>71452605000</v>
      </c>
      <c r="P26" s="1322">
        <f>L25:L39/O26</f>
        <v>6.1305672480380527E-3</v>
      </c>
      <c r="Q26" s="504"/>
    </row>
    <row r="27" spans="1:21" ht="101.45" customHeight="1" x14ac:dyDescent="0.25">
      <c r="A27" s="1302"/>
      <c r="B27" s="1300"/>
      <c r="C27" s="1345" t="s">
        <v>284</v>
      </c>
      <c r="D27" s="1318" t="s">
        <v>283</v>
      </c>
      <c r="E27" s="1468" t="s">
        <v>282</v>
      </c>
      <c r="F27" s="1469" t="s">
        <v>635</v>
      </c>
      <c r="G27" s="1472">
        <v>27466</v>
      </c>
      <c r="H27" s="977" t="s">
        <v>686</v>
      </c>
      <c r="I27" s="630">
        <v>1319</v>
      </c>
      <c r="J27" s="938">
        <v>88400000</v>
      </c>
      <c r="K27" s="632">
        <v>1</v>
      </c>
      <c r="L27" s="938">
        <f t="shared" ref="L27:L32" si="3">J27</f>
        <v>88400000</v>
      </c>
      <c r="M27" s="1443">
        <v>29862919000</v>
      </c>
      <c r="N27" s="1277">
        <f>L27:L33/M27</f>
        <v>2.9601928733088683E-3</v>
      </c>
      <c r="O27" s="1342"/>
      <c r="P27" s="1323"/>
      <c r="Q27" s="966"/>
    </row>
    <row r="28" spans="1:21" ht="60" x14ac:dyDescent="0.25">
      <c r="A28" s="1302"/>
      <c r="B28" s="1300"/>
      <c r="C28" s="1357"/>
      <c r="D28" s="1467"/>
      <c r="E28" s="1440"/>
      <c r="F28" s="1470"/>
      <c r="G28" s="1473"/>
      <c r="H28" s="977" t="s">
        <v>687</v>
      </c>
      <c r="I28" s="630">
        <v>2656</v>
      </c>
      <c r="J28" s="938">
        <v>177925000</v>
      </c>
      <c r="K28" s="632">
        <v>1</v>
      </c>
      <c r="L28" s="938">
        <f t="shared" si="3"/>
        <v>177925000</v>
      </c>
      <c r="M28" s="1342"/>
      <c r="N28" s="1277"/>
      <c r="O28" s="1342"/>
      <c r="P28" s="1323"/>
      <c r="Q28" s="966"/>
    </row>
    <row r="29" spans="1:21" ht="60" x14ac:dyDescent="0.25">
      <c r="A29" s="1302"/>
      <c r="B29" s="1300"/>
      <c r="C29" s="1357"/>
      <c r="D29" s="1467"/>
      <c r="E29" s="1440"/>
      <c r="F29" s="1470"/>
      <c r="G29" s="1473"/>
      <c r="H29" s="977" t="s">
        <v>688</v>
      </c>
      <c r="I29" s="630">
        <v>864</v>
      </c>
      <c r="J29" s="938">
        <v>41374000</v>
      </c>
      <c r="K29" s="632">
        <v>1</v>
      </c>
      <c r="L29" s="938">
        <f t="shared" si="3"/>
        <v>41374000</v>
      </c>
      <c r="M29" s="1342"/>
      <c r="N29" s="1277"/>
      <c r="O29" s="1342"/>
      <c r="P29" s="1323"/>
      <c r="Q29" s="966"/>
    </row>
    <row r="30" spans="1:21" ht="116.1" customHeight="1" x14ac:dyDescent="0.25">
      <c r="A30" s="1302"/>
      <c r="B30" s="1300"/>
      <c r="C30" s="1357"/>
      <c r="D30" s="1467"/>
      <c r="E30" s="1440"/>
      <c r="F30" s="1470"/>
      <c r="G30" s="1473"/>
      <c r="H30" s="977" t="s">
        <v>689</v>
      </c>
      <c r="I30" s="630">
        <v>2338</v>
      </c>
      <c r="J30" s="938">
        <v>160000000</v>
      </c>
      <c r="K30" s="632">
        <v>1</v>
      </c>
      <c r="L30" s="938">
        <f t="shared" si="3"/>
        <v>160000000</v>
      </c>
      <c r="M30" s="1342"/>
      <c r="N30" s="1277"/>
      <c r="O30" s="1342"/>
      <c r="P30" s="1323"/>
      <c r="Q30" s="966"/>
    </row>
    <row r="31" spans="1:21" ht="144.94999999999999" customHeight="1" x14ac:dyDescent="0.25">
      <c r="A31" s="1302"/>
      <c r="B31" s="1300"/>
      <c r="C31" s="1357"/>
      <c r="D31" s="1467"/>
      <c r="E31" s="1440"/>
      <c r="F31" s="1470"/>
      <c r="G31" s="1473"/>
      <c r="H31" s="977" t="s">
        <v>690</v>
      </c>
      <c r="I31" s="630">
        <v>1</v>
      </c>
      <c r="J31" s="938">
        <v>3042000</v>
      </c>
      <c r="K31" s="632">
        <v>1</v>
      </c>
      <c r="L31" s="938">
        <f t="shared" si="3"/>
        <v>3042000</v>
      </c>
      <c r="M31" s="1342"/>
      <c r="N31" s="1277"/>
      <c r="O31" s="1342"/>
      <c r="P31" s="1323"/>
      <c r="Q31" s="966"/>
    </row>
    <row r="32" spans="1:21" ht="130.5" customHeight="1" x14ac:dyDescent="0.25">
      <c r="A32" s="1302"/>
      <c r="B32" s="1300"/>
      <c r="C32" s="1357"/>
      <c r="D32" s="1467"/>
      <c r="E32" s="1440"/>
      <c r="F32" s="1470"/>
      <c r="G32" s="1473"/>
      <c r="H32" s="977" t="s">
        <v>691</v>
      </c>
      <c r="I32" s="630">
        <v>1</v>
      </c>
      <c r="J32" s="938">
        <v>79000</v>
      </c>
      <c r="K32" s="632"/>
      <c r="L32" s="938">
        <f t="shared" si="3"/>
        <v>79000</v>
      </c>
      <c r="M32" s="1342"/>
      <c r="N32" s="1277"/>
      <c r="O32" s="1342"/>
      <c r="P32" s="1323"/>
      <c r="Q32" s="966"/>
    </row>
    <row r="33" spans="1:17" ht="45" x14ac:dyDescent="0.25">
      <c r="A33" s="1302"/>
      <c r="B33" s="1300"/>
      <c r="C33" s="1321"/>
      <c r="D33" s="1319"/>
      <c r="E33" s="1423"/>
      <c r="F33" s="1471"/>
      <c r="G33" s="1474"/>
      <c r="H33" s="476" t="s">
        <v>280</v>
      </c>
      <c r="I33" s="867">
        <v>320000</v>
      </c>
      <c r="J33" s="472">
        <v>21902735000</v>
      </c>
      <c r="K33" s="880">
        <f>G27/I33</f>
        <v>8.5831249999999998E-2</v>
      </c>
      <c r="L33" s="472">
        <f>K33*J33</f>
        <v>1879939123.46875</v>
      </c>
      <c r="M33" s="1444"/>
      <c r="N33" s="1485"/>
      <c r="O33" s="1342"/>
      <c r="P33" s="1323"/>
      <c r="Q33" s="502"/>
    </row>
    <row r="34" spans="1:17" ht="57.95" customHeight="1" x14ac:dyDescent="0.25">
      <c r="A34" s="1302"/>
      <c r="B34" s="1300"/>
      <c r="C34" s="1345" t="s">
        <v>279</v>
      </c>
      <c r="D34" s="1318" t="s">
        <v>43</v>
      </c>
      <c r="E34" s="1422" t="s">
        <v>624</v>
      </c>
      <c r="F34" s="1015" t="s">
        <v>693</v>
      </c>
      <c r="G34" s="1013" t="s">
        <v>692</v>
      </c>
      <c r="H34" s="823" t="s">
        <v>627</v>
      </c>
      <c r="I34" s="915">
        <v>14000</v>
      </c>
      <c r="J34" s="839">
        <v>32000000</v>
      </c>
      <c r="K34" s="473">
        <v>1</v>
      </c>
      <c r="L34" s="472">
        <v>32000000</v>
      </c>
      <c r="M34" s="1443">
        <v>3228741000</v>
      </c>
      <c r="N34" s="497">
        <f>L34/M34</f>
        <v>9.9109838788555664E-3</v>
      </c>
      <c r="O34" s="1342"/>
      <c r="P34" s="1323"/>
      <c r="Q34" s="469"/>
    </row>
    <row r="35" spans="1:17" ht="105" x14ac:dyDescent="0.25">
      <c r="A35" s="1302"/>
      <c r="B35" s="1300"/>
      <c r="C35" s="1321"/>
      <c r="D35" s="1319"/>
      <c r="E35" s="1423"/>
      <c r="F35" s="936" t="s">
        <v>277</v>
      </c>
      <c r="G35" s="881">
        <v>0.6</v>
      </c>
      <c r="H35" s="476" t="s">
        <v>276</v>
      </c>
      <c r="I35" s="451">
        <v>5000</v>
      </c>
      <c r="J35" s="824">
        <v>13321000</v>
      </c>
      <c r="K35" s="447">
        <v>1</v>
      </c>
      <c r="L35" s="448">
        <f>J35</f>
        <v>13321000</v>
      </c>
      <c r="M35" s="1444"/>
      <c r="N35" s="820">
        <f>L35/M34</f>
        <v>4.1257567578198437E-3</v>
      </c>
      <c r="O35" s="1342"/>
      <c r="P35" s="1323"/>
      <c r="Q35" s="493"/>
    </row>
    <row r="36" spans="1:17" ht="261" customHeight="1" x14ac:dyDescent="0.25">
      <c r="A36" s="1302"/>
      <c r="B36" s="1300"/>
      <c r="C36" s="1345">
        <v>10430</v>
      </c>
      <c r="D36" s="1424" t="s">
        <v>427</v>
      </c>
      <c r="E36" s="1448" t="s">
        <v>275</v>
      </c>
      <c r="F36" s="450" t="s">
        <v>274</v>
      </c>
      <c r="G36" s="495">
        <v>0.12</v>
      </c>
      <c r="H36" s="850" t="s">
        <v>273</v>
      </c>
      <c r="I36" s="449">
        <v>66087</v>
      </c>
      <c r="J36" s="853">
        <v>5634460000</v>
      </c>
      <c r="K36" s="447">
        <v>0.12</v>
      </c>
      <c r="L36" s="448">
        <f>K36*J36</f>
        <v>676135200</v>
      </c>
      <c r="M36" s="1324">
        <v>3228741000</v>
      </c>
      <c r="N36" s="1328">
        <f>L36:L39/M36</f>
        <v>0.20941140834771199</v>
      </c>
      <c r="O36" s="1342"/>
      <c r="P36" s="1323"/>
      <c r="Q36" s="493"/>
    </row>
    <row r="37" spans="1:17" ht="75" x14ac:dyDescent="0.25">
      <c r="A37" s="1302"/>
      <c r="B37" s="1300"/>
      <c r="C37" s="1357"/>
      <c r="D37" s="1446"/>
      <c r="E37" s="1449"/>
      <c r="F37" s="826" t="s">
        <v>628</v>
      </c>
      <c r="G37" s="825">
        <v>0.4</v>
      </c>
      <c r="H37" s="821" t="s">
        <v>629</v>
      </c>
      <c r="I37" s="449">
        <v>172410</v>
      </c>
      <c r="J37" s="853">
        <v>18745540000</v>
      </c>
      <c r="K37" s="528">
        <v>0.4</v>
      </c>
      <c r="L37" s="527">
        <f>K37*J37</f>
        <v>7498216000</v>
      </c>
      <c r="M37" s="1297"/>
      <c r="N37" s="1323"/>
      <c r="O37" s="1342"/>
      <c r="P37" s="1323"/>
      <c r="Q37" s="568"/>
    </row>
    <row r="38" spans="1:17" ht="159.6" customHeight="1" x14ac:dyDescent="0.25">
      <c r="A38" s="1302"/>
      <c r="B38" s="1300"/>
      <c r="C38" s="1357"/>
      <c r="D38" s="1446"/>
      <c r="E38" s="1449"/>
      <c r="F38" s="607" t="s">
        <v>272</v>
      </c>
      <c r="G38" s="492">
        <v>60</v>
      </c>
      <c r="H38" s="607" t="s">
        <v>271</v>
      </c>
      <c r="I38" s="421">
        <v>703</v>
      </c>
      <c r="J38" s="921">
        <v>675360000</v>
      </c>
      <c r="K38" s="491">
        <f>G38/I38</f>
        <v>8.5348506401137975E-2</v>
      </c>
      <c r="L38" s="490">
        <f>K38*J38</f>
        <v>57640967.283072546</v>
      </c>
      <c r="M38" s="1297"/>
      <c r="N38" s="1323"/>
      <c r="O38" s="1342"/>
      <c r="P38" s="1323"/>
      <c r="Q38" s="489"/>
    </row>
    <row r="39" spans="1:17" ht="90.95" customHeight="1" thickBot="1" x14ac:dyDescent="0.3">
      <c r="A39" s="648"/>
      <c r="B39" s="1301"/>
      <c r="C39" s="1445"/>
      <c r="D39" s="1447"/>
      <c r="E39" s="1450"/>
      <c r="F39" s="884" t="s">
        <v>636</v>
      </c>
      <c r="G39" s="883">
        <v>30000</v>
      </c>
      <c r="H39" s="884" t="s">
        <v>637</v>
      </c>
      <c r="I39" s="882">
        <v>30000</v>
      </c>
      <c r="J39" s="870">
        <v>2200000000</v>
      </c>
      <c r="K39" s="528">
        <v>1</v>
      </c>
      <c r="L39" s="527">
        <f>J39</f>
        <v>2200000000</v>
      </c>
      <c r="M39" s="1298"/>
      <c r="N39" s="1451"/>
      <c r="O39" s="1426"/>
      <c r="P39" s="1451"/>
      <c r="Q39" s="418"/>
    </row>
    <row r="40" spans="1:17" ht="181.5" thickTop="1" thickBot="1" x14ac:dyDescent="0.3">
      <c r="A40" s="1335">
        <v>14</v>
      </c>
      <c r="B40" s="1361" t="s">
        <v>49</v>
      </c>
      <c r="C40" s="463" t="s">
        <v>208</v>
      </c>
      <c r="D40" s="462" t="s">
        <v>207</v>
      </c>
      <c r="E40" s="1016" t="s">
        <v>694</v>
      </c>
      <c r="F40" s="885" t="s">
        <v>638</v>
      </c>
      <c r="G40" s="858">
        <v>12</v>
      </c>
      <c r="H40" s="885" t="s">
        <v>633</v>
      </c>
      <c r="I40" s="458">
        <v>1340</v>
      </c>
      <c r="J40" s="457">
        <v>298610000</v>
      </c>
      <c r="K40" s="456">
        <f>G40/I40</f>
        <v>8.9552238805970154E-3</v>
      </c>
      <c r="L40" s="848">
        <f>J40*K40</f>
        <v>2674119.4029850746</v>
      </c>
      <c r="M40" s="848">
        <v>573800000</v>
      </c>
      <c r="N40" s="863">
        <f>L40/M40</f>
        <v>4.6603684262549227E-3</v>
      </c>
      <c r="O40" s="1312">
        <v>9208700000</v>
      </c>
      <c r="P40" s="1492">
        <f>L40:L46/O40</f>
        <v>2.9039054404911383E-4</v>
      </c>
      <c r="Q40" s="860"/>
    </row>
    <row r="41" spans="1:17" ht="211.5" thickTop="1" thickBot="1" x14ac:dyDescent="0.3">
      <c r="A41" s="1283"/>
      <c r="B41" s="1280"/>
      <c r="C41" s="658" t="s">
        <v>394</v>
      </c>
      <c r="D41" s="659" t="s">
        <v>395</v>
      </c>
      <c r="E41" s="660" t="s">
        <v>396</v>
      </c>
      <c r="F41" s="661" t="s">
        <v>397</v>
      </c>
      <c r="G41" s="855">
        <v>0.2</v>
      </c>
      <c r="H41" s="606" t="s">
        <v>269</v>
      </c>
      <c r="I41" s="663">
        <v>1000</v>
      </c>
      <c r="J41" s="664">
        <v>20500000</v>
      </c>
      <c r="K41" s="665">
        <v>1</v>
      </c>
      <c r="L41" s="666">
        <f>J41</f>
        <v>20500000</v>
      </c>
      <c r="M41" s="666">
        <v>75000000</v>
      </c>
      <c r="N41" s="657">
        <f>L41/M41</f>
        <v>0.27333333333333332</v>
      </c>
      <c r="O41" s="1286"/>
      <c r="P41" s="1493"/>
      <c r="Q41" s="418"/>
    </row>
    <row r="42" spans="1:17" ht="150.75" thickTop="1" x14ac:dyDescent="0.25">
      <c r="A42" s="1283"/>
      <c r="B42" s="1280"/>
      <c r="C42" s="658" t="s">
        <v>414</v>
      </c>
      <c r="D42" s="659" t="s">
        <v>413</v>
      </c>
      <c r="E42" s="673" t="s">
        <v>415</v>
      </c>
      <c r="F42" s="661" t="s">
        <v>416</v>
      </c>
      <c r="G42" s="855">
        <v>0.12</v>
      </c>
      <c r="H42" s="606" t="s">
        <v>696</v>
      </c>
      <c r="I42" s="663">
        <v>40</v>
      </c>
      <c r="J42" s="664">
        <v>15000000</v>
      </c>
      <c r="K42" s="665">
        <f>G42</f>
        <v>0.12</v>
      </c>
      <c r="L42" s="666">
        <f>K42*J42</f>
        <v>1800000</v>
      </c>
      <c r="M42" s="666"/>
      <c r="N42" s="657"/>
      <c r="O42" s="1286"/>
      <c r="P42" s="1493"/>
      <c r="Q42" s="418"/>
    </row>
    <row r="43" spans="1:17" ht="72.95" customHeight="1" x14ac:dyDescent="0.25">
      <c r="A43" s="1283"/>
      <c r="B43" s="1280"/>
      <c r="C43" s="1345" t="s">
        <v>268</v>
      </c>
      <c r="D43" s="1318" t="s">
        <v>50</v>
      </c>
      <c r="E43" s="673" t="s">
        <v>695</v>
      </c>
      <c r="F43" s="887" t="s">
        <v>641</v>
      </c>
      <c r="G43" s="869">
        <v>0.02</v>
      </c>
      <c r="H43" s="887" t="s">
        <v>640</v>
      </c>
      <c r="I43" s="663">
        <v>2</v>
      </c>
      <c r="J43" s="664">
        <v>1000000</v>
      </c>
      <c r="K43" s="665">
        <v>1</v>
      </c>
      <c r="L43" s="666">
        <f>J43</f>
        <v>1000000</v>
      </c>
      <c r="M43" s="1486">
        <v>5818900000</v>
      </c>
      <c r="N43" s="1488">
        <f>L43:L44/M43</f>
        <v>1.7185378679819211E-4</v>
      </c>
      <c r="O43" s="1286"/>
      <c r="P43" s="1493"/>
      <c r="Q43" s="418"/>
    </row>
    <row r="44" spans="1:17" ht="150" x14ac:dyDescent="0.25">
      <c r="A44" s="1284"/>
      <c r="B44" s="1281"/>
      <c r="C44" s="1321"/>
      <c r="D44" s="1319"/>
      <c r="E44" s="483" t="s">
        <v>267</v>
      </c>
      <c r="F44" s="482" t="s">
        <v>266</v>
      </c>
      <c r="G44" s="481">
        <v>0.02</v>
      </c>
      <c r="H44" s="476" t="s">
        <v>265</v>
      </c>
      <c r="I44" s="475">
        <v>86</v>
      </c>
      <c r="J44" s="839">
        <v>6900000</v>
      </c>
      <c r="K44" s="473">
        <v>1</v>
      </c>
      <c r="L44" s="472">
        <f>J44*K44</f>
        <v>6900000</v>
      </c>
      <c r="M44" s="1487"/>
      <c r="N44" s="1489"/>
      <c r="O44" s="1287"/>
      <c r="P44" s="1494"/>
      <c r="Q44" s="469"/>
    </row>
    <row r="45" spans="1:17" ht="87" customHeight="1" x14ac:dyDescent="0.25">
      <c r="A45" s="1284"/>
      <c r="B45" s="1281"/>
      <c r="C45" s="926" t="s">
        <v>264</v>
      </c>
      <c r="D45" s="1017" t="s">
        <v>51</v>
      </c>
      <c r="E45" s="927" t="s">
        <v>418</v>
      </c>
      <c r="F45" s="675" t="s">
        <v>417</v>
      </c>
      <c r="G45" s="477">
        <v>500</v>
      </c>
      <c r="H45" s="1000" t="s">
        <v>211</v>
      </c>
      <c r="I45" s="1006" t="s">
        <v>211</v>
      </c>
      <c r="J45" s="1006" t="s">
        <v>211</v>
      </c>
      <c r="K45" s="1006" t="s">
        <v>211</v>
      </c>
      <c r="L45" s="1006">
        <v>0</v>
      </c>
      <c r="M45" s="1006" t="s">
        <v>211</v>
      </c>
      <c r="N45" s="1006" t="s">
        <v>211</v>
      </c>
      <c r="O45" s="1287"/>
      <c r="P45" s="1494"/>
      <c r="Q45" s="469"/>
    </row>
    <row r="46" spans="1:17" ht="285.75" thickBot="1" x14ac:dyDescent="0.3">
      <c r="A46" s="1337"/>
      <c r="B46" s="1362"/>
      <c r="C46" s="417" t="s">
        <v>262</v>
      </c>
      <c r="D46" s="468" t="s">
        <v>261</v>
      </c>
      <c r="E46" s="467" t="s">
        <v>260</v>
      </c>
      <c r="F46" s="886" t="s">
        <v>639</v>
      </c>
      <c r="G46" s="859">
        <v>770</v>
      </c>
      <c r="H46" s="413" t="s">
        <v>259</v>
      </c>
      <c r="I46" s="412">
        <v>770</v>
      </c>
      <c r="J46" s="849">
        <v>7500000</v>
      </c>
      <c r="K46" s="466">
        <v>1</v>
      </c>
      <c r="L46" s="411">
        <f>J46*K46</f>
        <v>7500000</v>
      </c>
      <c r="M46" s="849">
        <v>155800000</v>
      </c>
      <c r="N46" s="864">
        <f>L46/M46</f>
        <v>4.8138639281129651E-2</v>
      </c>
      <c r="O46" s="1313"/>
      <c r="P46" s="1495"/>
      <c r="Q46" s="861"/>
    </row>
    <row r="47" spans="1:17" ht="286.5" thickTop="1" thickBot="1" x14ac:dyDescent="0.3">
      <c r="A47" s="648"/>
      <c r="B47" s="1306" t="s">
        <v>258</v>
      </c>
      <c r="C47" s="953" t="s">
        <v>659</v>
      </c>
      <c r="D47" s="954" t="s">
        <v>207</v>
      </c>
      <c r="E47" s="955" t="s">
        <v>660</v>
      </c>
      <c r="F47" s="957" t="s">
        <v>661</v>
      </c>
      <c r="G47" s="919">
        <v>0.3</v>
      </c>
      <c r="H47" s="957" t="s">
        <v>633</v>
      </c>
      <c r="I47" s="882">
        <v>24</v>
      </c>
      <c r="J47" s="925">
        <v>80450000</v>
      </c>
      <c r="K47" s="528">
        <v>0.3</v>
      </c>
      <c r="L47" s="527">
        <f>K47*J47</f>
        <v>24135000</v>
      </c>
      <c r="M47" s="925">
        <v>139600000</v>
      </c>
      <c r="N47" s="918">
        <f>L47/M47</f>
        <v>0.1728868194842407</v>
      </c>
      <c r="O47" s="1310">
        <v>2675656000</v>
      </c>
      <c r="P47" s="1322">
        <f>L47:L48/O47</f>
        <v>9.0202178456423397E-3</v>
      </c>
      <c r="Q47" s="568"/>
    </row>
    <row r="48" spans="1:17" ht="58.5" customHeight="1" thickTop="1" thickBot="1" x14ac:dyDescent="0.3">
      <c r="A48" s="920">
        <v>15</v>
      </c>
      <c r="B48" s="1300"/>
      <c r="C48" s="417" t="s">
        <v>662</v>
      </c>
      <c r="D48" s="916" t="s">
        <v>253</v>
      </c>
      <c r="E48" s="956" t="s">
        <v>421</v>
      </c>
      <c r="F48" s="958" t="s">
        <v>420</v>
      </c>
      <c r="G48" s="959">
        <v>220</v>
      </c>
      <c r="H48" s="962" t="s">
        <v>663</v>
      </c>
      <c r="I48" s="959">
        <v>220</v>
      </c>
      <c r="J48" s="960">
        <v>51000</v>
      </c>
      <c r="K48" s="961">
        <f>G48/I48</f>
        <v>1</v>
      </c>
      <c r="L48" s="960">
        <f>J48*K48</f>
        <v>51000</v>
      </c>
      <c r="M48" s="960">
        <v>2138776000</v>
      </c>
      <c r="N48" s="963">
        <f>L48/M48</f>
        <v>2.3845414386546323E-5</v>
      </c>
      <c r="O48" s="1298"/>
      <c r="P48" s="1451"/>
      <c r="Q48" s="913"/>
    </row>
    <row r="49" spans="1:17" ht="225.75" thickTop="1" x14ac:dyDescent="0.25">
      <c r="A49" s="1335">
        <v>16</v>
      </c>
      <c r="B49" s="1306" t="s">
        <v>252</v>
      </c>
      <c r="C49" s="463" t="s">
        <v>208</v>
      </c>
      <c r="D49" s="462" t="s">
        <v>207</v>
      </c>
      <c r="E49" s="461" t="s">
        <v>251</v>
      </c>
      <c r="F49" s="677" t="s">
        <v>422</v>
      </c>
      <c r="G49" s="948">
        <v>0.7</v>
      </c>
      <c r="H49" s="983" t="s">
        <v>633</v>
      </c>
      <c r="I49" s="458">
        <v>120</v>
      </c>
      <c r="J49" s="457">
        <v>1002745000</v>
      </c>
      <c r="K49" s="456">
        <v>0.7</v>
      </c>
      <c r="L49" s="946">
        <f>K49*J49</f>
        <v>701921500</v>
      </c>
      <c r="M49" s="946">
        <v>1294849000</v>
      </c>
      <c r="N49" s="454">
        <f>L49/M49</f>
        <v>0.54208753298647183</v>
      </c>
      <c r="O49" s="1310">
        <v>20860868000</v>
      </c>
      <c r="P49" s="1441">
        <f>L49:L60/O49</f>
        <v>3.3647760965651093E-2</v>
      </c>
      <c r="Q49" s="428"/>
    </row>
    <row r="50" spans="1:17" ht="231.95" customHeight="1" x14ac:dyDescent="0.25">
      <c r="A50" s="1284"/>
      <c r="B50" s="1300"/>
      <c r="C50" s="1288" t="s">
        <v>249</v>
      </c>
      <c r="D50" s="1380" t="s">
        <v>248</v>
      </c>
      <c r="E50" s="1475" t="s">
        <v>667</v>
      </c>
      <c r="F50" s="1478" t="s">
        <v>668</v>
      </c>
      <c r="G50" s="1429">
        <v>50</v>
      </c>
      <c r="H50" s="985" t="s">
        <v>670</v>
      </c>
      <c r="I50" s="996">
        <v>6700</v>
      </c>
      <c r="J50" s="996">
        <v>275800000</v>
      </c>
      <c r="K50" s="1431">
        <f>G50/I50</f>
        <v>7.462686567164179E-3</v>
      </c>
      <c r="L50" s="947">
        <f>K50*J50</f>
        <v>2058208.9552238805</v>
      </c>
      <c r="M50" s="1287">
        <v>16763019000</v>
      </c>
      <c r="N50" s="1364">
        <f>(L50+L51+L53+L55+L59)/M50</f>
        <v>2.5655004721235595E-3</v>
      </c>
      <c r="O50" s="1297"/>
      <c r="P50" s="1271"/>
      <c r="Q50" s="445"/>
    </row>
    <row r="51" spans="1:17" ht="231.95" customHeight="1" x14ac:dyDescent="0.25">
      <c r="A51" s="1284"/>
      <c r="B51" s="1300"/>
      <c r="C51" s="1288"/>
      <c r="D51" s="1380"/>
      <c r="E51" s="1476"/>
      <c r="F51" s="1479"/>
      <c r="G51" s="1430"/>
      <c r="H51" s="957" t="s">
        <v>671</v>
      </c>
      <c r="I51" s="882">
        <v>21</v>
      </c>
      <c r="J51" s="882">
        <v>15000000</v>
      </c>
      <c r="K51" s="1432"/>
      <c r="L51" s="943">
        <f>K50*J51</f>
        <v>111940.29850746268</v>
      </c>
      <c r="M51" s="1287"/>
      <c r="N51" s="1365"/>
      <c r="O51" s="1297"/>
      <c r="P51" s="1271"/>
      <c r="Q51" s="987"/>
    </row>
    <row r="52" spans="1:17" ht="105" x14ac:dyDescent="0.25">
      <c r="A52" s="1284"/>
      <c r="B52" s="1300"/>
      <c r="C52" s="1288"/>
      <c r="D52" s="1380"/>
      <c r="E52" s="1476"/>
      <c r="F52" s="604" t="s">
        <v>244</v>
      </c>
      <c r="G52" s="984" t="s">
        <v>482</v>
      </c>
      <c r="H52" s="427" t="s">
        <v>211</v>
      </c>
      <c r="I52" s="440" t="s">
        <v>211</v>
      </c>
      <c r="J52" s="439">
        <v>0</v>
      </c>
      <c r="K52" s="440" t="s">
        <v>211</v>
      </c>
      <c r="L52" s="439">
        <v>0</v>
      </c>
      <c r="M52" s="1287"/>
      <c r="N52" s="1365"/>
      <c r="O52" s="1297"/>
      <c r="P52" s="1271"/>
      <c r="Q52" s="438"/>
    </row>
    <row r="53" spans="1:17" ht="75" x14ac:dyDescent="0.25">
      <c r="A53" s="1284"/>
      <c r="B53" s="1300"/>
      <c r="C53" s="1288"/>
      <c r="D53" s="1380"/>
      <c r="E53" s="1477"/>
      <c r="F53" s="986" t="s">
        <v>669</v>
      </c>
      <c r="G53" s="440">
        <v>5</v>
      </c>
      <c r="H53" s="986" t="s">
        <v>672</v>
      </c>
      <c r="I53" s="440">
        <v>594</v>
      </c>
      <c r="J53" s="988">
        <v>1033500000</v>
      </c>
      <c r="K53" s="993">
        <v>0.01</v>
      </c>
      <c r="L53" s="995">
        <f>K53*J53</f>
        <v>10335000</v>
      </c>
      <c r="M53" s="1287"/>
      <c r="N53" s="1365"/>
      <c r="O53" s="1297"/>
      <c r="P53" s="1271"/>
      <c r="Q53" s="438"/>
    </row>
    <row r="54" spans="1:17" ht="180" x14ac:dyDescent="0.25">
      <c r="A54" s="1284"/>
      <c r="B54" s="1300"/>
      <c r="C54" s="1288"/>
      <c r="D54" s="1380"/>
      <c r="E54" s="444" t="s">
        <v>240</v>
      </c>
      <c r="F54" s="990" t="s">
        <v>673</v>
      </c>
      <c r="G54" s="989">
        <v>1566</v>
      </c>
      <c r="H54" s="427" t="s">
        <v>211</v>
      </c>
      <c r="I54" s="440" t="s">
        <v>211</v>
      </c>
      <c r="J54" s="439">
        <v>0</v>
      </c>
      <c r="K54" s="994" t="s">
        <v>211</v>
      </c>
      <c r="L54" s="439">
        <v>0</v>
      </c>
      <c r="M54" s="1287"/>
      <c r="N54" s="1365"/>
      <c r="O54" s="1297"/>
      <c r="P54" s="1271"/>
      <c r="Q54" s="438"/>
    </row>
    <row r="55" spans="1:17" ht="105" x14ac:dyDescent="0.25">
      <c r="A55" s="1284"/>
      <c r="B55" s="1300"/>
      <c r="C55" s="1288"/>
      <c r="D55" s="1380"/>
      <c r="E55" s="1358" t="s">
        <v>238</v>
      </c>
      <c r="F55" s="991" t="s">
        <v>674</v>
      </c>
      <c r="G55" s="989">
        <v>70</v>
      </c>
      <c r="H55" s="1433" t="s">
        <v>235</v>
      </c>
      <c r="I55" s="1435">
        <v>202</v>
      </c>
      <c r="J55" s="1436">
        <v>74025000</v>
      </c>
      <c r="K55" s="1438">
        <f>G55/I55</f>
        <v>0.34653465346534651</v>
      </c>
      <c r="L55" s="1490">
        <f>K55*J55</f>
        <v>25652227.722772274</v>
      </c>
      <c r="M55" s="1287"/>
      <c r="N55" s="1365"/>
      <c r="O55" s="1297"/>
      <c r="P55" s="1271"/>
      <c r="Q55" s="438"/>
    </row>
    <row r="56" spans="1:17" ht="60" x14ac:dyDescent="0.25">
      <c r="A56" s="1284"/>
      <c r="B56" s="1300"/>
      <c r="C56" s="1288"/>
      <c r="D56" s="1380"/>
      <c r="E56" s="1359"/>
      <c r="F56" s="991" t="s">
        <v>675</v>
      </c>
      <c r="G56" s="989">
        <v>57</v>
      </c>
      <c r="H56" s="1434"/>
      <c r="I56" s="1430"/>
      <c r="J56" s="1437"/>
      <c r="K56" s="1439"/>
      <c r="L56" s="1491"/>
      <c r="M56" s="1287"/>
      <c r="N56" s="1365"/>
      <c r="O56" s="1297"/>
      <c r="P56" s="1271"/>
      <c r="Q56" s="423"/>
    </row>
    <row r="57" spans="1:17" ht="120" x14ac:dyDescent="0.25">
      <c r="A57" s="1284"/>
      <c r="B57" s="1300"/>
      <c r="C57" s="1288"/>
      <c r="D57" s="1380"/>
      <c r="E57" s="1359"/>
      <c r="F57" s="427" t="s">
        <v>234</v>
      </c>
      <c r="G57" s="440">
        <v>1566</v>
      </c>
      <c r="H57" s="427" t="s">
        <v>233</v>
      </c>
      <c r="I57" s="992" t="s">
        <v>69</v>
      </c>
      <c r="J57" s="992" t="s">
        <v>69</v>
      </c>
      <c r="K57" s="992" t="s">
        <v>69</v>
      </c>
      <c r="L57" s="992"/>
      <c r="M57" s="1287"/>
      <c r="N57" s="1365"/>
      <c r="O57" s="1297"/>
      <c r="P57" s="1271"/>
      <c r="Q57" s="423"/>
    </row>
    <row r="58" spans="1:17" ht="150" x14ac:dyDescent="0.25">
      <c r="A58" s="1284"/>
      <c r="B58" s="1300"/>
      <c r="C58" s="1288"/>
      <c r="D58" s="1380"/>
      <c r="E58" s="1359"/>
      <c r="F58" s="427" t="s">
        <v>676</v>
      </c>
      <c r="G58" s="440">
        <v>2.5</v>
      </c>
      <c r="H58" s="427" t="s">
        <v>233</v>
      </c>
      <c r="I58" s="992" t="s">
        <v>69</v>
      </c>
      <c r="J58" s="992" t="s">
        <v>69</v>
      </c>
      <c r="K58" s="992" t="s">
        <v>69</v>
      </c>
      <c r="L58" s="992"/>
      <c r="M58" s="1287"/>
      <c r="N58" s="1365"/>
      <c r="O58" s="1297"/>
      <c r="P58" s="1271"/>
      <c r="Q58" s="438"/>
    </row>
    <row r="59" spans="1:17" ht="75.75" thickBot="1" x14ac:dyDescent="0.3">
      <c r="A59" s="1337"/>
      <c r="B59" s="1300"/>
      <c r="C59" s="1369"/>
      <c r="D59" s="1351"/>
      <c r="E59" s="1360"/>
      <c r="F59" s="997"/>
      <c r="G59" s="436">
        <v>105</v>
      </c>
      <c r="H59" s="437" t="s">
        <v>230</v>
      </c>
      <c r="I59" s="944">
        <v>3227</v>
      </c>
      <c r="J59" s="944">
        <v>149000000</v>
      </c>
      <c r="K59" s="952">
        <f>G59/I59</f>
        <v>3.2537960954446853E-2</v>
      </c>
      <c r="L59" s="944">
        <f>K59*J59</f>
        <v>4848156.1822125809</v>
      </c>
      <c r="M59" s="1313"/>
      <c r="N59" s="1366"/>
      <c r="O59" s="1297"/>
      <c r="P59" s="1271"/>
      <c r="Q59" s="1028"/>
    </row>
    <row r="60" spans="1:17" ht="160.5" customHeight="1" thickTop="1" thickBot="1" x14ac:dyDescent="0.3">
      <c r="A60" s="648"/>
      <c r="B60" s="1301"/>
      <c r="C60" s="1058" t="s">
        <v>390</v>
      </c>
      <c r="D60" s="1059" t="s">
        <v>389</v>
      </c>
      <c r="E60" s="1060" t="s">
        <v>391</v>
      </c>
      <c r="F60" s="1061" t="s">
        <v>392</v>
      </c>
      <c r="G60" s="952">
        <v>0.08</v>
      </c>
      <c r="H60" s="1061" t="s">
        <v>393</v>
      </c>
      <c r="I60" s="436">
        <v>110</v>
      </c>
      <c r="J60" s="1062">
        <v>1535000000</v>
      </c>
      <c r="K60" s="952">
        <v>0.08</v>
      </c>
      <c r="L60" s="944">
        <f>K60*J60</f>
        <v>122800000</v>
      </c>
      <c r="M60" s="944">
        <v>1645000000</v>
      </c>
      <c r="N60" s="950">
        <f>L60/M60</f>
        <v>7.4650455927051676E-2</v>
      </c>
      <c r="O60" s="1298"/>
      <c r="P60" s="1442"/>
      <c r="Q60" s="1028"/>
    </row>
    <row r="61" spans="1:17" ht="160.5" customHeight="1" thickTop="1" thickBot="1" x14ac:dyDescent="0.3">
      <c r="A61" s="648"/>
      <c r="B61" s="1300" t="s">
        <v>229</v>
      </c>
      <c r="C61" s="1055" t="s">
        <v>208</v>
      </c>
      <c r="D61" s="1056" t="s">
        <v>207</v>
      </c>
      <c r="E61" s="1057" t="s">
        <v>677</v>
      </c>
      <c r="F61" s="977" t="s">
        <v>678</v>
      </c>
      <c r="G61" s="949">
        <v>0.31</v>
      </c>
      <c r="H61" s="977" t="s">
        <v>633</v>
      </c>
      <c r="I61" s="951">
        <v>25</v>
      </c>
      <c r="J61" s="942">
        <v>864300000</v>
      </c>
      <c r="K61" s="949">
        <v>0.31</v>
      </c>
      <c r="L61" s="942">
        <f>K61*J61</f>
        <v>267933000</v>
      </c>
      <c r="M61" s="942">
        <v>1310300000</v>
      </c>
      <c r="N61" s="657">
        <f>L61/M61</f>
        <v>0.20448217965351445</v>
      </c>
      <c r="O61" s="1297">
        <v>24938800000</v>
      </c>
      <c r="P61" s="998"/>
      <c r="Q61" s="942"/>
    </row>
    <row r="62" spans="1:17" ht="105.75" thickTop="1" x14ac:dyDescent="0.25">
      <c r="A62" s="1335">
        <v>17</v>
      </c>
      <c r="B62" s="1300"/>
      <c r="C62" s="1357" t="s">
        <v>228</v>
      </c>
      <c r="D62" s="1440" t="s">
        <v>227</v>
      </c>
      <c r="E62" s="1358" t="s">
        <v>226</v>
      </c>
      <c r="F62" s="564" t="s">
        <v>225</v>
      </c>
      <c r="G62" s="919">
        <v>0.15</v>
      </c>
      <c r="H62" s="564" t="s">
        <v>224</v>
      </c>
      <c r="I62" s="882">
        <v>2337</v>
      </c>
      <c r="J62" s="915">
        <v>2205000000</v>
      </c>
      <c r="K62" s="919">
        <v>0.15</v>
      </c>
      <c r="L62" s="925">
        <f>K62*J62</f>
        <v>330750000</v>
      </c>
      <c r="M62" s="1286">
        <v>8727500000</v>
      </c>
      <c r="N62" s="1427">
        <f>L62:L67/M62</f>
        <v>3.7897450587224289E-2</v>
      </c>
      <c r="O62" s="1297"/>
      <c r="P62" s="1427">
        <f>L61:L69/O61</f>
        <v>1.3262466518036153E-2</v>
      </c>
      <c r="Q62" s="568"/>
    </row>
    <row r="63" spans="1:17" ht="90" x14ac:dyDescent="0.25">
      <c r="A63" s="1284"/>
      <c r="B63" s="1300"/>
      <c r="C63" s="1357"/>
      <c r="D63" s="1440"/>
      <c r="E63" s="1379"/>
      <c r="F63" s="427" t="s">
        <v>211</v>
      </c>
      <c r="G63" s="425" t="s">
        <v>211</v>
      </c>
      <c r="H63" s="427" t="s">
        <v>223</v>
      </c>
      <c r="I63" s="426"/>
      <c r="J63" s="424">
        <v>25000000</v>
      </c>
      <c r="K63" s="425">
        <v>1</v>
      </c>
      <c r="L63" s="424">
        <f t="shared" ref="L63:L67" si="4">J63*K63</f>
        <v>25000000</v>
      </c>
      <c r="M63" s="1287"/>
      <c r="N63" s="1363"/>
      <c r="O63" s="1297"/>
      <c r="P63" s="1363"/>
      <c r="Q63" s="423"/>
    </row>
    <row r="64" spans="1:17" ht="105" x14ac:dyDescent="0.25">
      <c r="A64" s="1284"/>
      <c r="B64" s="1300"/>
      <c r="C64" s="1357"/>
      <c r="D64" s="1440"/>
      <c r="E64" s="1372" t="s">
        <v>222</v>
      </c>
      <c r="F64" s="427" t="s">
        <v>221</v>
      </c>
      <c r="G64" s="425">
        <v>0.15</v>
      </c>
      <c r="H64" s="427" t="s">
        <v>220</v>
      </c>
      <c r="I64" s="426">
        <v>717</v>
      </c>
      <c r="J64" s="424">
        <v>1327000000</v>
      </c>
      <c r="K64" s="425">
        <v>0.15</v>
      </c>
      <c r="L64" s="424">
        <f>K64*J64</f>
        <v>199050000</v>
      </c>
      <c r="M64" s="1287"/>
      <c r="N64" s="1363"/>
      <c r="O64" s="1297"/>
      <c r="P64" s="1363"/>
      <c r="Q64" s="423"/>
    </row>
    <row r="65" spans="1:17" ht="90" x14ac:dyDescent="0.25">
      <c r="A65" s="1284"/>
      <c r="B65" s="1300"/>
      <c r="C65" s="1357"/>
      <c r="D65" s="1440"/>
      <c r="E65" s="1373"/>
      <c r="F65" s="427" t="s">
        <v>211</v>
      </c>
      <c r="G65" s="425" t="s">
        <v>211</v>
      </c>
      <c r="H65" s="427" t="s">
        <v>219</v>
      </c>
      <c r="I65" s="984" t="s">
        <v>211</v>
      </c>
      <c r="J65" s="424">
        <v>10000000</v>
      </c>
      <c r="K65" s="425">
        <v>1</v>
      </c>
      <c r="L65" s="424">
        <f t="shared" si="4"/>
        <v>10000000</v>
      </c>
      <c r="M65" s="1287"/>
      <c r="N65" s="1363"/>
      <c r="O65" s="1297"/>
      <c r="P65" s="1363"/>
      <c r="Q65" s="423"/>
    </row>
    <row r="66" spans="1:17" ht="90" x14ac:dyDescent="0.25">
      <c r="A66" s="1284"/>
      <c r="B66" s="1300"/>
      <c r="C66" s="1357"/>
      <c r="D66" s="1440"/>
      <c r="E66" s="1374" t="s">
        <v>218</v>
      </c>
      <c r="F66" s="427" t="s">
        <v>217</v>
      </c>
      <c r="G66" s="425">
        <v>0.17</v>
      </c>
      <c r="H66" s="427" t="s">
        <v>216</v>
      </c>
      <c r="I66" s="426">
        <v>660</v>
      </c>
      <c r="J66" s="424">
        <v>1406000000</v>
      </c>
      <c r="K66" s="425">
        <v>0.17</v>
      </c>
      <c r="L66" s="424">
        <f>K66*J66</f>
        <v>239020000.00000003</v>
      </c>
      <c r="M66" s="1287"/>
      <c r="N66" s="1363"/>
      <c r="O66" s="1297"/>
      <c r="P66" s="1363"/>
      <c r="Q66" s="1480"/>
    </row>
    <row r="67" spans="1:17" ht="75" x14ac:dyDescent="0.25">
      <c r="A67" s="1284"/>
      <c r="B67" s="1300"/>
      <c r="C67" s="1357"/>
      <c r="D67" s="1440"/>
      <c r="E67" s="1374"/>
      <c r="F67" s="422" t="s">
        <v>211</v>
      </c>
      <c r="G67" s="420" t="s">
        <v>211</v>
      </c>
      <c r="H67" s="422" t="s">
        <v>215</v>
      </c>
      <c r="I67" s="1001" t="s">
        <v>211</v>
      </c>
      <c r="J67" s="419">
        <v>5000000</v>
      </c>
      <c r="K67" s="420">
        <v>1</v>
      </c>
      <c r="L67" s="419">
        <f t="shared" si="4"/>
        <v>5000000</v>
      </c>
      <c r="M67" s="1324"/>
      <c r="N67" s="1428"/>
      <c r="O67" s="1297"/>
      <c r="P67" s="1363"/>
      <c r="Q67" s="1481"/>
    </row>
    <row r="68" spans="1:17" ht="29.1" customHeight="1" x14ac:dyDescent="0.25">
      <c r="A68" s="1336"/>
      <c r="B68" s="1300"/>
      <c r="C68" s="1005" t="s">
        <v>681</v>
      </c>
      <c r="D68" s="999" t="s">
        <v>516</v>
      </c>
      <c r="E68" s="476" t="s">
        <v>682</v>
      </c>
      <c r="F68" s="1000" t="s">
        <v>683</v>
      </c>
      <c r="G68" s="1007">
        <v>40</v>
      </c>
      <c r="H68" s="1000" t="s">
        <v>684</v>
      </c>
      <c r="I68" s="1006">
        <v>571</v>
      </c>
      <c r="J68" s="915">
        <v>620000000</v>
      </c>
      <c r="K68" s="923">
        <f>G68/I68</f>
        <v>7.0052539404553416E-2</v>
      </c>
      <c r="L68" s="915">
        <f>K68*J68</f>
        <v>43432574.430823117</v>
      </c>
      <c r="M68" s="915">
        <v>871625000</v>
      </c>
      <c r="N68" s="917">
        <f t="shared" ref="N68:N73" si="5">L68/M68</f>
        <v>4.9829427139908927E-2</v>
      </c>
      <c r="O68" s="1297"/>
      <c r="P68" s="1428"/>
      <c r="Q68" s="1481"/>
    </row>
    <row r="69" spans="1:17" ht="72.95" customHeight="1" thickBot="1" x14ac:dyDescent="0.3">
      <c r="A69" s="1337"/>
      <c r="B69" s="1301"/>
      <c r="C69" s="1002" t="s">
        <v>214</v>
      </c>
      <c r="D69" s="563" t="s">
        <v>213</v>
      </c>
      <c r="E69" s="530" t="s">
        <v>212</v>
      </c>
      <c r="F69" s="1003" t="s">
        <v>679</v>
      </c>
      <c r="G69" s="939">
        <v>0.15</v>
      </c>
      <c r="H69" s="1003" t="s">
        <v>680</v>
      </c>
      <c r="I69" s="679">
        <v>130</v>
      </c>
      <c r="J69" s="928">
        <v>27300000</v>
      </c>
      <c r="K69" s="1004">
        <v>0.15</v>
      </c>
      <c r="L69" s="928">
        <f>K69*J69</f>
        <v>4095000</v>
      </c>
      <c r="M69" s="928">
        <v>6497375000</v>
      </c>
      <c r="N69" s="680">
        <f t="shared" si="5"/>
        <v>6.3025452586621517E-4</v>
      </c>
      <c r="O69" s="1298"/>
      <c r="P69" s="1353"/>
      <c r="Q69" s="1482"/>
    </row>
    <row r="70" spans="1:17" ht="72.95" customHeight="1" thickTop="1" thickBot="1" x14ac:dyDescent="0.3">
      <c r="A70" s="945"/>
      <c r="B70" s="1047" t="s">
        <v>714</v>
      </c>
      <c r="C70" s="1049" t="s">
        <v>715</v>
      </c>
      <c r="D70" s="1048" t="s">
        <v>713</v>
      </c>
      <c r="E70" s="1050" t="s">
        <v>716</v>
      </c>
      <c r="F70" s="1051" t="s">
        <v>717</v>
      </c>
      <c r="G70" s="952">
        <v>0.3</v>
      </c>
      <c r="H70" s="1051" t="s">
        <v>211</v>
      </c>
      <c r="I70" s="1052" t="s">
        <v>211</v>
      </c>
      <c r="J70" s="1053" t="s">
        <v>211</v>
      </c>
      <c r="K70" s="1004">
        <v>0.3</v>
      </c>
      <c r="L70" s="944">
        <v>10800000</v>
      </c>
      <c r="M70" s="944">
        <v>12709511000</v>
      </c>
      <c r="N70" s="680">
        <f t="shared" si="5"/>
        <v>8.4975731953810022E-4</v>
      </c>
      <c r="O70" s="944">
        <v>49875338000</v>
      </c>
      <c r="P70" s="1054">
        <f>L70/O70</f>
        <v>2.165398859051341E-4</v>
      </c>
      <c r="Q70" s="1028"/>
    </row>
    <row r="71" spans="1:17" ht="256.5" thickTop="1" thickBot="1" x14ac:dyDescent="0.3">
      <c r="A71" s="846"/>
      <c r="B71" s="681" t="s">
        <v>423</v>
      </c>
      <c r="C71" s="1025" t="s">
        <v>208</v>
      </c>
      <c r="D71" s="1026" t="s">
        <v>207</v>
      </c>
      <c r="E71" s="1027" t="s">
        <v>703</v>
      </c>
      <c r="F71" s="1003" t="s">
        <v>678</v>
      </c>
      <c r="G71" s="939">
        <v>0.5</v>
      </c>
      <c r="H71" s="1003" t="s">
        <v>633</v>
      </c>
      <c r="I71" s="679">
        <v>15</v>
      </c>
      <c r="J71" s="561">
        <v>192000000</v>
      </c>
      <c r="K71" s="398">
        <v>0.5</v>
      </c>
      <c r="L71" s="843">
        <f>K71*J71</f>
        <v>96000000</v>
      </c>
      <c r="M71" s="843">
        <v>198000000</v>
      </c>
      <c r="N71" s="680">
        <f t="shared" si="5"/>
        <v>0.48484848484848486</v>
      </c>
      <c r="O71" s="843">
        <v>2268030000</v>
      </c>
      <c r="P71" s="680">
        <f>L71/O71</f>
        <v>4.2327482440708455E-2</v>
      </c>
      <c r="Q71" s="433"/>
    </row>
    <row r="72" spans="1:17" ht="346.5" thickTop="1" thickBot="1" x14ac:dyDescent="0.3">
      <c r="A72" s="407">
        <v>91</v>
      </c>
      <c r="B72" s="406" t="s">
        <v>209</v>
      </c>
      <c r="C72" s="405" t="s">
        <v>208</v>
      </c>
      <c r="D72" s="404" t="s">
        <v>207</v>
      </c>
      <c r="E72" s="403" t="s">
        <v>206</v>
      </c>
      <c r="F72" s="401" t="s">
        <v>205</v>
      </c>
      <c r="G72" s="402">
        <v>7.0000000000000007E-2</v>
      </c>
      <c r="H72" s="401" t="s">
        <v>204</v>
      </c>
      <c r="I72" s="400">
        <v>2850</v>
      </c>
      <c r="J72" s="399">
        <v>4400000</v>
      </c>
      <c r="K72" s="398">
        <v>7.0000000000000007E-2</v>
      </c>
      <c r="L72" s="397">
        <f>K72*J72</f>
        <v>308000.00000000006</v>
      </c>
      <c r="M72" s="395">
        <v>55700000</v>
      </c>
      <c r="N72" s="1029">
        <f t="shared" si="5"/>
        <v>5.5296229802513476E-3</v>
      </c>
      <c r="O72" s="395">
        <f>M72</f>
        <v>55700000</v>
      </c>
      <c r="P72" s="394">
        <f>N72</f>
        <v>5.5296229802513476E-3</v>
      </c>
      <c r="Q72" s="393">
        <f>M72/104</f>
        <v>535576.92307692312</v>
      </c>
    </row>
    <row r="73" spans="1:17" ht="409.6" thickTop="1" thickBot="1" x14ac:dyDescent="0.3">
      <c r="A73" s="407"/>
      <c r="B73" s="1030" t="s">
        <v>704</v>
      </c>
      <c r="C73" s="405" t="s">
        <v>208</v>
      </c>
      <c r="D73" s="404" t="s">
        <v>207</v>
      </c>
      <c r="E73" s="1032" t="s">
        <v>706</v>
      </c>
      <c r="F73" s="1031" t="s">
        <v>705</v>
      </c>
      <c r="G73" s="1033">
        <v>85</v>
      </c>
      <c r="H73" s="1031" t="s">
        <v>707</v>
      </c>
      <c r="I73" s="400">
        <v>4350</v>
      </c>
      <c r="J73" s="399">
        <v>116000000</v>
      </c>
      <c r="K73" s="1004">
        <f>G73/I73</f>
        <v>1.9540229885057471E-2</v>
      </c>
      <c r="L73" s="397">
        <f>K73*J73</f>
        <v>2266666.6666666665</v>
      </c>
      <c r="M73" s="395">
        <v>119000000</v>
      </c>
      <c r="N73" s="1029">
        <f t="shared" si="5"/>
        <v>1.9047619047619046E-2</v>
      </c>
      <c r="O73" s="395">
        <f>M73</f>
        <v>119000000</v>
      </c>
      <c r="P73" s="394">
        <f>N73</f>
        <v>1.9047619047619046E-2</v>
      </c>
      <c r="Q73" s="393">
        <f>O73/104</f>
        <v>1144230.7692307692</v>
      </c>
    </row>
    <row r="74" spans="1:17" ht="17.25" thickTop="1" thickBot="1" x14ac:dyDescent="0.3">
      <c r="A74" s="1370" t="s">
        <v>203</v>
      </c>
      <c r="B74" s="1371"/>
      <c r="C74" s="1371"/>
      <c r="D74" s="1371"/>
      <c r="E74" s="1371"/>
      <c r="F74" s="1371"/>
      <c r="G74" s="1371"/>
      <c r="H74" s="1371"/>
      <c r="I74" s="1371"/>
      <c r="J74" s="1371"/>
      <c r="K74" s="1371"/>
      <c r="L74" s="888">
        <f>SUM(L2:L73)</f>
        <v>52641218849.771545</v>
      </c>
      <c r="M74" s="865"/>
      <c r="N74" s="865"/>
      <c r="O74" s="391"/>
      <c r="P74" s="390"/>
      <c r="Q74" s="389">
        <f>L74/104</f>
        <v>506165565.86318791</v>
      </c>
    </row>
    <row r="75" spans="1:17" ht="16.5" thickTop="1" x14ac:dyDescent="0.25">
      <c r="L75" s="527"/>
    </row>
    <row r="76" spans="1:17" x14ac:dyDescent="0.25">
      <c r="O76" s="889"/>
    </row>
    <row r="78" spans="1:17" x14ac:dyDescent="0.25">
      <c r="H78" t="s">
        <v>643</v>
      </c>
      <c r="J78" t="s">
        <v>644</v>
      </c>
    </row>
    <row r="79" spans="1:17" x14ac:dyDescent="0.25">
      <c r="J79" s="889">
        <f>L74</f>
        <v>52641218849.771545</v>
      </c>
    </row>
    <row r="84" spans="5:12" ht="45" x14ac:dyDescent="0.25">
      <c r="E84" s="387" t="s">
        <v>202</v>
      </c>
      <c r="F84" s="386" t="s">
        <v>201</v>
      </c>
      <c r="G84" s="387" t="s">
        <v>200</v>
      </c>
      <c r="H84" s="388" t="s">
        <v>199</v>
      </c>
      <c r="I84" s="388" t="s">
        <v>198</v>
      </c>
      <c r="J84" s="387" t="s">
        <v>197</v>
      </c>
      <c r="K84" s="387" t="s">
        <v>645</v>
      </c>
      <c r="L84" s="386" t="s">
        <v>646</v>
      </c>
    </row>
    <row r="85" spans="5:12" x14ac:dyDescent="0.25">
      <c r="E85" s="385">
        <v>75</v>
      </c>
      <c r="F85" s="385">
        <v>11</v>
      </c>
      <c r="G85" s="385">
        <v>43</v>
      </c>
      <c r="H85" s="383">
        <v>592801000000</v>
      </c>
      <c r="I85" s="595">
        <f>L74</f>
        <v>52641218849.771545</v>
      </c>
      <c r="J85" s="384">
        <f>I85/H85</f>
        <v>8.8800826668260585E-2</v>
      </c>
      <c r="K85" s="383">
        <v>1682637000000</v>
      </c>
      <c r="L85" s="382">
        <f>I85/K85</f>
        <v>3.1284952636707469E-2</v>
      </c>
    </row>
    <row r="86" spans="5:12" x14ac:dyDescent="0.25">
      <c r="H86" s="890"/>
      <c r="J86" s="891"/>
    </row>
  </sheetData>
  <mergeCells count="102">
    <mergeCell ref="Q66:Q69"/>
    <mergeCell ref="M14:M15"/>
    <mergeCell ref="N14:N15"/>
    <mergeCell ref="C10:C11"/>
    <mergeCell ref="D10:D11"/>
    <mergeCell ref="E10:E11"/>
    <mergeCell ref="M10:M11"/>
    <mergeCell ref="M27:M33"/>
    <mergeCell ref="N27:N33"/>
    <mergeCell ref="D43:D44"/>
    <mergeCell ref="M43:M44"/>
    <mergeCell ref="N43:N44"/>
    <mergeCell ref="L55:L56"/>
    <mergeCell ref="P40:P46"/>
    <mergeCell ref="P47:P48"/>
    <mergeCell ref="E27:E33"/>
    <mergeCell ref="F27:F33"/>
    <mergeCell ref="G27:G33"/>
    <mergeCell ref="C43:C44"/>
    <mergeCell ref="B22:B24"/>
    <mergeCell ref="B49:B60"/>
    <mergeCell ref="E50:E53"/>
    <mergeCell ref="F50:F51"/>
    <mergeCell ref="B47:B48"/>
    <mergeCell ref="A2:A6"/>
    <mergeCell ref="B2:B6"/>
    <mergeCell ref="O2:O6"/>
    <mergeCell ref="P2:P6"/>
    <mergeCell ref="A7:A15"/>
    <mergeCell ref="B7:B15"/>
    <mergeCell ref="O7:O15"/>
    <mergeCell ref="P7:P15"/>
    <mergeCell ref="C8:C9"/>
    <mergeCell ref="D8:D9"/>
    <mergeCell ref="C2:C3"/>
    <mergeCell ref="D2:D3"/>
    <mergeCell ref="E2:E3"/>
    <mergeCell ref="M2:M3"/>
    <mergeCell ref="E8:E9"/>
    <mergeCell ref="F8:F9"/>
    <mergeCell ref="G8:G9"/>
    <mergeCell ref="M8:M9"/>
    <mergeCell ref="N8:N9"/>
    <mergeCell ref="A16:A21"/>
    <mergeCell ref="B16:B21"/>
    <mergeCell ref="O16:O21"/>
    <mergeCell ref="P16:P21"/>
    <mergeCell ref="C18:C19"/>
    <mergeCell ref="D18:D19"/>
    <mergeCell ref="E18:E19"/>
    <mergeCell ref="M18:M19"/>
    <mergeCell ref="N18:N19"/>
    <mergeCell ref="I18:I19"/>
    <mergeCell ref="J18:J19"/>
    <mergeCell ref="P62:P69"/>
    <mergeCell ref="E64:E65"/>
    <mergeCell ref="E66:E67"/>
    <mergeCell ref="A62:A69"/>
    <mergeCell ref="C62:C67"/>
    <mergeCell ref="D62:D67"/>
    <mergeCell ref="E62:E63"/>
    <mergeCell ref="P49:P60"/>
    <mergeCell ref="A23:A24"/>
    <mergeCell ref="A26:A38"/>
    <mergeCell ref="C34:C35"/>
    <mergeCell ref="D34:D35"/>
    <mergeCell ref="M34:M35"/>
    <mergeCell ref="C36:C39"/>
    <mergeCell ref="D36:D39"/>
    <mergeCell ref="E36:E39"/>
    <mergeCell ref="E34:E35"/>
    <mergeCell ref="M36:M39"/>
    <mergeCell ref="N36:N39"/>
    <mergeCell ref="P26:P39"/>
    <mergeCell ref="P22:P24"/>
    <mergeCell ref="O22:O24"/>
    <mergeCell ref="B61:B69"/>
    <mergeCell ref="B25:B39"/>
    <mergeCell ref="A74:K74"/>
    <mergeCell ref="O26:O39"/>
    <mergeCell ref="O49:O60"/>
    <mergeCell ref="M62:M67"/>
    <mergeCell ref="N62:N67"/>
    <mergeCell ref="A40:A46"/>
    <mergeCell ref="B40:B46"/>
    <mergeCell ref="O40:O46"/>
    <mergeCell ref="G50:G51"/>
    <mergeCell ref="K50:K51"/>
    <mergeCell ref="H55:H56"/>
    <mergeCell ref="I55:I56"/>
    <mergeCell ref="J55:J56"/>
    <mergeCell ref="K55:K56"/>
    <mergeCell ref="O61:O69"/>
    <mergeCell ref="O47:O48"/>
    <mergeCell ref="A49:A59"/>
    <mergeCell ref="C50:C59"/>
    <mergeCell ref="D50:D59"/>
    <mergeCell ref="M50:M59"/>
    <mergeCell ref="N50:N59"/>
    <mergeCell ref="E55:E59"/>
    <mergeCell ref="C27:C33"/>
    <mergeCell ref="D27:D3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28"/>
  <sheetViews>
    <sheetView workbookViewId="0">
      <selection activeCell="H27" sqref="H27"/>
    </sheetView>
  </sheetViews>
  <sheetFormatPr defaultColWidth="9" defaultRowHeight="15.75" x14ac:dyDescent="0.25"/>
  <cols>
    <col min="1" max="1" width="10.125" style="894" customWidth="1"/>
    <col min="2" max="2" width="11.125" style="894" customWidth="1"/>
    <col min="3" max="4" width="12.625" style="894" bestFit="1" customWidth="1"/>
    <col min="5" max="6" width="13.75" style="894" bestFit="1" customWidth="1"/>
    <col min="7" max="7" width="10.875" style="894" bestFit="1" customWidth="1"/>
    <col min="8" max="8" width="9.75" style="894" bestFit="1" customWidth="1"/>
    <col min="9" max="9" width="13.375" style="894" bestFit="1" customWidth="1"/>
    <col min="10" max="16384" width="9" style="894"/>
  </cols>
  <sheetData>
    <row r="5" spans="2:9" x14ac:dyDescent="0.25">
      <c r="B5" s="892" t="s">
        <v>647</v>
      </c>
      <c r="C5" s="893" t="s">
        <v>191</v>
      </c>
      <c r="D5" s="893" t="s">
        <v>192</v>
      </c>
      <c r="E5" s="893" t="s">
        <v>193</v>
      </c>
      <c r="F5" s="893" t="s">
        <v>194</v>
      </c>
      <c r="G5" s="594" t="s">
        <v>379</v>
      </c>
      <c r="H5" s="594" t="s">
        <v>429</v>
      </c>
      <c r="I5" s="594" t="s">
        <v>642</v>
      </c>
    </row>
    <row r="6" spans="2:9" x14ac:dyDescent="0.25">
      <c r="B6" s="892" t="s">
        <v>648</v>
      </c>
      <c r="C6" s="895">
        <f>'[16]2015_2017'!G19</f>
        <v>4842766</v>
      </c>
      <c r="D6" s="895">
        <f>'[16]2016_2018'!G35</f>
        <v>7857943</v>
      </c>
      <c r="E6" s="895">
        <f>'[16]2017_2019'!G38</f>
        <v>15136526</v>
      </c>
      <c r="F6" s="895">
        <f>'[16]2018_2020'!D50</f>
        <v>15120084</v>
      </c>
      <c r="G6" s="896">
        <f>'[16]2019-2021'!L59</f>
        <v>32523403.427957296</v>
      </c>
      <c r="H6" s="896">
        <f>'Sheet2 (2)'!M6</f>
        <v>38264748</v>
      </c>
      <c r="I6" s="896">
        <f>'2021-2023'!I85</f>
        <v>52641218849.771545</v>
      </c>
    </row>
    <row r="26" spans="1:8" x14ac:dyDescent="0.25">
      <c r="A26" s="892" t="s">
        <v>647</v>
      </c>
      <c r="B26" s="893" t="s">
        <v>191</v>
      </c>
      <c r="C26" s="893" t="s">
        <v>192</v>
      </c>
      <c r="D26" s="893" t="s">
        <v>193</v>
      </c>
      <c r="E26" s="893" t="s">
        <v>194</v>
      </c>
      <c r="F26" s="893" t="s">
        <v>379</v>
      </c>
      <c r="G26" s="594" t="s">
        <v>429</v>
      </c>
      <c r="H26" s="897" t="s">
        <v>642</v>
      </c>
    </row>
    <row r="27" spans="1:8" x14ac:dyDescent="0.25">
      <c r="A27" s="892" t="s">
        <v>649</v>
      </c>
      <c r="B27" s="898">
        <v>0.01</v>
      </c>
      <c r="C27" s="898">
        <v>1.7299999999999999E-2</v>
      </c>
      <c r="D27" s="898">
        <v>2.3E-2</v>
      </c>
      <c r="E27" s="898">
        <v>2.4E-2</v>
      </c>
      <c r="F27" s="898">
        <v>6.3E-2</v>
      </c>
      <c r="G27" s="899">
        <v>7.1999999999999995E-2</v>
      </c>
      <c r="H27" s="900">
        <v>0.09</v>
      </c>
    </row>
    <row r="28" spans="1:8" ht="18" x14ac:dyDescent="0.25">
      <c r="B28" s="60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2015_2017</vt:lpstr>
      <vt:lpstr>2016_2018</vt:lpstr>
      <vt:lpstr>2017_2019</vt:lpstr>
      <vt:lpstr>2018_2020</vt:lpstr>
      <vt:lpstr>2019-2021</vt:lpstr>
      <vt:lpstr>2020-2022 (KPIs)</vt:lpstr>
      <vt:lpstr>2020-2022</vt:lpstr>
      <vt:lpstr>2021-2023</vt:lpstr>
      <vt:lpstr>Sheet1 (2)</vt:lpstr>
      <vt:lpstr>Sheet2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Blerina Xhani</dc:creator>
  <cp:lastModifiedBy>Valion Cenalia</cp:lastModifiedBy>
  <cp:lastPrinted>2016-03-16T14:21:10Z</cp:lastPrinted>
  <dcterms:created xsi:type="dcterms:W3CDTF">2015-09-21T09:24:02Z</dcterms:created>
  <dcterms:modified xsi:type="dcterms:W3CDTF">2021-03-18T10:31:20Z</dcterms:modified>
</cp:coreProperties>
</file>