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DieseArbeitsmappe" defaultThemeVersion="124226"/>
  <bookViews>
    <workbookView xWindow="0" yWindow="0" windowWidth="24240" windowHeight="10635" tabRatio="834" firstSheet="21" activeTab="43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externalReferences>
    <externalReference r:id="rId63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44525"/>
</workbook>
</file>

<file path=xl/calcChain.xml><?xml version="1.0" encoding="utf-8"?>
<calcChain xmlns="http://schemas.openxmlformats.org/spreadsheetml/2006/main">
  <c r="P26" i="113" l="1"/>
  <c r="L26" i="113"/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H71" i="30" s="1"/>
  <c r="G7" i="30"/>
  <c r="G71" i="30" s="1"/>
  <c r="F7" i="30"/>
  <c r="F71" i="30" s="1"/>
  <c r="E7" i="30"/>
  <c r="E71" i="30" s="1"/>
  <c r="A1" i="113" l="1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14" i="234"/>
  <c r="AN18" i="234"/>
  <c r="AN17" i="234"/>
  <c r="AN46" i="234"/>
  <c r="AN29" i="234"/>
  <c r="AN16" i="234"/>
  <c r="AN15" i="234"/>
  <c r="AN19" i="234"/>
  <c r="AN40" i="234"/>
  <c r="AN53" i="234"/>
  <c r="AN38" i="234"/>
  <c r="AN56" i="234"/>
  <c r="AN41" i="234"/>
  <c r="AN51" i="234"/>
  <c r="AN63" i="234"/>
  <c r="AN44" i="234"/>
  <c r="AN45" i="234"/>
  <c r="AN54" i="234"/>
  <c r="AN31" i="234"/>
  <c r="AN58" i="234"/>
  <c r="AN27" i="234"/>
  <c r="AN33" i="234"/>
  <c r="AN26" i="234"/>
  <c r="AN59" i="234"/>
  <c r="AN9" i="234"/>
  <c r="AN20" i="234"/>
  <c r="AN30" i="234"/>
  <c r="AN37" i="234"/>
  <c r="AN42" i="234"/>
  <c r="AN39" i="234"/>
  <c r="AN61" i="234"/>
  <c r="AN35" i="234"/>
  <c r="AN47" i="234"/>
  <c r="AN62" i="234"/>
  <c r="AN34" i="234"/>
  <c r="AN48" i="234"/>
  <c r="AN57" i="234"/>
  <c r="AN21" i="234"/>
  <c r="AN52" i="234"/>
  <c r="AN13" i="234"/>
  <c r="AN55" i="234"/>
  <c r="AN25" i="234"/>
  <c r="AN24" i="234"/>
  <c r="AN12" i="234"/>
  <c r="AN11" i="234"/>
  <c r="AN49" i="234"/>
  <c r="AN60" i="234"/>
  <c r="AN43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AZ33" i="234"/>
  <c r="AP60" i="234"/>
  <c r="AZ61" i="234"/>
  <c r="AZ47" i="234"/>
  <c r="AZ12" i="234"/>
  <c r="AQ44" i="234"/>
  <c r="AQ11" i="234"/>
  <c r="AZ14" i="234"/>
  <c r="AO58" i="234"/>
  <c r="AP19" i="234"/>
  <c r="AP18" i="234"/>
  <c r="AQ59" i="234"/>
  <c r="AZ48" i="234"/>
  <c r="AO40" i="234"/>
  <c r="AQ37" i="234"/>
  <c r="AO59" i="234"/>
  <c r="AP53" i="234"/>
  <c r="AO27" i="234"/>
  <c r="AQ35" i="234"/>
  <c r="AZ27" i="234"/>
  <c r="AQ20" i="234"/>
  <c r="AO52" i="234"/>
  <c r="AQ26" i="234"/>
  <c r="AZ35" i="234"/>
  <c r="AQ38" i="234"/>
  <c r="AZ18" i="234"/>
  <c r="AP33" i="234"/>
  <c r="AZ39" i="234"/>
  <c r="AZ55" i="234"/>
  <c r="AZ58" i="234"/>
  <c r="AO48" i="234"/>
  <c r="AP41" i="234"/>
  <c r="AP59" i="234"/>
  <c r="AZ30" i="234"/>
  <c r="AO13" i="234"/>
  <c r="AP58" i="234"/>
  <c r="AO51" i="234"/>
  <c r="AQ33" i="234"/>
  <c r="AZ57" i="234"/>
  <c r="AP14" i="234"/>
  <c r="AQ48" i="234"/>
  <c r="AZ54" i="234"/>
  <c r="AP42" i="234"/>
  <c r="AO61" i="234"/>
  <c r="AQ52" i="234"/>
  <c r="AQ61" i="234"/>
  <c r="AQ34" i="234"/>
  <c r="AZ40" i="234"/>
  <c r="AZ60" i="234"/>
  <c r="AP12" i="234"/>
  <c r="AQ41" i="234"/>
  <c r="AQ55" i="234"/>
  <c r="AO55" i="234"/>
  <c r="AZ21" i="234"/>
  <c r="AQ21" i="234"/>
  <c r="AP46" i="234"/>
  <c r="AP34" i="234"/>
  <c r="AQ9" i="234"/>
  <c r="AP54" i="234"/>
  <c r="AO60" i="234"/>
  <c r="AP37" i="234"/>
  <c r="AQ40" i="234"/>
  <c r="AQ62" i="234"/>
  <c r="AQ39" i="234"/>
  <c r="AO12" i="234"/>
  <c r="AZ56" i="234"/>
  <c r="AO14" i="234"/>
  <c r="AO11" i="234"/>
  <c r="AO39" i="234"/>
  <c r="AQ57" i="234"/>
  <c r="AQ63" i="234"/>
  <c r="AP62" i="234"/>
  <c r="AP30" i="234"/>
  <c r="AQ58" i="234"/>
  <c r="AP47" i="234"/>
  <c r="AQ45" i="234"/>
  <c r="AQ43" i="234"/>
  <c r="AQ30" i="234"/>
  <c r="AZ15" i="234"/>
  <c r="AO33" i="234"/>
  <c r="AP16" i="234"/>
  <c r="AZ20" i="234"/>
  <c r="AO15" i="234"/>
  <c r="AZ26" i="234"/>
  <c r="AP26" i="234"/>
  <c r="AO42" i="234"/>
  <c r="AQ49" i="234"/>
  <c r="AQ54" i="234"/>
  <c r="AZ24" i="234"/>
  <c r="AQ56" i="234"/>
  <c r="AP25" i="234"/>
  <c r="AP38" i="234"/>
  <c r="AQ47" i="234"/>
  <c r="AZ19" i="234"/>
  <c r="AQ13" i="234"/>
  <c r="AZ38" i="234"/>
  <c r="AP27" i="234"/>
  <c r="AZ29" i="234"/>
  <c r="AQ17" i="234"/>
  <c r="AQ51" i="234"/>
  <c r="AO26" i="234"/>
  <c r="AQ19" i="234"/>
  <c r="AP51" i="234"/>
  <c r="AO54" i="234"/>
  <c r="AZ53" i="234"/>
  <c r="AO34" i="234"/>
  <c r="AZ44" i="234"/>
  <c r="AQ25" i="234"/>
  <c r="AO21" i="234"/>
  <c r="AP52" i="234"/>
  <c r="AP49" i="234"/>
  <c r="AQ27" i="234"/>
  <c r="AZ43" i="234"/>
  <c r="AQ14" i="234"/>
  <c r="AP39" i="234"/>
  <c r="AZ9" i="234"/>
  <c r="AO30" i="234"/>
  <c r="AZ41" i="234"/>
  <c r="AP13" i="234"/>
  <c r="AZ13" i="234"/>
  <c r="AO57" i="234"/>
  <c r="AP45" i="234"/>
  <c r="AP43" i="234"/>
  <c r="AQ53" i="234"/>
  <c r="AO43" i="234"/>
  <c r="AZ42" i="234"/>
  <c r="AO31" i="234"/>
  <c r="AO44" i="234"/>
  <c r="AP57" i="234"/>
  <c r="AO29" i="234"/>
  <c r="AP40" i="234"/>
  <c r="AO18" i="234"/>
  <c r="AO38" i="234"/>
  <c r="AZ31" i="234"/>
  <c r="AZ63" i="234"/>
  <c r="AP24" i="234"/>
  <c r="AO56" i="234"/>
  <c r="AQ46" i="234"/>
  <c r="AO47" i="234"/>
  <c r="AO62" i="234"/>
  <c r="AZ17" i="234"/>
  <c r="AQ16" i="234"/>
  <c r="AZ11" i="234"/>
  <c r="AZ46" i="234"/>
  <c r="AQ42" i="234"/>
  <c r="AZ37" i="234"/>
  <c r="AP35" i="234"/>
  <c r="AO37" i="234"/>
  <c r="AO20" i="234"/>
  <c r="AZ16" i="234"/>
  <c r="AQ29" i="234"/>
  <c r="AP11" i="234"/>
  <c r="AO9" i="234"/>
  <c r="AP56" i="234"/>
  <c r="AZ51" i="234"/>
  <c r="AP48" i="234"/>
  <c r="AQ31" i="234"/>
  <c r="AZ59" i="234"/>
  <c r="AO19" i="234"/>
  <c r="AP63" i="234"/>
  <c r="AO63" i="234"/>
  <c r="AO24" i="234"/>
  <c r="AQ60" i="234"/>
  <c r="AP31" i="234"/>
  <c r="AZ49" i="234"/>
  <c r="AP61" i="234"/>
  <c r="AP29" i="234"/>
  <c r="AO46" i="234"/>
  <c r="AO17" i="234"/>
  <c r="AO25" i="234"/>
  <c r="AP17" i="234"/>
  <c r="AZ34" i="234"/>
  <c r="AQ12" i="234"/>
  <c r="AO41" i="234"/>
  <c r="AQ18" i="234"/>
  <c r="AP15" i="234"/>
  <c r="AP44" i="234"/>
  <c r="AO49" i="234"/>
  <c r="AP21" i="234"/>
  <c r="AZ45" i="234"/>
  <c r="AO35" i="234"/>
  <c r="AZ25" i="234"/>
  <c r="AQ24" i="234"/>
  <c r="AP20" i="234"/>
  <c r="AQ15" i="234"/>
  <c r="AZ52" i="234"/>
  <c r="AO45" i="234"/>
  <c r="AZ62" i="234"/>
  <c r="AP9" i="234"/>
  <c r="AO16" i="234"/>
  <c r="AP55" i="234"/>
  <c r="AO53" i="234"/>
  <c r="H6" i="192" l="1"/>
  <c r="Q6" i="192" l="1"/>
  <c r="Z6" i="192" s="1"/>
  <c r="I5" i="183"/>
  <c r="AS11" i="234"/>
  <c r="BA31" i="234"/>
  <c r="AR58" i="234"/>
  <c r="BB41" i="234"/>
  <c r="AR46" i="234"/>
  <c r="AS58" i="234"/>
  <c r="AS27" i="234"/>
  <c r="BA40" i="234"/>
  <c r="AR18" i="234"/>
  <c r="BB37" i="234"/>
  <c r="AR53" i="234"/>
  <c r="AS47" i="234"/>
  <c r="BB59" i="234"/>
  <c r="AR33" i="234"/>
  <c r="BA51" i="234"/>
  <c r="BA46" i="234"/>
  <c r="AR13" i="234"/>
  <c r="AR30" i="234"/>
  <c r="BA41" i="234"/>
  <c r="BA42" i="234"/>
  <c r="AS31" i="234"/>
  <c r="BA9" i="234"/>
  <c r="AR27" i="234"/>
  <c r="BB12" i="234"/>
  <c r="BA48" i="234"/>
  <c r="AR55" i="234"/>
  <c r="AS51" i="234"/>
  <c r="BA43" i="234"/>
  <c r="AR62" i="234"/>
  <c r="AR14" i="234"/>
  <c r="AS29" i="234"/>
  <c r="AS25" i="234"/>
  <c r="AR61" i="234"/>
  <c r="BB26" i="234"/>
  <c r="AS44" i="234"/>
  <c r="BA52" i="234"/>
  <c r="BB54" i="234"/>
  <c r="BB63" i="234"/>
  <c r="BB60" i="234"/>
  <c r="BB53" i="234"/>
  <c r="AS52" i="234"/>
  <c r="AS34" i="234"/>
  <c r="AS56" i="234"/>
  <c r="BB47" i="234"/>
  <c r="BA20" i="234"/>
  <c r="BA19" i="234"/>
  <c r="BB58" i="234"/>
  <c r="AS61" i="234"/>
  <c r="BB39" i="234"/>
  <c r="AR26" i="234"/>
  <c r="AR43" i="234"/>
  <c r="AS62" i="234"/>
  <c r="BB56" i="234"/>
  <c r="BA53" i="234"/>
  <c r="BB38" i="234"/>
  <c r="AR37" i="234"/>
  <c r="AR34" i="234"/>
  <c r="AR49" i="234"/>
  <c r="AS39" i="234"/>
  <c r="AR59" i="234"/>
  <c r="AS15" i="234"/>
  <c r="AR41" i="234"/>
  <c r="BA37" i="234"/>
  <c r="BA38" i="234"/>
  <c r="AS46" i="234"/>
  <c r="BA62" i="234"/>
  <c r="AR25" i="234"/>
  <c r="BA59" i="234"/>
  <c r="AS59" i="234"/>
  <c r="BB27" i="234"/>
  <c r="AS19" i="234"/>
  <c r="BB25" i="234"/>
  <c r="BA56" i="234"/>
  <c r="BA30" i="234"/>
  <c r="BB30" i="234"/>
  <c r="BA16" i="234"/>
  <c r="BA26" i="234"/>
  <c r="AR38" i="234"/>
  <c r="BB33" i="234"/>
  <c r="BB61" i="234"/>
  <c r="AS35" i="234"/>
  <c r="AS17" i="234"/>
  <c r="BA12" i="234"/>
  <c r="BB15" i="234"/>
  <c r="BA29" i="234"/>
  <c r="BA60" i="234"/>
  <c r="BA47" i="234"/>
  <c r="BB21" i="234"/>
  <c r="AR16" i="234"/>
  <c r="BA61" i="234"/>
  <c r="BB45" i="234"/>
  <c r="BA14" i="234"/>
  <c r="AR54" i="234"/>
  <c r="AR47" i="234"/>
  <c r="AR42" i="234"/>
  <c r="AS14" i="234"/>
  <c r="BA39" i="234"/>
  <c r="AR40" i="234"/>
  <c r="BA11" i="234"/>
  <c r="BA33" i="234"/>
  <c r="AS60" i="234"/>
  <c r="AS53" i="234"/>
  <c r="BA58" i="234"/>
  <c r="BA21" i="234"/>
  <c r="AR48" i="234"/>
  <c r="BA25" i="234"/>
  <c r="BB42" i="234"/>
  <c r="AR15" i="234"/>
  <c r="BB55" i="234"/>
  <c r="AR35" i="234"/>
  <c r="BA55" i="234"/>
  <c r="BB24" i="234"/>
  <c r="AR11" i="234"/>
  <c r="AS41" i="234"/>
  <c r="AR19" i="234"/>
  <c r="AR60" i="234"/>
  <c r="BA18" i="234"/>
  <c r="BA44" i="234"/>
  <c r="AR24" i="234"/>
  <c r="AR31" i="234"/>
  <c r="AS54" i="234"/>
  <c r="BB62" i="234"/>
  <c r="AR45" i="234"/>
  <c r="BB13" i="234"/>
  <c r="AR20" i="234"/>
  <c r="BA34" i="234"/>
  <c r="AR39" i="234"/>
  <c r="AR21" i="234"/>
  <c r="BB40" i="234"/>
  <c r="AS26" i="234"/>
  <c r="AS9" i="234"/>
  <c r="AR57" i="234"/>
  <c r="BB29" i="234"/>
  <c r="BB9" i="234"/>
  <c r="BB44" i="234"/>
  <c r="AS20" i="234"/>
  <c r="BB17" i="234"/>
  <c r="AS38" i="234"/>
  <c r="AR44" i="234"/>
  <c r="AS18" i="234"/>
  <c r="BA54" i="234"/>
  <c r="AS49" i="234"/>
  <c r="AS24" i="234"/>
  <c r="BB18" i="234"/>
  <c r="AR52" i="234"/>
  <c r="AS43" i="234"/>
  <c r="BB52" i="234"/>
  <c r="BA49" i="234"/>
  <c r="BB34" i="234"/>
  <c r="BA17" i="234"/>
  <c r="BB19" i="234"/>
  <c r="BA27" i="234"/>
  <c r="AS12" i="234"/>
  <c r="BB49" i="234"/>
  <c r="AS37" i="234"/>
  <c r="AR12" i="234"/>
  <c r="AR9" i="234"/>
  <c r="AS13" i="234"/>
  <c r="AS33" i="234"/>
  <c r="BB35" i="234"/>
  <c r="AS45" i="234"/>
  <c r="AS21" i="234"/>
  <c r="AR29" i="234"/>
  <c r="AS30" i="234"/>
  <c r="BB51" i="234"/>
  <c r="AS16" i="234"/>
  <c r="BA45" i="234"/>
  <c r="AS48" i="234"/>
  <c r="AR51" i="234"/>
  <c r="AS55" i="234"/>
  <c r="BA13" i="234"/>
  <c r="BB43" i="234"/>
  <c r="AS57" i="234"/>
  <c r="BA24" i="234"/>
  <c r="BB20" i="234"/>
  <c r="AR17" i="234"/>
  <c r="BA15" i="234"/>
  <c r="BB46" i="234"/>
  <c r="BB11" i="234"/>
  <c r="BA57" i="234"/>
  <c r="BA35" i="234"/>
  <c r="AR56" i="234"/>
  <c r="BB16" i="234"/>
  <c r="BB48" i="234"/>
  <c r="AS42" i="234"/>
  <c r="AS63" i="234"/>
  <c r="BB14" i="234"/>
  <c r="BA63" i="234"/>
  <c r="BB31" i="234"/>
  <c r="AR63" i="234"/>
  <c r="AS40" i="234"/>
  <c r="BB57" i="234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O62" i="203" s="1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66" i="213"/>
  <c r="G144" i="213" s="1"/>
  <c r="G66" i="214"/>
  <c r="G66" i="215"/>
  <c r="G66" i="217"/>
  <c r="G66" i="218"/>
  <c r="G183" i="218" s="1"/>
  <c r="G66" i="219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105" i="214" s="1"/>
  <c r="F66" i="215"/>
  <c r="F66" i="217"/>
  <c r="F66" i="218"/>
  <c r="F66" i="219"/>
  <c r="F66" i="220"/>
  <c r="F66" i="222"/>
  <c r="F66" i="223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66" i="201"/>
  <c r="E144" i="201" s="1"/>
  <c r="E66" i="202"/>
  <c r="E66" i="203"/>
  <c r="E144" i="203" s="1"/>
  <c r="E66" i="204"/>
  <c r="E105" i="204" s="1"/>
  <c r="E66" i="205"/>
  <c r="E144" i="205" s="1"/>
  <c r="E66" i="206"/>
  <c r="E66" i="207"/>
  <c r="E66" i="208"/>
  <c r="E66" i="209"/>
  <c r="E144" i="209" s="1"/>
  <c r="E66" i="210"/>
  <c r="E66" i="211"/>
  <c r="E144" i="211" s="1"/>
  <c r="E66" i="212"/>
  <c r="E66" i="213"/>
  <c r="E144" i="213" s="1"/>
  <c r="E66" i="214"/>
  <c r="E66" i="215"/>
  <c r="E144" i="215" s="1"/>
  <c r="E66" i="217"/>
  <c r="E105" i="217" s="1"/>
  <c r="E66" i="218"/>
  <c r="E66" i="219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C164" i="223" s="1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D171" i="220" s="1"/>
  <c r="C93" i="220"/>
  <c r="D92" i="220"/>
  <c r="D170" i="220" s="1"/>
  <c r="C92" i="220"/>
  <c r="D91" i="220"/>
  <c r="C91" i="220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D176" i="219" s="1"/>
  <c r="C98" i="219"/>
  <c r="D97" i="219"/>
  <c r="C97" i="219"/>
  <c r="C136" i="219" s="1"/>
  <c r="D96" i="219"/>
  <c r="C96" i="219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C83" i="216"/>
  <c r="C122" i="216" s="1"/>
  <c r="D82" i="216"/>
  <c r="C82" i="216"/>
  <c r="D81" i="216"/>
  <c r="C81" i="216"/>
  <c r="D80" i="216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C83" i="214"/>
  <c r="D82" i="214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D78" i="214"/>
  <c r="D156" i="214" s="1"/>
  <c r="C78" i="214"/>
  <c r="C117" i="214" s="1"/>
  <c r="D77" i="214"/>
  <c r="C77" i="214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G74" i="214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J66" i="214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C88" i="212"/>
  <c r="B88" i="212"/>
  <c r="O87" i="212"/>
  <c r="N87" i="212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C83" i="211"/>
  <c r="C161" i="211" s="1"/>
  <c r="D82" i="211"/>
  <c r="C82" i="211"/>
  <c r="D81" i="211"/>
  <c r="D120" i="211" s="1"/>
  <c r="C81" i="211"/>
  <c r="D80" i="211"/>
  <c r="C80" i="211"/>
  <c r="D79" i="211"/>
  <c r="C79" i="211"/>
  <c r="C118" i="211" s="1"/>
  <c r="D78" i="211"/>
  <c r="C78" i="211"/>
  <c r="C156" i="211" s="1"/>
  <c r="D77" i="211"/>
  <c r="D116" i="211" s="1"/>
  <c r="C77" i="211"/>
  <c r="D76" i="211"/>
  <c r="D154" i="211" s="1"/>
  <c r="C76" i="211"/>
  <c r="C154" i="211" s="1"/>
  <c r="G75" i="21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M69" i="211"/>
  <c r="M147" i="211" s="1"/>
  <c r="L69" i="211"/>
  <c r="K69" i="21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C92" i="210"/>
  <c r="D91" i="210"/>
  <c r="C91" i="210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M87" i="210"/>
  <c r="L87" i="210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D86" i="210"/>
  <c r="C86" i="210"/>
  <c r="C164" i="210" s="1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G75" i="209"/>
  <c r="F75" i="209"/>
  <c r="F153" i="209" s="1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C210" i="206" s="1"/>
  <c r="D92" i="206"/>
  <c r="D170" i="206" s="1"/>
  <c r="C92" i="206"/>
  <c r="D91" i="206"/>
  <c r="C91" i="206"/>
  <c r="C169" i="206" s="1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C214" i="205" s="1"/>
  <c r="D96" i="205"/>
  <c r="C96" i="205"/>
  <c r="C174" i="205" s="1"/>
  <c r="D95" i="205"/>
  <c r="D134" i="205" s="1"/>
  <c r="C95" i="205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D93" i="204"/>
  <c r="C93" i="204"/>
  <c r="C210" i="204" s="1"/>
  <c r="D92" i="204"/>
  <c r="C92" i="204"/>
  <c r="D91" i="204"/>
  <c r="C91" i="204"/>
  <c r="C208" i="204" s="1"/>
  <c r="D90" i="204"/>
  <c r="D207" i="204" s="1"/>
  <c r="C90" i="204"/>
  <c r="D89" i="204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B88" i="204"/>
  <c r="O87" i="204"/>
  <c r="N87" i="204"/>
  <c r="N165" i="204" s="1"/>
  <c r="M87" i="204"/>
  <c r="L87" i="204"/>
  <c r="K87" i="204"/>
  <c r="J87" i="204"/>
  <c r="J282" i="204" s="1"/>
  <c r="I87" i="204"/>
  <c r="D87" i="204"/>
  <c r="D243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D237" i="203" s="1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D85" i="202"/>
  <c r="C85" i="202"/>
  <c r="D84" i="202"/>
  <c r="C84" i="202"/>
  <c r="C123" i="202" s="1"/>
  <c r="D83" i="202"/>
  <c r="C83" i="202"/>
  <c r="C161" i="202" s="1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C87" i="200"/>
  <c r="B87" i="200"/>
  <c r="B165" i="200" s="1"/>
  <c r="O86" i="200"/>
  <c r="N86" i="200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C75" i="200"/>
  <c r="C153" i="200" s="1"/>
  <c r="B75" i="200"/>
  <c r="B153" i="200" s="1"/>
  <c r="G74" i="200"/>
  <c r="G113" i="200" s="1"/>
  <c r="F74" i="200"/>
  <c r="E74" i="200"/>
  <c r="E152" i="200" s="1"/>
  <c r="D74" i="200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B87" i="199"/>
  <c r="O86" i="199"/>
  <c r="O164" i="199" s="1"/>
  <c r="N86" i="199"/>
  <c r="N164" i="199" s="1"/>
  <c r="M86" i="199"/>
  <c r="L86" i="199"/>
  <c r="K86" i="199"/>
  <c r="K164" i="199" s="1"/>
  <c r="J86" i="199"/>
  <c r="D86" i="199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B113" i="220"/>
  <c r="G108" i="222"/>
  <c r="L105" i="224"/>
  <c r="O147" i="224"/>
  <c r="K126" i="199"/>
  <c r="K243" i="199" s="1"/>
  <c r="D134" i="204"/>
  <c r="L126" i="207"/>
  <c r="L111" i="206"/>
  <c r="K150" i="207"/>
  <c r="H105" i="213"/>
  <c r="L150" i="207"/>
  <c r="O147" i="213"/>
  <c r="O150" i="224"/>
  <c r="C105" i="225"/>
  <c r="D108" i="219"/>
  <c r="B204" i="220"/>
  <c r="K144" i="206"/>
  <c r="K111" i="199"/>
  <c r="K228" i="199" s="1"/>
  <c r="O62" i="200"/>
  <c r="N189" i="206"/>
  <c r="N150" i="206"/>
  <c r="O111" i="203"/>
  <c r="O267" i="203" s="1"/>
  <c r="O189" i="203"/>
  <c r="L186" i="203"/>
  <c r="O150" i="203"/>
  <c r="C129" i="209"/>
  <c r="M125" i="204"/>
  <c r="B108" i="206"/>
  <c r="M111" i="206"/>
  <c r="F166" i="207"/>
  <c r="G108" i="208"/>
  <c r="G114" i="205"/>
  <c r="D105" i="206"/>
  <c r="F108" i="206"/>
  <c r="B147" i="206"/>
  <c r="L144" i="213"/>
  <c r="L105" i="213"/>
  <c r="K108" i="213"/>
  <c r="K147" i="213"/>
  <c r="G144" i="223"/>
  <c r="J147" i="223"/>
  <c r="N147" i="223"/>
  <c r="H144" i="217"/>
  <c r="J144" i="219"/>
  <c r="E105" i="222"/>
  <c r="M105" i="222"/>
  <c r="C118" i="222"/>
  <c r="E105" i="214"/>
  <c r="H105" i="222"/>
  <c r="G114" i="225"/>
  <c r="D119" i="220"/>
  <c r="L125" i="220"/>
  <c r="K111" i="220"/>
  <c r="C108" i="222"/>
  <c r="N62" i="202"/>
  <c r="F108" i="225"/>
  <c r="E144" i="225"/>
  <c r="I105" i="225"/>
  <c r="M105" i="225"/>
  <c r="J150" i="225"/>
  <c r="L147" i="225"/>
  <c r="K150" i="225"/>
  <c r="O150" i="225"/>
  <c r="C108" i="225"/>
  <c r="C147" i="225"/>
  <c r="G108" i="225"/>
  <c r="G147" i="225"/>
  <c r="C177" i="225"/>
  <c r="C138" i="225"/>
  <c r="E147" i="225"/>
  <c r="D157" i="225"/>
  <c r="K125" i="225"/>
  <c r="C128" i="225"/>
  <c r="J105" i="225"/>
  <c r="N105" i="225"/>
  <c r="M108" i="225"/>
  <c r="L150" i="225"/>
  <c r="D155" i="225"/>
  <c r="D159" i="225"/>
  <c r="D126" i="225"/>
  <c r="M126" i="225"/>
  <c r="C120" i="225"/>
  <c r="C135" i="225"/>
  <c r="F153" i="225"/>
  <c r="D163" i="225"/>
  <c r="N165" i="225"/>
  <c r="D170" i="225"/>
  <c r="B113" i="225"/>
  <c r="D124" i="225"/>
  <c r="J126" i="225"/>
  <c r="F105" i="218"/>
  <c r="F183" i="218"/>
  <c r="F144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D183" i="218"/>
  <c r="B186" i="218"/>
  <c r="N189" i="218"/>
  <c r="D194" i="218"/>
  <c r="O203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G127" i="217"/>
  <c r="M111" i="218"/>
  <c r="D126" i="218"/>
  <c r="I126" i="218"/>
  <c r="D170" i="218"/>
  <c r="K183" i="218"/>
  <c r="J189" i="218"/>
  <c r="F191" i="218"/>
  <c r="E183" i="219"/>
  <c r="E144" i="219"/>
  <c r="E105" i="219"/>
  <c r="M150" i="219"/>
  <c r="C135" i="219"/>
  <c r="G105" i="217"/>
  <c r="E108" i="217"/>
  <c r="K111" i="217"/>
  <c r="O111" i="217"/>
  <c r="G114" i="217"/>
  <c r="D122" i="217"/>
  <c r="D127" i="217"/>
  <c r="G144" i="217"/>
  <c r="J147" i="217"/>
  <c r="M150" i="217"/>
  <c r="C163" i="217"/>
  <c r="O164" i="217"/>
  <c r="C173" i="217"/>
  <c r="I183" i="218"/>
  <c r="M183" i="218"/>
  <c r="K189" i="218"/>
  <c r="K111" i="218"/>
  <c r="O189" i="218"/>
  <c r="O111" i="218"/>
  <c r="C114" i="218"/>
  <c r="G114" i="218"/>
  <c r="D118" i="218"/>
  <c r="D122" i="218"/>
  <c r="B204" i="218"/>
  <c r="C177" i="218"/>
  <c r="N111" i="218"/>
  <c r="E113" i="218"/>
  <c r="O125" i="218"/>
  <c r="L203" i="218"/>
  <c r="C138" i="219"/>
  <c r="M189" i="219"/>
  <c r="C132" i="220"/>
  <c r="C212" i="220"/>
  <c r="C136" i="220"/>
  <c r="C177" i="220"/>
  <c r="C138" i="220"/>
  <c r="C201" i="220"/>
  <c r="C170" i="220"/>
  <c r="C211" i="220"/>
  <c r="C133" i="220"/>
  <c r="C174" i="220"/>
  <c r="C215" i="220"/>
  <c r="C137" i="220"/>
  <c r="C176" i="220"/>
  <c r="C105" i="220"/>
  <c r="C195" i="220"/>
  <c r="C135" i="220"/>
  <c r="C172" i="220"/>
  <c r="H183" i="219"/>
  <c r="L144" i="219"/>
  <c r="D167" i="219"/>
  <c r="E147" i="220"/>
  <c r="E108" i="220"/>
  <c r="D208" i="220"/>
  <c r="J111" i="219"/>
  <c r="N111" i="219"/>
  <c r="B113" i="219"/>
  <c r="D115" i="219"/>
  <c r="D125" i="219"/>
  <c r="D136" i="219"/>
  <c r="O186" i="219"/>
  <c r="J189" i="219"/>
  <c r="N189" i="219"/>
  <c r="D193" i="219"/>
  <c r="D201" i="219"/>
  <c r="L203" i="219"/>
  <c r="J204" i="219"/>
  <c r="D212" i="219"/>
  <c r="H144" i="220"/>
  <c r="H105" i="220"/>
  <c r="L144" i="220"/>
  <c r="L105" i="220"/>
  <c r="K147" i="220"/>
  <c r="K108" i="220"/>
  <c r="O147" i="220"/>
  <c r="O108" i="220"/>
  <c r="J150" i="220"/>
  <c r="B152" i="220"/>
  <c r="D162" i="220"/>
  <c r="J165" i="220"/>
  <c r="D125" i="220"/>
  <c r="K150" i="220"/>
  <c r="D160" i="220"/>
  <c r="B165" i="220"/>
  <c r="F192" i="220"/>
  <c r="M203" i="220"/>
  <c r="L150" i="222"/>
  <c r="D119" i="219"/>
  <c r="M125" i="219"/>
  <c r="B126" i="219"/>
  <c r="D197" i="219"/>
  <c r="M203" i="219"/>
  <c r="B204" i="219"/>
  <c r="O204" i="219"/>
  <c r="N111" i="220"/>
  <c r="D115" i="220"/>
  <c r="J126" i="220"/>
  <c r="O126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6" i="219"/>
  <c r="D164" i="219"/>
  <c r="J165" i="219"/>
  <c r="D173" i="219"/>
  <c r="N183" i="219"/>
  <c r="L189" i="219"/>
  <c r="L204" i="219"/>
  <c r="L189" i="220"/>
  <c r="L111" i="220"/>
  <c r="C116" i="220"/>
  <c r="C129" i="220"/>
  <c r="C208" i="220"/>
  <c r="J111" i="220"/>
  <c r="O111" i="220"/>
  <c r="F113" i="220"/>
  <c r="C119" i="220"/>
  <c r="D123" i="220"/>
  <c r="O165" i="220"/>
  <c r="L183" i="220"/>
  <c r="O186" i="220"/>
  <c r="J189" i="220"/>
  <c r="O189" i="220"/>
  <c r="F191" i="220"/>
  <c r="C197" i="220"/>
  <c r="C199" i="220"/>
  <c r="D201" i="220"/>
  <c r="D152" i="222"/>
  <c r="L111" i="222"/>
  <c r="J144" i="222"/>
  <c r="J105" i="222"/>
  <c r="N105" i="222"/>
  <c r="N144" i="222"/>
  <c r="C155" i="222"/>
  <c r="L165" i="222"/>
  <c r="M108" i="222"/>
  <c r="M147" i="222"/>
  <c r="D153" i="222"/>
  <c r="J164" i="222"/>
  <c r="C167" i="222"/>
  <c r="C169" i="222"/>
  <c r="C130" i="222"/>
  <c r="C144" i="222"/>
  <c r="G144" i="222"/>
  <c r="M150" i="222"/>
  <c r="E152" i="222"/>
  <c r="C164" i="222"/>
  <c r="I165" i="222"/>
  <c r="F166" i="222"/>
  <c r="D169" i="222"/>
  <c r="C170" i="222"/>
  <c r="C171" i="222"/>
  <c r="C172" i="222"/>
  <c r="C173" i="222"/>
  <c r="C174" i="222"/>
  <c r="C175" i="222"/>
  <c r="C176" i="222"/>
  <c r="C177" i="222"/>
  <c r="M111" i="222"/>
  <c r="C124" i="222"/>
  <c r="C125" i="222"/>
  <c r="D126" i="222"/>
  <c r="B127" i="222"/>
  <c r="F127" i="222"/>
  <c r="D128" i="222"/>
  <c r="C131" i="222"/>
  <c r="C132" i="222"/>
  <c r="C133" i="222"/>
  <c r="C134" i="222"/>
  <c r="C135" i="222"/>
  <c r="C136" i="222"/>
  <c r="B153" i="222"/>
  <c r="C161" i="222"/>
  <c r="J111" i="222"/>
  <c r="N111" i="222"/>
  <c r="F113" i="222"/>
  <c r="B114" i="222"/>
  <c r="F114" i="222"/>
  <c r="C119" i="222"/>
  <c r="C121" i="222"/>
  <c r="C122" i="222"/>
  <c r="L125" i="222"/>
  <c r="N126" i="222"/>
  <c r="D134" i="222"/>
  <c r="O147" i="222"/>
  <c r="J150" i="222"/>
  <c r="F152" i="222"/>
  <c r="C160" i="222"/>
  <c r="C105" i="222"/>
  <c r="G105" i="222"/>
  <c r="E108" i="222"/>
  <c r="K111" i="222"/>
  <c r="O111" i="222"/>
  <c r="C120" i="222"/>
  <c r="B126" i="222"/>
  <c r="D127" i="222"/>
  <c r="C138" i="222"/>
  <c r="L144" i="222"/>
  <c r="K147" i="222"/>
  <c r="K150" i="222"/>
  <c r="N165" i="222"/>
  <c r="D166" i="222"/>
  <c r="E114" i="224"/>
  <c r="E153" i="224"/>
  <c r="L105" i="223"/>
  <c r="B108" i="223"/>
  <c r="C126" i="223"/>
  <c r="L150" i="223"/>
  <c r="L144" i="223"/>
  <c r="C165" i="223"/>
  <c r="F144" i="223"/>
  <c r="F105" i="223"/>
  <c r="F108" i="223"/>
  <c r="D155" i="223"/>
  <c r="K164" i="223"/>
  <c r="I165" i="223"/>
  <c r="M165" i="223"/>
  <c r="D167" i="223"/>
  <c r="D168" i="223"/>
  <c r="C173" i="223"/>
  <c r="I105" i="223"/>
  <c r="M105" i="223"/>
  <c r="L108" i="223"/>
  <c r="M111" i="223"/>
  <c r="E113" i="223"/>
  <c r="E114" i="223"/>
  <c r="D116" i="223"/>
  <c r="K125" i="223"/>
  <c r="O125" i="223"/>
  <c r="M126" i="223"/>
  <c r="D129" i="223"/>
  <c r="D130" i="223"/>
  <c r="C134" i="223"/>
  <c r="D154" i="223"/>
  <c r="D156" i="223"/>
  <c r="D163" i="223"/>
  <c r="G166" i="223"/>
  <c r="D172" i="223"/>
  <c r="D176" i="223"/>
  <c r="J111" i="223"/>
  <c r="N111" i="223"/>
  <c r="F114" i="223"/>
  <c r="D115" i="223"/>
  <c r="D117" i="223"/>
  <c r="D123" i="223"/>
  <c r="D124" i="223"/>
  <c r="D125" i="223"/>
  <c r="C127" i="223"/>
  <c r="G127" i="223"/>
  <c r="D131" i="223"/>
  <c r="D133" i="223"/>
  <c r="D135" i="223"/>
  <c r="D137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K126" i="223"/>
  <c r="D158" i="223"/>
  <c r="D160" i="223"/>
  <c r="D170" i="223"/>
  <c r="D174" i="223"/>
  <c r="N147" i="224"/>
  <c r="J147" i="224"/>
  <c r="E147" i="224"/>
  <c r="E108" i="224"/>
  <c r="M150" i="224"/>
  <c r="E113" i="224"/>
  <c r="M164" i="224"/>
  <c r="E166" i="224"/>
  <c r="E127" i="224"/>
  <c r="C105" i="224"/>
  <c r="K105" i="224"/>
  <c r="C169" i="224"/>
  <c r="C171" i="224"/>
  <c r="C173" i="224"/>
  <c r="C136" i="224"/>
  <c r="G105" i="224"/>
  <c r="G144" i="224"/>
  <c r="D117" i="224"/>
  <c r="C119" i="224"/>
  <c r="D169" i="224"/>
  <c r="H105" i="224"/>
  <c r="H144" i="224"/>
  <c r="K147" i="224"/>
  <c r="K164" i="224"/>
  <c r="O164" i="224"/>
  <c r="G113" i="224"/>
  <c r="D119" i="224"/>
  <c r="K125" i="224"/>
  <c r="C152" i="224"/>
  <c r="F144" i="224"/>
  <c r="N105" i="224"/>
  <c r="M108" i="224"/>
  <c r="L150" i="224"/>
  <c r="D159" i="224"/>
  <c r="D167" i="224"/>
  <c r="E105" i="224"/>
  <c r="C113" i="224"/>
  <c r="E144" i="224"/>
  <c r="G147" i="224"/>
  <c r="D154" i="224"/>
  <c r="D156" i="224"/>
  <c r="D157" i="224"/>
  <c r="K165" i="224"/>
  <c r="D175" i="224"/>
  <c r="D123" i="224"/>
  <c r="D124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3" i="212"/>
  <c r="G153" i="212"/>
  <c r="D157" i="212"/>
  <c r="M164" i="212"/>
  <c r="K111" i="212"/>
  <c r="O111" i="212"/>
  <c r="C113" i="212"/>
  <c r="G114" i="212"/>
  <c r="D118" i="212"/>
  <c r="D119" i="212"/>
  <c r="C127" i="212"/>
  <c r="K147" i="212"/>
  <c r="D154" i="212"/>
  <c r="L165" i="212"/>
  <c r="F144" i="213"/>
  <c r="F105" i="213"/>
  <c r="L111" i="213"/>
  <c r="C126" i="213"/>
  <c r="C168" i="213"/>
  <c r="D105" i="212"/>
  <c r="O108" i="212"/>
  <c r="L111" i="212"/>
  <c r="D120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N164" i="213"/>
  <c r="E114" i="214"/>
  <c r="C170" i="214"/>
  <c r="C131" i="214"/>
  <c r="C172" i="214"/>
  <c r="C174" i="214"/>
  <c r="C135" i="214"/>
  <c r="C176" i="214"/>
  <c r="J111" i="212"/>
  <c r="G127" i="212"/>
  <c r="C166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D168" i="212"/>
  <c r="D129" i="212"/>
  <c r="C131" i="212"/>
  <c r="E105" i="212"/>
  <c r="G108" i="212"/>
  <c r="M111" i="212"/>
  <c r="E114" i="212"/>
  <c r="D116" i="212"/>
  <c r="O147" i="212"/>
  <c r="J150" i="212"/>
  <c r="D164" i="212"/>
  <c r="L150" i="213"/>
  <c r="D152" i="213"/>
  <c r="J125" i="213"/>
  <c r="C108" i="213"/>
  <c r="G108" i="213"/>
  <c r="M111" i="213"/>
  <c r="D126" i="213"/>
  <c r="M126" i="213"/>
  <c r="B127" i="213"/>
  <c r="C133" i="213"/>
  <c r="C147" i="213"/>
  <c r="G147" i="213"/>
  <c r="K150" i="213"/>
  <c r="O150" i="213"/>
  <c r="C153" i="213"/>
  <c r="M150" i="214"/>
  <c r="M111" i="214"/>
  <c r="C124" i="214"/>
  <c r="J111" i="213"/>
  <c r="N111" i="213"/>
  <c r="B113" i="213"/>
  <c r="F113" i="213"/>
  <c r="B114" i="213"/>
  <c r="F114" i="213"/>
  <c r="C122" i="213"/>
  <c r="D124" i="213"/>
  <c r="D135" i="213"/>
  <c r="D137" i="213"/>
  <c r="D147" i="215"/>
  <c r="M108" i="215"/>
  <c r="C105" i="213"/>
  <c r="G105" i="213"/>
  <c r="E108" i="213"/>
  <c r="K111" i="213"/>
  <c r="O111" i="213"/>
  <c r="G114" i="213"/>
  <c r="C144" i="213"/>
  <c r="E147" i="213"/>
  <c r="M150" i="213"/>
  <c r="C163" i="213"/>
  <c r="C176" i="213"/>
  <c r="G144" i="214"/>
  <c r="G105" i="214"/>
  <c r="C156" i="214"/>
  <c r="C163" i="214"/>
  <c r="D165" i="214"/>
  <c r="D167" i="214"/>
  <c r="F166" i="214"/>
  <c r="J105" i="214"/>
  <c r="N105" i="214"/>
  <c r="M108" i="214"/>
  <c r="J111" i="214"/>
  <c r="N111" i="214"/>
  <c r="B114" i="214"/>
  <c r="F114" i="214"/>
  <c r="D117" i="214"/>
  <c r="C118" i="214"/>
  <c r="C121" i="214"/>
  <c r="D125" i="214"/>
  <c r="L125" i="214"/>
  <c r="D132" i="214"/>
  <c r="D136" i="214"/>
  <c r="J144" i="214"/>
  <c r="N144" i="214"/>
  <c r="M147" i="214"/>
  <c r="D152" i="214"/>
  <c r="K111" i="214"/>
  <c r="O111" i="214"/>
  <c r="C113" i="214"/>
  <c r="D119" i="214"/>
  <c r="C120" i="214"/>
  <c r="D121" i="214"/>
  <c r="K126" i="214"/>
  <c r="D160" i="214"/>
  <c r="C155" i="214"/>
  <c r="J164" i="214"/>
  <c r="N164" i="214"/>
  <c r="L165" i="214"/>
  <c r="C168" i="214"/>
  <c r="D105" i="214"/>
  <c r="F108" i="214"/>
  <c r="L111" i="214"/>
  <c r="D113" i="214"/>
  <c r="C116" i="214"/>
  <c r="J125" i="214"/>
  <c r="N125" i="214"/>
  <c r="C126" i="214"/>
  <c r="L126" i="214"/>
  <c r="C129" i="214"/>
  <c r="B147" i="214"/>
  <c r="K147" i="214"/>
  <c r="J150" i="214"/>
  <c r="B153" i="214"/>
  <c r="F153" i="214"/>
  <c r="D154" i="214"/>
  <c r="C157" i="214"/>
  <c r="D164" i="214"/>
  <c r="J164" i="215"/>
  <c r="N164" i="215"/>
  <c r="L150" i="215"/>
  <c r="D159" i="215"/>
  <c r="E127" i="215"/>
  <c r="C129" i="215"/>
  <c r="C116" i="215"/>
  <c r="F144" i="215"/>
  <c r="F105" i="215"/>
  <c r="J105" i="215"/>
  <c r="N105" i="215"/>
  <c r="E166" i="215"/>
  <c r="C126" i="215"/>
  <c r="E105" i="215"/>
  <c r="I105" i="215"/>
  <c r="C108" i="215"/>
  <c r="M111" i="215"/>
  <c r="E113" i="215"/>
  <c r="D116" i="215"/>
  <c r="K125" i="215"/>
  <c r="O125" i="215"/>
  <c r="I126" i="215"/>
  <c r="M126" i="215"/>
  <c r="B127" i="215"/>
  <c r="D130" i="215"/>
  <c r="C133" i="215"/>
  <c r="C137" i="215"/>
  <c r="C147" i="215"/>
  <c r="K150" i="215"/>
  <c r="O150" i="215"/>
  <c r="C153" i="215"/>
  <c r="D157" i="215"/>
  <c r="D161" i="215"/>
  <c r="O165" i="215"/>
  <c r="J147" i="216"/>
  <c r="N147" i="216"/>
  <c r="M150" i="216"/>
  <c r="D123" i="216"/>
  <c r="J111" i="215"/>
  <c r="N111" i="215"/>
  <c r="F114" i="215"/>
  <c r="D117" i="215"/>
  <c r="C118" i="215"/>
  <c r="D124" i="215"/>
  <c r="C127" i="215"/>
  <c r="D131" i="215"/>
  <c r="D133" i="215"/>
  <c r="D136" i="215"/>
  <c r="E147" i="216"/>
  <c r="E108" i="216"/>
  <c r="F114" i="216"/>
  <c r="C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K144" i="215"/>
  <c r="O144" i="215"/>
  <c r="J147" i="215"/>
  <c r="N147" i="215"/>
  <c r="E152" i="215"/>
  <c r="E153" i="215"/>
  <c r="D155" i="215"/>
  <c r="I165" i="215"/>
  <c r="M165" i="215"/>
  <c r="D169" i="215"/>
  <c r="C172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D105" i="216"/>
  <c r="H144" i="216"/>
  <c r="H105" i="216"/>
  <c r="L144" i="216"/>
  <c r="L105" i="216"/>
  <c r="C118" i="216"/>
  <c r="D163" i="216"/>
  <c r="J125" i="216"/>
  <c r="N164" i="216"/>
  <c r="D165" i="216"/>
  <c r="I165" i="216"/>
  <c r="M165" i="216"/>
  <c r="F166" i="216"/>
  <c r="D170" i="216"/>
  <c r="D131" i="216"/>
  <c r="D172" i="216"/>
  <c r="D133" i="216"/>
  <c r="D174" i="216"/>
  <c r="D135" i="216"/>
  <c r="D176" i="216"/>
  <c r="D137" i="216"/>
  <c r="D129" i="216"/>
  <c r="L150" i="216"/>
  <c r="E152" i="216"/>
  <c r="D155" i="216"/>
  <c r="D159" i="216"/>
  <c r="D120" i="216"/>
  <c r="C161" i="216"/>
  <c r="K164" i="216"/>
  <c r="O164" i="216"/>
  <c r="M126" i="216"/>
  <c r="G166" i="216"/>
  <c r="C170" i="216"/>
  <c r="C174" i="216"/>
  <c r="G113" i="216"/>
  <c r="C114" i="216"/>
  <c r="G114" i="216"/>
  <c r="D118" i="216"/>
  <c r="D119" i="216"/>
  <c r="D122" i="216"/>
  <c r="O150" i="216"/>
  <c r="C153" i="216"/>
  <c r="D161" i="216"/>
  <c r="K150" i="216"/>
  <c r="D158" i="216"/>
  <c r="K111" i="210"/>
  <c r="J164" i="210"/>
  <c r="L165" i="210"/>
  <c r="C169" i="210"/>
  <c r="D105" i="210"/>
  <c r="H105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C162" i="210"/>
  <c r="C163" i="210"/>
  <c r="B166" i="210"/>
  <c r="F166" i="210"/>
  <c r="C170" i="210"/>
  <c r="C171" i="210"/>
  <c r="C172" i="210"/>
  <c r="C177" i="210"/>
  <c r="E105" i="210"/>
  <c r="C108" i="210"/>
  <c r="M111" i="210"/>
  <c r="C123" i="210"/>
  <c r="C124" i="210"/>
  <c r="C125" i="210"/>
  <c r="B127" i="210"/>
  <c r="C131" i="210"/>
  <c r="C132" i="210"/>
  <c r="C137" i="210"/>
  <c r="C138" i="210"/>
  <c r="E144" i="210"/>
  <c r="C147" i="210"/>
  <c r="G147" i="210"/>
  <c r="K150" i="210"/>
  <c r="O150" i="210"/>
  <c r="D156" i="210"/>
  <c r="C161" i="210"/>
  <c r="K165" i="210"/>
  <c r="D166" i="210"/>
  <c r="J111" i="210"/>
  <c r="N111" i="210"/>
  <c r="B113" i="210"/>
  <c r="B114" i="210"/>
  <c r="F114" i="210"/>
  <c r="C119" i="210"/>
  <c r="C121" i="210"/>
  <c r="L125" i="210"/>
  <c r="N126" i="210"/>
  <c r="F144" i="210"/>
  <c r="J144" i="210"/>
  <c r="N144" i="210"/>
  <c r="L150" i="210"/>
  <c r="N165" i="210"/>
  <c r="H105" i="211"/>
  <c r="L144" i="211"/>
  <c r="L105" i="211"/>
  <c r="K150" i="211"/>
  <c r="O150" i="211"/>
  <c r="O111" i="211"/>
  <c r="C113" i="211"/>
  <c r="C159" i="211"/>
  <c r="C120" i="211"/>
  <c r="F108" i="211"/>
  <c r="E105" i="211"/>
  <c r="F114" i="211"/>
  <c r="C157" i="211"/>
  <c r="C158" i="211"/>
  <c r="C119" i="211"/>
  <c r="D125" i="211"/>
  <c r="J165" i="211"/>
  <c r="J126" i="211"/>
  <c r="N165" i="211"/>
  <c r="N126" i="211"/>
  <c r="D127" i="211"/>
  <c r="F144" i="211"/>
  <c r="F105" i="211"/>
  <c r="J144" i="211"/>
  <c r="N105" i="211"/>
  <c r="C160" i="211"/>
  <c r="C121" i="211"/>
  <c r="B165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C162" i="211"/>
  <c r="F166" i="211"/>
  <c r="C167" i="211"/>
  <c r="C172" i="211"/>
  <c r="C175" i="211"/>
  <c r="D153" i="211"/>
  <c r="L165" i="211"/>
  <c r="B166" i="211"/>
  <c r="C171" i="211"/>
  <c r="E108" i="209"/>
  <c r="E113" i="209"/>
  <c r="B153" i="209"/>
  <c r="B114" i="209"/>
  <c r="F114" i="209"/>
  <c r="D168" i="209"/>
  <c r="G105" i="209"/>
  <c r="B152" i="209"/>
  <c r="C157" i="209"/>
  <c r="C121" i="209"/>
  <c r="K164" i="209"/>
  <c r="D126" i="209"/>
  <c r="I126" i="209"/>
  <c r="C127" i="209"/>
  <c r="C174" i="209"/>
  <c r="H105" i="209"/>
  <c r="C154" i="209"/>
  <c r="C115" i="209"/>
  <c r="C125" i="209"/>
  <c r="C164" i="209"/>
  <c r="N126" i="209"/>
  <c r="N165" i="209"/>
  <c r="B113" i="209"/>
  <c r="D165" i="209"/>
  <c r="K108" i="209"/>
  <c r="O147" i="209"/>
  <c r="O108" i="209"/>
  <c r="J150" i="209"/>
  <c r="J111" i="209"/>
  <c r="N111" i="209"/>
  <c r="C163" i="209"/>
  <c r="C124" i="209"/>
  <c r="F33" i="209"/>
  <c r="C173" i="209"/>
  <c r="F144" i="209"/>
  <c r="L111" i="209"/>
  <c r="D113" i="209"/>
  <c r="J164" i="209"/>
  <c r="B127" i="209"/>
  <c r="B166" i="209"/>
  <c r="F127" i="209"/>
  <c r="F166" i="209"/>
  <c r="C132" i="209"/>
  <c r="C171" i="209"/>
  <c r="D172" i="209"/>
  <c r="C175" i="209"/>
  <c r="N105" i="209"/>
  <c r="C147" i="209"/>
  <c r="G147" i="209"/>
  <c r="K150" i="209"/>
  <c r="O150" i="209"/>
  <c r="D157" i="209"/>
  <c r="D158" i="209"/>
  <c r="C159" i="209"/>
  <c r="D161" i="209"/>
  <c r="L108" i="209"/>
  <c r="L165" i="209"/>
  <c r="C167" i="209"/>
  <c r="K111" i="208"/>
  <c r="K150" i="208"/>
  <c r="C153" i="208"/>
  <c r="C116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B166" i="208"/>
  <c r="B127" i="208"/>
  <c r="F127" i="208"/>
  <c r="F166" i="208"/>
  <c r="O111" i="208"/>
  <c r="E144" i="208"/>
  <c r="C137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M150" i="207"/>
  <c r="C156" i="207"/>
  <c r="C163" i="207"/>
  <c r="D165" i="207"/>
  <c r="C177" i="207"/>
  <c r="C157" i="207"/>
  <c r="C158" i="207"/>
  <c r="C161" i="207"/>
  <c r="L164" i="207"/>
  <c r="J165" i="207"/>
  <c r="D173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I183" i="206"/>
  <c r="O204" i="206"/>
  <c r="L150" i="206"/>
  <c r="E192" i="206"/>
  <c r="E153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K183" i="206"/>
  <c r="I204" i="206"/>
  <c r="D208" i="206"/>
  <c r="J189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I144" i="205"/>
  <c r="I105" i="205"/>
  <c r="C147" i="205"/>
  <c r="C186" i="205"/>
  <c r="C108" i="205"/>
  <c r="D161" i="205"/>
  <c r="D164" i="205"/>
  <c r="D203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O126" i="205"/>
  <c r="C205" i="205"/>
  <c r="M189" i="205"/>
  <c r="D194" i="205"/>
  <c r="D206" i="205"/>
  <c r="D207" i="205"/>
  <c r="D208" i="205"/>
  <c r="C213" i="205"/>
  <c r="M111" i="205"/>
  <c r="D116" i="205"/>
  <c r="D128" i="205"/>
  <c r="D129" i="205"/>
  <c r="D130" i="205"/>
  <c r="C133" i="205"/>
  <c r="C137" i="205"/>
  <c r="F183" i="205"/>
  <c r="J183" i="205"/>
  <c r="N183" i="205"/>
  <c r="L189" i="205"/>
  <c r="L150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D249" i="204"/>
  <c r="D288" i="204"/>
  <c r="D171" i="204"/>
  <c r="D132" i="204"/>
  <c r="J111" i="204"/>
  <c r="H222" i="204"/>
  <c r="H144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D241" i="204"/>
  <c r="D163" i="204"/>
  <c r="D202" i="204"/>
  <c r="M281" i="204"/>
  <c r="M242" i="204"/>
  <c r="M203" i="204"/>
  <c r="K243" i="204"/>
  <c r="K204" i="204"/>
  <c r="O165" i="204"/>
  <c r="D251" i="204"/>
  <c r="D173" i="204"/>
  <c r="G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M282" i="204"/>
  <c r="G244" i="204"/>
  <c r="G283" i="204"/>
  <c r="G166" i="204"/>
  <c r="E153" i="204"/>
  <c r="D222" i="204"/>
  <c r="D144" i="204"/>
  <c r="D105" i="204"/>
  <c r="L222" i="204"/>
  <c r="B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G183" i="204"/>
  <c r="B186" i="204"/>
  <c r="J189" i="204"/>
  <c r="E231" i="204"/>
  <c r="D290" i="204"/>
  <c r="F222" i="204"/>
  <c r="N261" i="204"/>
  <c r="N183" i="204"/>
  <c r="M186" i="204"/>
  <c r="L267" i="204"/>
  <c r="L189" i="204"/>
  <c r="J270" i="204"/>
  <c r="N270" i="204"/>
  <c r="D198" i="204"/>
  <c r="C204" i="204"/>
  <c r="E283" i="204"/>
  <c r="E205" i="204"/>
  <c r="L111" i="204"/>
  <c r="D120" i="204"/>
  <c r="C126" i="204"/>
  <c r="E127" i="204"/>
  <c r="N144" i="204"/>
  <c r="M147" i="204"/>
  <c r="E166" i="204"/>
  <c r="D237" i="204"/>
  <c r="J14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152" i="203"/>
  <c r="D154" i="203"/>
  <c r="D193" i="203"/>
  <c r="C252" i="203"/>
  <c r="D234" i="203"/>
  <c r="D117" i="203"/>
  <c r="D273" i="203" s="1"/>
  <c r="D225" i="203"/>
  <c r="D108" i="203"/>
  <c r="D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B191" i="203"/>
  <c r="C239" i="203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K164" i="203"/>
  <c r="D208" i="203"/>
  <c r="C173" i="203"/>
  <c r="C253" i="203"/>
  <c r="C216" i="203"/>
  <c r="N111" i="203"/>
  <c r="N267" i="203" s="1"/>
  <c r="C196" i="203"/>
  <c r="F222" i="203"/>
  <c r="F183" i="203"/>
  <c r="E186" i="203"/>
  <c r="E147" i="203"/>
  <c r="E108" i="203"/>
  <c r="E264" i="203" s="1"/>
  <c r="M228" i="203"/>
  <c r="M189" i="203"/>
  <c r="F230" i="203"/>
  <c r="F105" i="203"/>
  <c r="F261" i="203" s="1"/>
  <c r="M111" i="203"/>
  <c r="M267" i="203" s="1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L225" i="203"/>
  <c r="K228" i="203"/>
  <c r="K189" i="203"/>
  <c r="G191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J150" i="202"/>
  <c r="J111" i="202"/>
  <c r="N111" i="202"/>
  <c r="D155" i="202"/>
  <c r="D158" i="202"/>
  <c r="M165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F144" i="202"/>
  <c r="L150" i="202"/>
  <c r="L144" i="202"/>
  <c r="B113" i="202"/>
  <c r="C154" i="202"/>
  <c r="K164" i="202"/>
  <c r="O164" i="202"/>
  <c r="K111" i="202"/>
  <c r="D121" i="202"/>
  <c r="C144" i="202"/>
  <c r="G144" i="202"/>
  <c r="J147" i="202"/>
  <c r="N147" i="202"/>
  <c r="M150" i="202"/>
  <c r="C156" i="202"/>
  <c r="C171" i="202"/>
  <c r="C174" i="202"/>
  <c r="G105" i="202"/>
  <c r="O108" i="202"/>
  <c r="M111" i="202"/>
  <c r="C115" i="202"/>
  <c r="D118" i="202"/>
  <c r="E127" i="202"/>
  <c r="C132" i="202"/>
  <c r="O150" i="202"/>
  <c r="L165" i="202"/>
  <c r="C158" i="202"/>
  <c r="C160" i="202"/>
  <c r="D163" i="202"/>
  <c r="D171" i="202"/>
  <c r="D173" i="202"/>
  <c r="D176" i="202"/>
  <c r="F114" i="202"/>
  <c r="D117" i="202"/>
  <c r="C121" i="202"/>
  <c r="D124" i="202"/>
  <c r="D125" i="202"/>
  <c r="D134" i="202"/>
  <c r="L108" i="201"/>
  <c r="J126" i="201"/>
  <c r="N165" i="201"/>
  <c r="N126" i="201"/>
  <c r="C167" i="201"/>
  <c r="C169" i="201"/>
  <c r="O111" i="201"/>
  <c r="C129" i="201"/>
  <c r="M144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D158" i="201"/>
  <c r="F144" i="201"/>
  <c r="D153" i="201"/>
  <c r="J164" i="201"/>
  <c r="D170" i="201"/>
  <c r="D171" i="201"/>
  <c r="D134" i="201"/>
  <c r="D135" i="201"/>
  <c r="D175" i="201"/>
  <c r="L105" i="201"/>
  <c r="K108" i="201"/>
  <c r="K111" i="201"/>
  <c r="D119" i="201"/>
  <c r="C128" i="201"/>
  <c r="L144" i="201"/>
  <c r="N150" i="201"/>
  <c r="G166" i="201"/>
  <c r="M111" i="201"/>
  <c r="C115" i="201"/>
  <c r="D116" i="201"/>
  <c r="C117" i="201"/>
  <c r="C123" i="201"/>
  <c r="C124" i="201"/>
  <c r="K125" i="201"/>
  <c r="C133" i="201"/>
  <c r="C137" i="201"/>
  <c r="C144" i="201"/>
  <c r="E147" i="201"/>
  <c r="C174" i="201"/>
  <c r="C154" i="201"/>
  <c r="C156" i="201"/>
  <c r="C163" i="201"/>
  <c r="N147" i="200"/>
  <c r="M125" i="200"/>
  <c r="G33" i="200"/>
  <c r="N105" i="200"/>
  <c r="N144" i="200"/>
  <c r="C114" i="200"/>
  <c r="N164" i="200"/>
  <c r="N125" i="200"/>
  <c r="C105" i="200"/>
  <c r="G144" i="200"/>
  <c r="K144" i="200"/>
  <c r="L150" i="200"/>
  <c r="L111" i="200"/>
  <c r="D153" i="200"/>
  <c r="D114" i="200"/>
  <c r="D156" i="200"/>
  <c r="D117" i="200"/>
  <c r="G105" i="200"/>
  <c r="N108" i="200"/>
  <c r="J147" i="200"/>
  <c r="C122" i="200"/>
  <c r="C161" i="200"/>
  <c r="E166" i="200"/>
  <c r="E127" i="200"/>
  <c r="J105" i="200"/>
  <c r="D108" i="200"/>
  <c r="C152" i="200"/>
  <c r="G152" i="200"/>
  <c r="C157" i="200"/>
  <c r="C118" i="200"/>
  <c r="K165" i="200"/>
  <c r="K126" i="200"/>
  <c r="O165" i="200"/>
  <c r="D171" i="200"/>
  <c r="B126" i="200"/>
  <c r="D173" i="200"/>
  <c r="D175" i="200"/>
  <c r="D144" i="200"/>
  <c r="L105" i="200"/>
  <c r="F147" i="200"/>
  <c r="F108" i="200"/>
  <c r="D152" i="200"/>
  <c r="D113" i="200"/>
  <c r="N150" i="200"/>
  <c r="D176" i="200"/>
  <c r="E144" i="200"/>
  <c r="E105" i="200"/>
  <c r="I144" i="200"/>
  <c r="I105" i="200"/>
  <c r="M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68" i="200"/>
  <c r="C129" i="200"/>
  <c r="J111" i="200"/>
  <c r="C121" i="200"/>
  <c r="D125" i="200"/>
  <c r="O150" i="200"/>
  <c r="D161" i="200"/>
  <c r="M111" i="200"/>
  <c r="E113" i="200"/>
  <c r="E114" i="200"/>
  <c r="C115" i="200"/>
  <c r="C117" i="200"/>
  <c r="C124" i="200"/>
  <c r="C125" i="200"/>
  <c r="K125" i="200"/>
  <c r="D126" i="200"/>
  <c r="M126" i="200"/>
  <c r="D128" i="200"/>
  <c r="D130" i="200"/>
  <c r="C131" i="200"/>
  <c r="C134" i="200"/>
  <c r="C136" i="200"/>
  <c r="D165" i="200"/>
  <c r="D169" i="200"/>
  <c r="C177" i="200"/>
  <c r="C164" i="200"/>
  <c r="M165" i="200"/>
  <c r="C170" i="200"/>
  <c r="C173" i="200"/>
  <c r="D144" i="199"/>
  <c r="D183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54" i="199"/>
  <c r="D193" i="199"/>
  <c r="D156" i="199"/>
  <c r="D195" i="199"/>
  <c r="D117" i="199"/>
  <c r="D234" i="199" s="1"/>
  <c r="D123" i="199"/>
  <c r="D240" i="199" s="1"/>
  <c r="D125" i="199"/>
  <c r="D242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B186" i="199"/>
  <c r="B152" i="199"/>
  <c r="B191" i="199"/>
  <c r="F113" i="199"/>
  <c r="F230" i="199" s="1"/>
  <c r="C157" i="199"/>
  <c r="C127" i="199"/>
  <c r="C244" i="199" s="1"/>
  <c r="D208" i="199"/>
  <c r="D130" i="199"/>
  <c r="D247" i="199" s="1"/>
  <c r="C171" i="199"/>
  <c r="C216" i="199"/>
  <c r="C138" i="199"/>
  <c r="C255" i="199" s="1"/>
  <c r="C203" i="199"/>
  <c r="E183" i="199"/>
  <c r="M144" i="199"/>
  <c r="C108" i="199"/>
  <c r="C225" i="199" s="1"/>
  <c r="G108" i="199"/>
  <c r="G225" i="199" s="1"/>
  <c r="G186" i="199"/>
  <c r="L186" i="199"/>
  <c r="L108" i="199"/>
  <c r="L225" i="199" s="1"/>
  <c r="L147" i="199"/>
  <c r="K150" i="199"/>
  <c r="G152" i="199"/>
  <c r="D160" i="199"/>
  <c r="M203" i="199"/>
  <c r="M164" i="199"/>
  <c r="B165" i="199"/>
  <c r="D205" i="199"/>
  <c r="O111" i="199"/>
  <c r="O228" i="199" s="1"/>
  <c r="M125" i="199"/>
  <c r="M242" i="199" s="1"/>
  <c r="E144" i="199"/>
  <c r="G147" i="199"/>
  <c r="C186" i="199"/>
  <c r="O189" i="199"/>
  <c r="F183" i="199"/>
  <c r="F144" i="199"/>
  <c r="F105" i="199"/>
  <c r="F222" i="199" s="1"/>
  <c r="J183" i="199"/>
  <c r="J105" i="199"/>
  <c r="J222" i="199" s="1"/>
  <c r="N183" i="199"/>
  <c r="N105" i="199"/>
  <c r="N222" i="199" s="1"/>
  <c r="L189" i="199"/>
  <c r="L150" i="199"/>
  <c r="D192" i="199"/>
  <c r="C204" i="199"/>
  <c r="E205" i="199"/>
  <c r="C206" i="199"/>
  <c r="D114" i="199"/>
  <c r="D231" i="199" s="1"/>
  <c r="M183" i="199"/>
  <c r="D211" i="199"/>
  <c r="D173" i="199"/>
  <c r="D175" i="199"/>
  <c r="D134" i="199"/>
  <c r="D251" i="199" s="1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A85" i="45" l="1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AU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U61" i="234" s="1"/>
  <c r="AT59" i="234"/>
  <c r="AU59" i="234" s="1"/>
  <c r="AT57" i="234"/>
  <c r="AU57" i="234" s="1"/>
  <c r="AT55" i="234"/>
  <c r="AU55" i="234" s="1"/>
  <c r="AT53" i="234"/>
  <c r="AU53" i="234" s="1"/>
  <c r="H64" i="2"/>
  <c r="AT60" i="234"/>
  <c r="AU60" i="234" s="1"/>
  <c r="AT58" i="234"/>
  <c r="AU58" i="234" s="1"/>
  <c r="AT56" i="234"/>
  <c r="AU56" i="234" s="1"/>
  <c r="AT54" i="234"/>
  <c r="AU54" i="234" s="1"/>
  <c r="AT52" i="234"/>
  <c r="AU52" i="234" s="1"/>
  <c r="H52" i="2"/>
  <c r="AT48" i="234"/>
  <c r="AU48" i="234" s="1"/>
  <c r="H50" i="2"/>
  <c r="AT46" i="234"/>
  <c r="AU46" i="234" s="1"/>
  <c r="H48" i="2"/>
  <c r="AT44" i="234"/>
  <c r="AU44" i="234" s="1"/>
  <c r="H46" i="2"/>
  <c r="AT42" i="234"/>
  <c r="AU42" i="234" s="1"/>
  <c r="H44" i="2"/>
  <c r="AT40" i="234"/>
  <c r="AU40" i="234" s="1"/>
  <c r="H53" i="2"/>
  <c r="AT49" i="234"/>
  <c r="AU49" i="234" s="1"/>
  <c r="AT47" i="234"/>
  <c r="AU47" i="234" s="1"/>
  <c r="H49" i="2"/>
  <c r="AT45" i="234"/>
  <c r="AU45" i="234" s="1"/>
  <c r="AT43" i="234"/>
  <c r="AU43" i="234" s="1"/>
  <c r="AT41" i="234"/>
  <c r="AU41" i="234" s="1"/>
  <c r="H43" i="2"/>
  <c r="AT39" i="234"/>
  <c r="AU39" i="234" s="1"/>
  <c r="F37" i="192"/>
  <c r="F32" i="2" s="1"/>
  <c r="F28" i="234"/>
  <c r="AM28" i="234" s="1"/>
  <c r="E37" i="192"/>
  <c r="E32" i="2" s="1"/>
  <c r="E28" i="234"/>
  <c r="AL28" i="234" s="1"/>
  <c r="AT30" i="234"/>
  <c r="AU30" i="234" s="1"/>
  <c r="AT27" i="234"/>
  <c r="AU27" i="234" s="1"/>
  <c r="AX25" i="234"/>
  <c r="AY25" i="234" s="1"/>
  <c r="AT25" i="234"/>
  <c r="AU25" i="234" s="1"/>
  <c r="H30" i="2"/>
  <c r="AT26" i="234"/>
  <c r="AU26" i="234" s="1"/>
  <c r="AT18" i="234"/>
  <c r="AU18" i="234" s="1"/>
  <c r="AT16" i="234"/>
  <c r="AU16" i="234" s="1"/>
  <c r="H12" i="2"/>
  <c r="AT14" i="234"/>
  <c r="AU14" i="234" s="1"/>
  <c r="H10" i="2"/>
  <c r="AT12" i="234"/>
  <c r="AU12" i="234" s="1"/>
  <c r="AT17" i="234"/>
  <c r="AU17" i="234" s="1"/>
  <c r="AT15" i="234"/>
  <c r="AU15" i="234" s="1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AV9" i="234"/>
  <c r="AW9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6" i="210"/>
  <c r="O56" i="212"/>
  <c r="O59" i="212" s="1"/>
  <c r="N56" i="220"/>
  <c r="O56" i="225"/>
  <c r="N62" i="209"/>
  <c r="N62" i="208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9" i="215" s="1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N59" i="202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AU34" i="234" s="1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AU33" i="234" s="1"/>
  <c r="E33" i="223"/>
  <c r="E102" i="200"/>
  <c r="I15" i="113" s="1"/>
  <c r="G66" i="2"/>
  <c r="AT37" i="234"/>
  <c r="AU37" i="234" s="1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F37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P23" i="234"/>
  <c r="AN28" i="234"/>
  <c r="AO36" i="234"/>
  <c r="AN50" i="234"/>
  <c r="AO23" i="234"/>
  <c r="AP32" i="234"/>
  <c r="AP50" i="234"/>
  <c r="AO50" i="234"/>
  <c r="AO32" i="234"/>
  <c r="AN36" i="234"/>
  <c r="AN23" i="234"/>
  <c r="AN32" i="234"/>
  <c r="AO10" i="234"/>
  <c r="AP36" i="234"/>
  <c r="AP10" i="234"/>
  <c r="AN10" i="234"/>
  <c r="AP28" i="234"/>
  <c r="AO28" i="234"/>
  <c r="O59" i="204" l="1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O10" i="192"/>
  <c r="AT10" i="234" s="1"/>
  <c r="AG23" i="192"/>
  <c r="AG22" i="192" s="1"/>
  <c r="X22" i="192"/>
  <c r="AG42" i="192"/>
  <c r="AG41" i="192" s="1"/>
  <c r="X41" i="192"/>
  <c r="AG60" i="192"/>
  <c r="AG59" i="192" s="1"/>
  <c r="X59" i="192"/>
  <c r="AT9" i="234"/>
  <c r="AU9" i="234" s="1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M16" i="225"/>
  <c r="M70" i="225" s="1"/>
  <c r="E70" i="225"/>
  <c r="AV20" i="234"/>
  <c r="AW20" i="234" s="1"/>
  <c r="O59" i="225"/>
  <c r="G100" i="210"/>
  <c r="G45" i="210"/>
  <c r="AT35" i="234"/>
  <c r="AU35" i="234" s="1"/>
  <c r="AT62" i="234"/>
  <c r="AU62" i="234" s="1"/>
  <c r="H55" i="2"/>
  <c r="AT51" i="234"/>
  <c r="AU51" i="234" s="1"/>
  <c r="AX21" i="234"/>
  <c r="AY21" i="234" s="1"/>
  <c r="AV21" i="234"/>
  <c r="AW21" i="234" s="1"/>
  <c r="AX63" i="234"/>
  <c r="AY63" i="234" s="1"/>
  <c r="AV63" i="234"/>
  <c r="AW63" i="234" s="1"/>
  <c r="AX19" i="234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Y52" i="234" s="1"/>
  <c r="AV52" i="234"/>
  <c r="AW52" i="234" s="1"/>
  <c r="AX54" i="234"/>
  <c r="AY54" i="234" s="1"/>
  <c r="AV54" i="234"/>
  <c r="AW54" i="234" s="1"/>
  <c r="AX56" i="234"/>
  <c r="AY56" i="234" s="1"/>
  <c r="AV56" i="234"/>
  <c r="AW56" i="234" s="1"/>
  <c r="AX58" i="234"/>
  <c r="AY58" i="234" s="1"/>
  <c r="AV58" i="234"/>
  <c r="AW58" i="234" s="1"/>
  <c r="AV60" i="234"/>
  <c r="AW60" i="234" s="1"/>
  <c r="AX53" i="234"/>
  <c r="AY53" i="234" s="1"/>
  <c r="AV53" i="234"/>
  <c r="AW53" i="234" s="1"/>
  <c r="AX55" i="234"/>
  <c r="AY55" i="234" s="1"/>
  <c r="AV55" i="234"/>
  <c r="AW55" i="234" s="1"/>
  <c r="AX57" i="234"/>
  <c r="AY57" i="234" s="1"/>
  <c r="AV57" i="234"/>
  <c r="AW57" i="234" s="1"/>
  <c r="AX59" i="234"/>
  <c r="AY59" i="234" s="1"/>
  <c r="AV59" i="234"/>
  <c r="AW59" i="234" s="1"/>
  <c r="AX61" i="234"/>
  <c r="AY61" i="234" s="1"/>
  <c r="AV61" i="234"/>
  <c r="AW61" i="234" s="1"/>
  <c r="AV39" i="234"/>
  <c r="AW39" i="234" s="1"/>
  <c r="AV41" i="234"/>
  <c r="AW41" i="234" s="1"/>
  <c r="AV43" i="234"/>
  <c r="AW43" i="234" s="1"/>
  <c r="AV45" i="234"/>
  <c r="AW45" i="234" s="1"/>
  <c r="AV47" i="234"/>
  <c r="AW47" i="234" s="1"/>
  <c r="AV49" i="234"/>
  <c r="AW49" i="234" s="1"/>
  <c r="AV40" i="234"/>
  <c r="AW40" i="234" s="1"/>
  <c r="AV42" i="234"/>
  <c r="AW42" i="234" s="1"/>
  <c r="AV44" i="234"/>
  <c r="AW44" i="234" s="1"/>
  <c r="AV46" i="234"/>
  <c r="AW46" i="234" s="1"/>
  <c r="AV48" i="234"/>
  <c r="AW48" i="234" s="1"/>
  <c r="AT31" i="234"/>
  <c r="AU31" i="234" s="1"/>
  <c r="AT29" i="234"/>
  <c r="AU29" i="234" s="1"/>
  <c r="AX30" i="234"/>
  <c r="AY30" i="234" s="1"/>
  <c r="AV30" i="234"/>
  <c r="AW30" i="234" s="1"/>
  <c r="AV26" i="234"/>
  <c r="AW26" i="234" s="1"/>
  <c r="AX27" i="234"/>
  <c r="AY27" i="234" s="1"/>
  <c r="AV27" i="234"/>
  <c r="AW27" i="234" s="1"/>
  <c r="AV11" i="234"/>
  <c r="AW11" i="234" s="1"/>
  <c r="AX13" i="234"/>
  <c r="AY13" i="234" s="1"/>
  <c r="AV13" i="234"/>
  <c r="AW13" i="234" s="1"/>
  <c r="AX15" i="234"/>
  <c r="AY15" i="234" s="1"/>
  <c r="AV15" i="234"/>
  <c r="AW15" i="234" s="1"/>
  <c r="AX17" i="234"/>
  <c r="AY17" i="234" s="1"/>
  <c r="AV17" i="234"/>
  <c r="AW17" i="234" s="1"/>
  <c r="AV12" i="234"/>
  <c r="AW12" i="234" s="1"/>
  <c r="AV14" i="234"/>
  <c r="AW14" i="234" s="1"/>
  <c r="AV16" i="234"/>
  <c r="AW16" i="234" s="1"/>
  <c r="AV18" i="234"/>
  <c r="AW18" i="234" s="1"/>
  <c r="B105" i="209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AW34" i="234" s="1"/>
  <c r="G38" i="2"/>
  <c r="AT50" i="234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H20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BA10" i="234"/>
  <c r="AZ23" i="234"/>
  <c r="AS50" i="234"/>
  <c r="AQ50" i="234"/>
  <c r="BB32" i="234"/>
  <c r="AZ32" i="234"/>
  <c r="BB10" i="234"/>
  <c r="BA23" i="234"/>
  <c r="AZ50" i="234"/>
  <c r="AR36" i="234"/>
  <c r="BB50" i="234"/>
  <c r="AQ23" i="234"/>
  <c r="AZ28" i="234"/>
  <c r="BB28" i="234"/>
  <c r="BA32" i="234"/>
  <c r="AZ36" i="234"/>
  <c r="BA36" i="234"/>
  <c r="BA50" i="234"/>
  <c r="AP8" i="234"/>
  <c r="AQ28" i="234"/>
  <c r="AR32" i="234"/>
  <c r="AS23" i="234"/>
  <c r="AR50" i="234"/>
  <c r="AS10" i="234"/>
  <c r="AR10" i="234"/>
  <c r="AR28" i="234"/>
  <c r="AP22" i="234"/>
  <c r="AS36" i="234"/>
  <c r="AS32" i="234"/>
  <c r="AQ36" i="234"/>
  <c r="AQ10" i="234"/>
  <c r="AO22" i="234"/>
  <c r="BB36" i="234"/>
  <c r="AQ32" i="234"/>
  <c r="BB23" i="234"/>
  <c r="AO8" i="234"/>
  <c r="AR23" i="234"/>
  <c r="AS28" i="234"/>
  <c r="BA28" i="234"/>
  <c r="AZ10" i="234"/>
  <c r="AN22" i="234"/>
  <c r="B183" i="205" l="1"/>
  <c r="N60" i="218"/>
  <c r="N60" i="203"/>
  <c r="L60" i="203" s="1"/>
  <c r="N60" i="213"/>
  <c r="M60" i="216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48" i="217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48" i="215"/>
  <c r="I177" i="215" s="1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BB22" i="234"/>
  <c r="BB8" i="234"/>
  <c r="AP7" i="234"/>
  <c r="BA8" i="234"/>
  <c r="AO7" i="234"/>
  <c r="AS8" i="234"/>
  <c r="AS22" i="234"/>
  <c r="AQ8" i="234"/>
  <c r="AZ8" i="234"/>
  <c r="AR22" i="234"/>
  <c r="AN7" i="234"/>
  <c r="BA22" i="234"/>
  <c r="AR8" i="234"/>
  <c r="AZ22" i="234"/>
  <c r="AQ22" i="234"/>
  <c r="N51" i="223" l="1"/>
  <c r="I99" i="215"/>
  <c r="N148" i="198"/>
  <c r="I177" i="198" s="1"/>
  <c r="AG10" i="192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09" i="212"/>
  <c r="I140" i="212" s="1"/>
  <c r="O51" i="212"/>
  <c r="B18" i="222"/>
  <c r="M25" i="222"/>
  <c r="I39" i="183"/>
  <c r="G31" i="126"/>
  <c r="M18" i="183"/>
  <c r="H15" i="126"/>
  <c r="G148" i="220"/>
  <c r="G187" i="220"/>
  <c r="G109" i="220"/>
  <c r="G148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AX10" i="234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Z7" i="234"/>
  <c r="AR7" i="234"/>
  <c r="BA7" i="234"/>
  <c r="AQ7" i="234"/>
  <c r="BB7" i="234"/>
  <c r="AS7" i="234"/>
  <c r="O51" i="206" l="1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D12" i="135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D9" i="135"/>
  <c r="C5" i="13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AV7" i="234" l="1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E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comments1.xml><?xml version="1.0" encoding="utf-8"?>
<comments xmlns="http://schemas.openxmlformats.org/spreadsheetml/2006/main">
  <authors>
    <author>Planet</author>
  </authors>
  <commentList>
    <comment ref="E251" authorId="0">
      <text>
        <r>
          <rPr>
            <b/>
            <sz val="9"/>
            <color indexed="81"/>
            <rFont val="Tahoma"/>
            <family val="2"/>
          </rPr>
          <t>Planet:</t>
        </r>
        <r>
          <rPr>
            <sz val="9"/>
            <color indexed="81"/>
            <rFont val="Tahoma"/>
            <family val="2"/>
          </rPr>
          <t xml:space="preserve">
rreg</t>
        </r>
      </text>
    </comment>
  </commentList>
</comments>
</file>

<file path=xl/sharedStrings.xml><?xml version="1.0" encoding="utf-8"?>
<sst xmlns="http://schemas.openxmlformats.org/spreadsheetml/2006/main" count="2256" uniqueCount="1932">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</sst>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7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16" fillId="7" borderId="1" xfId="1" applyNumberFormat="1" applyFont="1" applyFill="1" applyBorder="1" applyAlignment="1" applyProtection="1">
      <alignment horizontal="right" shrinkToFit="1"/>
      <protection locked="0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8" fillId="6" borderId="1" xfId="1" applyNumberFormat="1" applyFont="1" applyFill="1" applyBorder="1" applyAlignment="1" applyProtection="1">
      <alignment horizontal="right"/>
    </xf>
    <xf numFmtId="0" fontId="69" fillId="7" borderId="1" xfId="0" applyFont="1" applyFill="1" applyBorder="1" applyAlignment="1" applyProtection="1">
      <alignment horizontal="right" vertical="top" wrapText="1"/>
      <protection locked="0"/>
    </xf>
    <xf numFmtId="164" fontId="68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155968"/>
        <c:axId val="187157504"/>
      </c:barChart>
      <c:catAx>
        <c:axId val="1871559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87157504"/>
        <c:crosses val="autoZero"/>
        <c:auto val="1"/>
        <c:lblAlgn val="ctr"/>
        <c:lblOffset val="100"/>
        <c:noMultiLvlLbl val="0"/>
      </c:catAx>
      <c:valAx>
        <c:axId val="187157504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8715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1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002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-2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-1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911168"/>
        <c:axId val="187917056"/>
      </c:barChart>
      <c:catAx>
        <c:axId val="1879111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87917056"/>
        <c:crosses val="autoZero"/>
        <c:auto val="1"/>
        <c:lblAlgn val="ctr"/>
        <c:lblOffset val="100"/>
        <c:noMultiLvlLbl val="0"/>
      </c:catAx>
      <c:valAx>
        <c:axId val="18791705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87911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491"/>
          <c:y val="0.95857203078219999"/>
          <c:w val="0.48858275825717784"/>
          <c:h val="3.20493056773538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453056"/>
        <c:axId val="191454592"/>
      </c:barChart>
      <c:catAx>
        <c:axId val="1914530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191454592"/>
        <c:crosses val="autoZero"/>
        <c:auto val="1"/>
        <c:lblAlgn val="ctr"/>
        <c:lblOffset val="100"/>
        <c:noMultiLvlLbl val="0"/>
      </c:catAx>
      <c:valAx>
        <c:axId val="19145459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9145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091"/>
          <c:y val="0.94278340272464523"/>
          <c:w val="0.49341976831209894"/>
          <c:h val="4.42636279431258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-2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-1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0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3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15648"/>
        <c:axId val="191117184"/>
      </c:barChart>
      <c:catAx>
        <c:axId val="1911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191117184"/>
        <c:crosses val="autoZero"/>
        <c:auto val="1"/>
        <c:lblAlgn val="ctr"/>
        <c:lblOffset val="100"/>
        <c:noMultiLvlLbl val="0"/>
      </c:catAx>
      <c:valAx>
        <c:axId val="1911171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191115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9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58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187392"/>
        <c:axId val="192193280"/>
      </c:barChart>
      <c:catAx>
        <c:axId val="192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92193280"/>
        <c:crosses val="autoZero"/>
        <c:auto val="1"/>
        <c:lblAlgn val="ctr"/>
        <c:lblOffset val="100"/>
        <c:noMultiLvlLbl val="0"/>
      </c:catAx>
      <c:valAx>
        <c:axId val="1921932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218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994"/>
          <c:y val="1.058201058201058E-2"/>
          <c:w val="0.25366508317986086"/>
          <c:h val="6.3784526934134195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501248"/>
        <c:axId val="192502784"/>
      </c:barChart>
      <c:catAx>
        <c:axId val="1925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92502784"/>
        <c:crosses val="autoZero"/>
        <c:auto val="1"/>
        <c:lblAlgn val="ctr"/>
        <c:lblOffset val="100"/>
        <c:noMultiLvlLbl val="0"/>
      </c:catAx>
      <c:valAx>
        <c:axId val="19250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2501248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1</c:v>
                </c:pt>
                <c:pt idx="1">
                  <c:v>2</c:v>
                </c:pt>
                <c:pt idx="2">
                  <c:v>3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2585728"/>
        <c:axId val="192587264"/>
      </c:barChart>
      <c:catAx>
        <c:axId val="1925857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2587264"/>
        <c:crosses val="autoZero"/>
        <c:auto val="1"/>
        <c:lblAlgn val="ctr"/>
        <c:lblOffset val="100"/>
        <c:noMultiLvlLbl val="0"/>
      </c:catAx>
      <c:valAx>
        <c:axId val="19258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258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766E-2"/>
          <c:y val="0.72794280501111264"/>
          <c:w val="0.96901142843038679"/>
          <c:h val="0.269808741597293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656"/>
          <c:w val="0.45584344460806375"/>
          <c:h val="0.49988246810224113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1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0</c:v>
                  </c:pt>
                  <c:pt idx="1">
                    <c:v>1</c:v>
                  </c:pt>
                  <c:pt idx="2">
                    <c:v>1</c:v>
                  </c:pt>
                  <c:pt idx="3">
                    <c:v>2</c:v>
                  </c:pt>
                  <c:pt idx="4">
                    <c:v>2</c:v>
                  </c:pt>
                  <c:pt idx="5">
                    <c:v>3</c:v>
                  </c:pt>
                  <c:pt idx="6">
                    <c:v>3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58816"/>
        <c:axId val="192260352"/>
      </c:barChart>
      <c:catAx>
        <c:axId val="1922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2260352"/>
        <c:crosses val="autoZero"/>
        <c:auto val="1"/>
        <c:lblAlgn val="ctr"/>
        <c:lblOffset val="100"/>
        <c:noMultiLvlLbl val="0"/>
      </c:catAx>
      <c:valAx>
        <c:axId val="1922603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92258816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198E-2"/>
          <c:y val="8.4104986876640545E-2"/>
          <c:w val="0.96065507825757601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-2</c:v>
                </c:pt>
                <c:pt idx="1">
                  <c:v>-1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37984"/>
        <c:axId val="192939520"/>
      </c:barChart>
      <c:catAx>
        <c:axId val="1929379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92939520"/>
        <c:crosses val="autoZero"/>
        <c:auto val="1"/>
        <c:lblAlgn val="ctr"/>
        <c:lblOffset val="100"/>
        <c:noMultiLvlLbl val="0"/>
      </c:catAx>
      <c:valAx>
        <c:axId val="19293952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92937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opLeftCell="A19" zoomScaleNormal="10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>
        <f>'(B1)Informacion i përgjithshëm '!B12</f>
        <v>0</v>
      </c>
      <c r="E1" s="815"/>
      <c r="F1" s="816"/>
    </row>
    <row r="2" spans="4:9" s="6" customFormat="1" x14ac:dyDescent="0.2">
      <c r="D2" s="814">
        <f>'(B1)Informacion i përgjithshëm '!B13</f>
        <v>0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>
        <f>'(B1)Informacion i përgjithshëm '!B14</f>
        <v>0</v>
      </c>
      <c r="E3" s="815"/>
      <c r="F3" s="816"/>
    </row>
    <row r="4" spans="4:9" s="39" customFormat="1" ht="12.75" customHeight="1" x14ac:dyDescent="0.25">
      <c r="D4" s="164">
        <f>'(B1)Informacion i përgjithshëm '!B15</f>
        <v>0</v>
      </c>
      <c r="E4" s="165">
        <f>'(B1)Informacion i përgjithshëm '!B16</f>
        <v>0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1-3</v>
      </c>
      <c r="B21" s="818"/>
      <c r="C21" s="818"/>
      <c r="D21" s="818"/>
      <c r="E21" s="818"/>
      <c r="F21" s="819"/>
    </row>
    <row r="22" spans="1:6" s="75" customFormat="1" ht="21" x14ac:dyDescent="0.25">
      <c r="A22" s="807">
        <f>'(B1)Informacion i përgjithshëm '!B12</f>
        <v>0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-2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-1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0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1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3</v>
      </c>
      <c r="D44" s="810" t="s">
        <v>1931</v>
      </c>
      <c r="E44" s="811"/>
      <c r="F44" s="812"/>
    </row>
  </sheetData>
  <sheetProtection algorithmName="SHA-512" hashValue="JASKakQz7fa3URxynTAQgTrhvZlqvhOSBUDRYPn+Da+TeylEbky8QPRCLF0xfsYKDN/k3aN81+YYuM0pUDzjGQ==" saltValue="YPIyeg32ozCwcKN0bGCi5A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
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view="pageLayout" zoomScaleNormal="100" workbookViewId="0">
      <selection activeCell="D67" sqref="D67:F67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9" t="str">
        <f>'(B3) Struktura Funksionale'!A7</f>
        <v>Nënfunksioni 1</v>
      </c>
      <c r="B8" s="689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1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1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1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1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1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1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9" t="str">
        <f>'(B3) Struktura Funksionale'!A21</f>
        <v>Nënfunksioni 3</v>
      </c>
      <c r="B23" s="689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1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1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1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9" t="str">
        <f>'(B3) Struktura Funksionale'!A25</f>
        <v>Nënfunksioni 4</v>
      </c>
      <c r="B28" s="689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1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1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1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9" t="str">
        <f>'(B3) Struktura Funksionale'!A29</f>
        <v>Nënfunksioni 5</v>
      </c>
      <c r="B33" s="689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2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1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1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9" t="str">
        <f>'(B3) Struktura Funksionale'!A34</f>
        <v>Nënfunksioni 6</v>
      </c>
      <c r="B38" s="689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1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1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1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1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1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1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9" t="str">
        <f>'(B3) Struktura Funksionale'!A41</f>
        <v>Nënfunksioni 7</v>
      </c>
      <c r="B46" s="689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1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1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1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1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1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1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9" t="str">
        <f>'(B3) Struktura Funksionale'!A48</f>
        <v>Nënfunksioni 8</v>
      </c>
      <c r="B54" s="689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1" t="str">
        <f>'(B3) Struktura Funksionale'!B49</f>
        <v>04520</v>
      </c>
      <c r="C55" s="196" t="str">
        <f>'(B3) Struktura Funksionale'!C49</f>
        <v>Rrjeti rrugor rural</v>
      </c>
      <c r="D55" s="203"/>
      <c r="E55" s="203"/>
      <c r="F55" s="203"/>
    </row>
    <row r="56" spans="1:6" hidden="1" x14ac:dyDescent="0.2">
      <c r="A56" s="196" t="str">
        <f>'(B3) Struktura Funksionale'!A50</f>
        <v>Programi 8b</v>
      </c>
      <c r="B56" s="671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1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1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9" t="str">
        <f>'(B3) Struktura Funksionale'!A53</f>
        <v>Nënfunksioni 9</v>
      </c>
      <c r="B60" s="689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1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1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1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1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9" t="str">
        <f>'(B3) Struktura Funksionale'!A59</f>
        <v>Nënfunksioni 10</v>
      </c>
      <c r="B66" s="689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1" t="str">
        <f>'(B3) Struktura Funksionale'!B60</f>
        <v>05100</v>
      </c>
      <c r="C67" s="196" t="str">
        <f>'(B3) Struktura Funksionale'!C60</f>
        <v>Menaxhimi i mbetjeve</v>
      </c>
      <c r="D67" s="203"/>
      <c r="E67" s="203"/>
      <c r="F67" s="203"/>
    </row>
    <row r="68" spans="1:6" x14ac:dyDescent="0.2">
      <c r="A68" s="196" t="str">
        <f>'(B3) Struktura Funksionale'!A61</f>
        <v>Programi 10b</v>
      </c>
      <c r="B68" s="671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1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0</v>
      </c>
      <c r="E70" s="201">
        <f>SUM(E67:E69)</f>
        <v>0</v>
      </c>
      <c r="F70" s="201">
        <f>SUM(F67:F69)</f>
        <v>0</v>
      </c>
    </row>
    <row r="71" spans="1:6" ht="21" customHeight="1" x14ac:dyDescent="0.2">
      <c r="A71" s="689" t="str">
        <f>'(B3) Struktura Funksionale'!A63</f>
        <v>Nënfunksioni 11</v>
      </c>
      <c r="B71" s="689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1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1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1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9" t="str">
        <f>'(B3) Struktura Funksionale'!A67</f>
        <v>Nënfunksioni 12</v>
      </c>
      <c r="B76" s="689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1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1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1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9" t="str">
        <f>'(B3) Struktura Funksionale'!A71</f>
        <v>Nënfunksioni 13</v>
      </c>
      <c r="B81" s="689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1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1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1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9" t="str">
        <f>'(B3) Struktura Funksionale'!A76</f>
        <v>Nënfunksioni 14</v>
      </c>
      <c r="B86" s="689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1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1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1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9" t="str">
        <f>'(B3) Struktura Funksionale'!A80</f>
        <v>Nënfunksioni 15</v>
      </c>
      <c r="B91" s="689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1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1" t="str">
        <f>'(B3) Struktura Funksionale'!B82</f>
        <v>06260</v>
      </c>
      <c r="C93" s="196" t="str">
        <f>'(B3) Struktura Funksionale'!C82</f>
        <v>Sherbime publike vendore</v>
      </c>
      <c r="D93" s="51"/>
      <c r="E93" s="51"/>
      <c r="F93" s="51"/>
    </row>
    <row r="94" spans="1:6" x14ac:dyDescent="0.2">
      <c r="A94" s="196" t="str">
        <f>'(B3) Struktura Funksionale'!A83</f>
        <v>Programi 15c</v>
      </c>
      <c r="B94" s="671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0</v>
      </c>
      <c r="E95" s="201">
        <f t="shared" ref="E95:F95" si="6">SUM(E92:E94)</f>
        <v>0</v>
      </c>
      <c r="F95" s="201">
        <f t="shared" si="6"/>
        <v>0</v>
      </c>
    </row>
    <row r="96" spans="1:6" ht="22.5" customHeight="1" x14ac:dyDescent="0.2">
      <c r="A96" s="689" t="str">
        <f>'(B3) Struktura Funksionale'!A84</f>
        <v>Nënfunksioni 16</v>
      </c>
      <c r="B96" s="689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1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1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1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9" t="str">
        <f>'(B3) Struktura Funksionale'!A88</f>
        <v>Nënfunksioni 17</v>
      </c>
      <c r="B101" s="689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1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1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1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9" t="str">
        <f>'(B3) Struktura Funksionale'!A93</f>
        <v>Nënfunksioni 18</v>
      </c>
      <c r="B106" s="689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1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1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1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9" t="str">
        <f>'(B3) Struktura Funksionale'!A98</f>
        <v>Nënfunksioni 19</v>
      </c>
      <c r="B111" s="689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1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1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1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9" t="str">
        <f>'(B3) Struktura Funksionale'!A102</f>
        <v>Nënfunksioni 20</v>
      </c>
      <c r="B116" s="689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1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1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1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1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9" t="str">
        <f>'(B3) Struktura Funksionale'!A108</f>
        <v>Nënfunksioni 21</v>
      </c>
      <c r="B122" s="689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1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1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1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1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9" t="str">
        <f>'(B3) Struktura Funksionale'!A113</f>
        <v>Nënfunksioni 22</v>
      </c>
      <c r="B128" s="689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1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1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1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1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3" t="e">
        <f>'(B3) Struktura Funksionale'!A118</f>
        <v>#REF!</v>
      </c>
      <c r="B134" s="783" t="str">
        <f>'(B3) Struktura Funksionale'!B118</f>
        <v>096</v>
      </c>
      <c r="C134" s="784" t="str">
        <f>'(B3) Struktura Funksionale'!C118</f>
        <v>Shërbimet plotësuese në arsim</v>
      </c>
      <c r="D134" s="262"/>
      <c r="E134" s="262"/>
      <c r="F134" s="718"/>
    </row>
    <row r="135" spans="1:6" hidden="1" x14ac:dyDescent="0.2">
      <c r="A135" s="196" t="str">
        <f>'(B3) Struktura Funksionale'!A119</f>
        <v>Programi 23a</v>
      </c>
      <c r="B135" s="671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1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1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9" t="str">
        <f>'(B3) Struktura Funksionale'!A123</f>
        <v>Nënfunksioni 23</v>
      </c>
      <c r="B139" s="689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9" t="str">
        <f>'(B3) Struktura Funksionale'!A127</f>
        <v>Nënfunksioni 24</v>
      </c>
      <c r="B144" s="689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1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1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1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9" t="str">
        <f>'(B3) Struktura Funksionale'!A131</f>
        <v>Nënfunksioni 25</v>
      </c>
      <c r="B149" s="689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1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1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1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9" t="str">
        <f>'(B3) Struktura Funksionale'!A135</f>
        <v>Nënfunksioni 26</v>
      </c>
      <c r="B154" s="689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1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1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1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9" t="str">
        <f>'(B3) Struktura Funksionale'!A139</f>
        <v>Nënfunksioni 27</v>
      </c>
      <c r="B159" s="689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1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1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1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3" t="str">
        <f>'(B3) Struktura Funksionale'!A143</f>
        <v>Nënfunksioni 29</v>
      </c>
      <c r="B164" s="783" t="str">
        <f>'(B3) Struktura Funksionale'!B143</f>
        <v>107</v>
      </c>
      <c r="C164" s="784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1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1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1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0</v>
      </c>
      <c r="E170" s="76">
        <f t="shared" ref="E170" si="11">E15+E22+E27+E32+E37+E45+E53+E59+E65+E70+E75+E80+E85+E90+E95+E100+E105+E110+E115+E121+E127+E133+E138+E143+E148+E153+E158+E163+E168</f>
        <v>0</v>
      </c>
      <c r="F170" s="76">
        <f t="shared" ref="F170" si="12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Jm64Xoje+vxdujZBUxLGSNJvKu2DtsUn5WEOqS5sLrhTIeGaEkxOAhOL4upXjfaYtOuuW9W84RbI2O7eQQmFhg==" saltValue="nqjEb0yGcU2JmeIRew2KU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4"/>
  <sheetViews>
    <sheetView zoomScaleNormal="100" workbookViewId="0">
      <selection activeCell="B6" sqref="B6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36" t="str">
        <f>'(G1) Fjalori'!A497</f>
        <v>(E3)LISTA EMERORE E PROJEKTEVE TE INVESTIMEVE</v>
      </c>
      <c r="B1" s="837"/>
      <c r="C1" s="837"/>
      <c r="D1" s="837"/>
      <c r="E1" s="837"/>
      <c r="F1" s="837"/>
      <c r="G1" s="837"/>
      <c r="H1" s="838"/>
    </row>
    <row r="2" spans="1:8" ht="20.25" customHeight="1" x14ac:dyDescent="0.25">
      <c r="A2" s="750" t="str">
        <f>'(G1) Fjalori'!A499</f>
        <v>Emërtimi i projektit</v>
      </c>
      <c r="B2" s="746" t="str">
        <f>'(G1) Fjalori'!A498</f>
        <v>Vlera e kontratës</v>
      </c>
      <c r="C2" s="745">
        <f>'(A1) Titulli'!B39</f>
        <v>-2</v>
      </c>
      <c r="D2" s="745">
        <f>'(A1) Titulli'!B40</f>
        <v>-1</v>
      </c>
      <c r="E2" s="745">
        <f>'(A1) Titulli'!B41</f>
        <v>0</v>
      </c>
      <c r="F2" s="746">
        <f>'(A1) Titulli'!B42</f>
        <v>1</v>
      </c>
      <c r="G2" s="746">
        <f>'(A1) Titulli'!B43</f>
        <v>2</v>
      </c>
      <c r="H2" s="746">
        <f>'(A1) Titulli'!B44</f>
        <v>3</v>
      </c>
    </row>
    <row r="3" spans="1:8" x14ac:dyDescent="0.25">
      <c r="A3" s="271"/>
      <c r="B3" s="803"/>
      <c r="C3" s="752"/>
      <c r="D3" s="752"/>
      <c r="E3" s="752"/>
      <c r="F3" s="752"/>
      <c r="G3" s="752"/>
      <c r="H3" s="752"/>
    </row>
    <row r="4" spans="1:8" x14ac:dyDescent="0.25">
      <c r="A4" s="271"/>
      <c r="B4" s="803"/>
      <c r="C4" s="752"/>
      <c r="D4" s="752"/>
      <c r="E4" s="752"/>
      <c r="F4" s="752"/>
      <c r="G4" s="752"/>
      <c r="H4" s="752"/>
    </row>
    <row r="5" spans="1:8" x14ac:dyDescent="0.25">
      <c r="A5" s="271"/>
      <c r="B5" s="803"/>
      <c r="C5" s="752"/>
      <c r="D5" s="752"/>
      <c r="E5" s="752"/>
      <c r="F5" s="752"/>
      <c r="G5" s="752"/>
      <c r="H5" s="752"/>
    </row>
    <row r="6" spans="1:8" x14ac:dyDescent="0.25">
      <c r="A6" s="271"/>
      <c r="B6" s="803"/>
      <c r="C6" s="752"/>
      <c r="D6" s="752"/>
      <c r="E6" s="752"/>
      <c r="F6" s="752"/>
      <c r="G6" s="752"/>
      <c r="H6" s="752"/>
    </row>
    <row r="7" spans="1:8" x14ac:dyDescent="0.25">
      <c r="A7" s="271"/>
      <c r="B7" s="803"/>
      <c r="C7" s="752"/>
      <c r="D7" s="752"/>
      <c r="E7" s="752"/>
      <c r="F7" s="752"/>
      <c r="G7" s="752"/>
      <c r="H7" s="752"/>
    </row>
    <row r="8" spans="1:8" x14ac:dyDescent="0.25">
      <c r="A8" s="271"/>
      <c r="B8" s="803"/>
      <c r="C8" s="752"/>
      <c r="D8" s="752"/>
      <c r="E8" s="752"/>
      <c r="F8" s="752"/>
      <c r="G8" s="752"/>
      <c r="H8" s="752"/>
    </row>
    <row r="9" spans="1:8" x14ac:dyDescent="0.25">
      <c r="A9" s="271"/>
      <c r="B9" s="803"/>
      <c r="C9" s="752"/>
      <c r="D9" s="752"/>
      <c r="E9" s="752"/>
      <c r="F9" s="752"/>
      <c r="G9" s="752"/>
      <c r="H9" s="752"/>
    </row>
    <row r="10" spans="1:8" x14ac:dyDescent="0.25">
      <c r="A10" s="271"/>
      <c r="B10" s="803"/>
      <c r="C10" s="752"/>
      <c r="D10" s="752"/>
      <c r="E10" s="752"/>
      <c r="F10" s="752"/>
      <c r="G10" s="752"/>
      <c r="H10" s="752"/>
    </row>
    <row r="11" spans="1:8" x14ac:dyDescent="0.25">
      <c r="A11" s="271"/>
      <c r="B11" s="803"/>
      <c r="C11" s="752"/>
      <c r="D11" s="752"/>
      <c r="E11" s="752"/>
      <c r="F11" s="752"/>
      <c r="G11" s="752"/>
      <c r="H11" s="752"/>
    </row>
    <row r="12" spans="1:8" x14ac:dyDescent="0.25">
      <c r="A12" s="271"/>
      <c r="B12" s="803"/>
      <c r="C12" s="752"/>
      <c r="D12" s="752"/>
      <c r="E12" s="752"/>
      <c r="F12" s="752"/>
      <c r="G12" s="752"/>
      <c r="H12" s="752"/>
    </row>
    <row r="13" spans="1:8" x14ac:dyDescent="0.25">
      <c r="A13" s="271"/>
      <c r="B13" s="803"/>
      <c r="C13" s="752"/>
      <c r="D13" s="752"/>
      <c r="E13" s="752"/>
      <c r="F13" s="752"/>
      <c r="G13" s="752"/>
      <c r="H13" s="752"/>
    </row>
    <row r="14" spans="1:8" x14ac:dyDescent="0.25">
      <c r="A14" s="271"/>
      <c r="B14" s="803"/>
      <c r="C14" s="752"/>
      <c r="D14" s="752"/>
      <c r="E14" s="752"/>
      <c r="F14" s="752"/>
      <c r="G14" s="752"/>
      <c r="H14" s="752"/>
    </row>
    <row r="15" spans="1:8" x14ac:dyDescent="0.25">
      <c r="A15" s="271"/>
      <c r="B15" s="803"/>
      <c r="C15" s="752"/>
      <c r="D15" s="752"/>
      <c r="E15" s="752"/>
      <c r="F15" s="752"/>
      <c r="G15" s="752"/>
      <c r="H15" s="752"/>
    </row>
    <row r="16" spans="1:8" x14ac:dyDescent="0.25">
      <c r="A16" s="271"/>
      <c r="B16" s="803"/>
      <c r="C16" s="752"/>
      <c r="D16" s="752"/>
      <c r="E16" s="752"/>
      <c r="F16" s="752"/>
      <c r="G16" s="752"/>
      <c r="H16" s="752"/>
    </row>
    <row r="17" spans="1:8" x14ac:dyDescent="0.25">
      <c r="A17" s="271"/>
      <c r="B17" s="803"/>
      <c r="C17" s="752"/>
      <c r="D17" s="752"/>
      <c r="E17" s="752"/>
      <c r="F17" s="752"/>
      <c r="G17" s="752"/>
      <c r="H17" s="752"/>
    </row>
    <row r="18" spans="1:8" x14ac:dyDescent="0.25">
      <c r="A18" s="271"/>
      <c r="B18" s="803"/>
      <c r="C18" s="752"/>
      <c r="D18" s="752"/>
      <c r="E18" s="752"/>
      <c r="F18" s="752"/>
      <c r="G18" s="752"/>
      <c r="H18" s="752"/>
    </row>
    <row r="19" spans="1:8" x14ac:dyDescent="0.25">
      <c r="A19" s="271"/>
      <c r="B19" s="803"/>
      <c r="C19" s="752"/>
      <c r="D19" s="752"/>
      <c r="E19" s="752"/>
      <c r="F19" s="752"/>
      <c r="G19" s="752"/>
      <c r="H19" s="752"/>
    </row>
    <row r="20" spans="1:8" x14ac:dyDescent="0.25">
      <c r="A20" s="271"/>
      <c r="B20" s="803"/>
      <c r="C20" s="752"/>
      <c r="D20" s="752"/>
      <c r="E20" s="752"/>
      <c r="F20" s="752"/>
      <c r="G20" s="752"/>
      <c r="H20" s="752"/>
    </row>
    <row r="21" spans="1:8" x14ac:dyDescent="0.25">
      <c r="A21" s="271"/>
      <c r="B21" s="803"/>
      <c r="C21" s="752"/>
      <c r="D21" s="752"/>
      <c r="E21" s="752"/>
      <c r="F21" s="752"/>
      <c r="G21" s="752"/>
      <c r="H21" s="752"/>
    </row>
    <row r="22" spans="1:8" x14ac:dyDescent="0.25">
      <c r="A22" s="271"/>
      <c r="B22" s="803"/>
      <c r="C22" s="752"/>
      <c r="D22" s="752"/>
      <c r="E22" s="752"/>
      <c r="F22" s="752"/>
      <c r="G22" s="752"/>
      <c r="H22" s="752"/>
    </row>
    <row r="23" spans="1:8" x14ac:dyDescent="0.25">
      <c r="A23" s="271"/>
      <c r="B23" s="803"/>
      <c r="C23" s="752"/>
      <c r="D23" s="752"/>
      <c r="E23" s="752"/>
      <c r="F23" s="752"/>
      <c r="G23" s="752"/>
      <c r="H23" s="752"/>
    </row>
    <row r="24" spans="1:8" x14ac:dyDescent="0.25">
      <c r="A24" s="271"/>
      <c r="B24" s="803"/>
      <c r="C24" s="752"/>
      <c r="D24" s="752"/>
      <c r="E24" s="752"/>
      <c r="F24" s="752"/>
      <c r="G24" s="752"/>
      <c r="H24" s="752"/>
    </row>
    <row r="25" spans="1:8" x14ac:dyDescent="0.25">
      <c r="A25" s="271"/>
      <c r="B25" s="803"/>
      <c r="C25" s="752"/>
      <c r="D25" s="752"/>
      <c r="E25" s="752"/>
      <c r="F25" s="752"/>
      <c r="G25" s="752"/>
      <c r="H25" s="752"/>
    </row>
    <row r="26" spans="1:8" x14ac:dyDescent="0.25">
      <c r="A26" s="271"/>
      <c r="B26" s="803"/>
      <c r="C26" s="752"/>
      <c r="D26" s="752"/>
      <c r="E26" s="752"/>
      <c r="F26" s="752"/>
      <c r="G26" s="752"/>
      <c r="H26" s="752"/>
    </row>
    <row r="27" spans="1:8" x14ac:dyDescent="0.25">
      <c r="A27" s="271"/>
      <c r="B27" s="803"/>
      <c r="C27" s="752"/>
      <c r="D27" s="752"/>
      <c r="E27" s="752"/>
      <c r="F27" s="752"/>
      <c r="G27" s="752"/>
      <c r="H27" s="752"/>
    </row>
    <row r="28" spans="1:8" x14ac:dyDescent="0.25">
      <c r="A28" s="271"/>
      <c r="B28" s="803"/>
      <c r="C28" s="752"/>
      <c r="D28" s="752"/>
      <c r="E28" s="752"/>
      <c r="F28" s="752"/>
      <c r="G28" s="752"/>
      <c r="H28" s="752"/>
    </row>
    <row r="29" spans="1:8" x14ac:dyDescent="0.25">
      <c r="A29" s="271"/>
      <c r="B29" s="803"/>
      <c r="C29" s="752"/>
      <c r="D29" s="752"/>
      <c r="E29" s="752"/>
      <c r="F29" s="752"/>
      <c r="G29" s="752"/>
      <c r="H29" s="752"/>
    </row>
    <row r="30" spans="1:8" x14ac:dyDescent="0.25">
      <c r="A30" s="271"/>
      <c r="B30" s="803"/>
      <c r="C30" s="752"/>
      <c r="D30" s="752"/>
      <c r="E30" s="752"/>
      <c r="F30" s="752"/>
      <c r="G30" s="752"/>
      <c r="H30" s="752"/>
    </row>
    <row r="31" spans="1:8" x14ac:dyDescent="0.25">
      <c r="A31" s="271"/>
      <c r="B31" s="803"/>
      <c r="C31" s="752"/>
      <c r="D31" s="752"/>
      <c r="E31" s="752"/>
      <c r="F31" s="752"/>
      <c r="G31" s="752"/>
      <c r="H31" s="752"/>
    </row>
    <row r="32" spans="1:8" x14ac:dyDescent="0.25">
      <c r="A32" s="271"/>
      <c r="B32" s="803"/>
      <c r="C32" s="752"/>
      <c r="D32" s="752"/>
      <c r="E32" s="752"/>
      <c r="F32" s="752"/>
      <c r="G32" s="752"/>
      <c r="H32" s="752"/>
    </row>
    <row r="33" spans="1:8" x14ac:dyDescent="0.25">
      <c r="A33" s="271"/>
      <c r="B33" s="803"/>
      <c r="C33" s="752"/>
      <c r="D33" s="752"/>
      <c r="E33" s="752"/>
      <c r="F33" s="752"/>
      <c r="G33" s="752"/>
      <c r="H33" s="752"/>
    </row>
    <row r="34" spans="1:8" x14ac:dyDescent="0.25">
      <c r="A34" s="271"/>
      <c r="B34" s="803"/>
      <c r="C34" s="752"/>
      <c r="D34" s="752"/>
      <c r="E34" s="752"/>
      <c r="F34" s="752"/>
      <c r="G34" s="752"/>
      <c r="H34" s="752"/>
    </row>
    <row r="35" spans="1:8" x14ac:dyDescent="0.25">
      <c r="A35" s="271"/>
      <c r="B35" s="803"/>
      <c r="C35" s="752"/>
      <c r="D35" s="752"/>
      <c r="E35" s="752"/>
      <c r="F35" s="752"/>
      <c r="G35" s="752"/>
      <c r="H35" s="752"/>
    </row>
    <row r="36" spans="1:8" x14ac:dyDescent="0.25">
      <c r="A36" s="271"/>
      <c r="B36" s="803"/>
      <c r="C36" s="752"/>
      <c r="D36" s="752"/>
      <c r="E36" s="752"/>
      <c r="F36" s="752"/>
      <c r="G36" s="752"/>
      <c r="H36" s="752"/>
    </row>
    <row r="37" spans="1:8" x14ac:dyDescent="0.25">
      <c r="A37" s="271"/>
      <c r="B37" s="803"/>
      <c r="C37" s="752"/>
      <c r="D37" s="752"/>
      <c r="E37" s="752"/>
      <c r="F37" s="752"/>
      <c r="G37" s="752"/>
      <c r="H37" s="752"/>
    </row>
    <row r="38" spans="1:8" x14ac:dyDescent="0.25">
      <c r="A38" s="271"/>
      <c r="B38" s="803"/>
      <c r="C38" s="752"/>
      <c r="D38" s="752"/>
      <c r="E38" s="752"/>
      <c r="F38" s="752"/>
      <c r="G38" s="752"/>
      <c r="H38" s="752"/>
    </row>
    <row r="39" spans="1:8" x14ac:dyDescent="0.25">
      <c r="A39" s="271"/>
      <c r="B39" s="803"/>
      <c r="C39" s="752"/>
      <c r="D39" s="752"/>
      <c r="E39" s="752"/>
      <c r="F39" s="752"/>
      <c r="G39" s="752"/>
      <c r="H39" s="752"/>
    </row>
    <row r="40" spans="1:8" x14ac:dyDescent="0.25">
      <c r="A40" s="271"/>
      <c r="B40" s="803"/>
      <c r="C40" s="752"/>
      <c r="D40" s="752"/>
      <c r="E40" s="752"/>
      <c r="F40" s="752"/>
      <c r="G40" s="752"/>
      <c r="H40" s="752"/>
    </row>
    <row r="41" spans="1:8" x14ac:dyDescent="0.25">
      <c r="A41" s="271"/>
      <c r="B41" s="803"/>
      <c r="C41" s="752"/>
      <c r="D41" s="752"/>
      <c r="E41" s="752"/>
      <c r="F41" s="752"/>
      <c r="G41" s="752"/>
      <c r="H41" s="752"/>
    </row>
    <row r="42" spans="1:8" x14ac:dyDescent="0.25">
      <c r="A42" s="271"/>
      <c r="B42" s="803"/>
      <c r="C42" s="752"/>
      <c r="D42" s="752"/>
      <c r="E42" s="752"/>
      <c r="F42" s="752"/>
      <c r="G42" s="752"/>
      <c r="H42" s="752"/>
    </row>
    <row r="43" spans="1:8" x14ac:dyDescent="0.25">
      <c r="A43" s="271"/>
      <c r="B43" s="803"/>
      <c r="C43" s="752"/>
      <c r="D43" s="752"/>
      <c r="E43" s="752"/>
      <c r="F43" s="752"/>
      <c r="G43" s="752"/>
      <c r="H43" s="752"/>
    </row>
    <row r="44" spans="1:8" x14ac:dyDescent="0.25">
      <c r="A44" s="271"/>
      <c r="B44" s="803"/>
      <c r="C44" s="752"/>
      <c r="D44" s="752"/>
      <c r="E44" s="752"/>
      <c r="F44" s="752"/>
      <c r="G44" s="752"/>
      <c r="H44" s="752"/>
    </row>
    <row r="45" spans="1:8" x14ac:dyDescent="0.25">
      <c r="A45" s="271"/>
      <c r="B45" s="803"/>
      <c r="C45" s="752"/>
      <c r="D45" s="752"/>
      <c r="E45" s="752"/>
      <c r="F45" s="752"/>
      <c r="G45" s="752"/>
      <c r="H45" s="752"/>
    </row>
    <row r="46" spans="1:8" x14ac:dyDescent="0.25">
      <c r="A46" s="271"/>
      <c r="B46" s="803"/>
      <c r="C46" s="752"/>
      <c r="D46" s="752"/>
      <c r="E46" s="752"/>
      <c r="F46" s="752"/>
      <c r="G46" s="752"/>
      <c r="H46" s="752"/>
    </row>
    <row r="47" spans="1:8" x14ac:dyDescent="0.25">
      <c r="A47" s="271"/>
      <c r="B47" s="803"/>
      <c r="C47" s="752"/>
      <c r="D47" s="752"/>
      <c r="E47" s="752"/>
      <c r="F47" s="752"/>
      <c r="G47" s="752"/>
      <c r="H47" s="752"/>
    </row>
    <row r="48" spans="1:8" x14ac:dyDescent="0.25">
      <c r="A48" s="271"/>
      <c r="B48" s="803"/>
      <c r="C48" s="752"/>
      <c r="D48" s="752"/>
      <c r="E48" s="752"/>
      <c r="F48" s="752"/>
      <c r="G48" s="752"/>
      <c r="H48" s="752"/>
    </row>
    <row r="49" spans="1:8" x14ac:dyDescent="0.25">
      <c r="A49" s="271"/>
      <c r="B49" s="803"/>
      <c r="C49" s="752"/>
      <c r="D49" s="752"/>
      <c r="E49" s="752"/>
      <c r="F49" s="752"/>
      <c r="G49" s="752"/>
      <c r="H49" s="752"/>
    </row>
    <row r="50" spans="1:8" x14ac:dyDescent="0.25">
      <c r="A50" s="271"/>
      <c r="B50" s="803"/>
      <c r="C50" s="752"/>
      <c r="D50" s="752"/>
      <c r="E50" s="752"/>
      <c r="F50" s="752"/>
      <c r="G50" s="752"/>
      <c r="H50" s="752"/>
    </row>
    <row r="51" spans="1:8" x14ac:dyDescent="0.25">
      <c r="A51" s="271"/>
      <c r="B51" s="803"/>
      <c r="C51" s="752"/>
      <c r="D51" s="752"/>
      <c r="E51" s="752"/>
      <c r="F51" s="752"/>
      <c r="G51" s="752"/>
      <c r="H51" s="752"/>
    </row>
    <row r="52" spans="1:8" x14ac:dyDescent="0.25">
      <c r="A52" s="271"/>
      <c r="B52" s="803"/>
      <c r="C52" s="752"/>
      <c r="D52" s="752"/>
      <c r="E52" s="752"/>
      <c r="F52" s="752"/>
      <c r="G52" s="752"/>
      <c r="H52" s="752"/>
    </row>
    <row r="53" spans="1:8" x14ac:dyDescent="0.25">
      <c r="A53" s="271"/>
      <c r="B53" s="803"/>
      <c r="C53" s="752"/>
      <c r="D53" s="752"/>
      <c r="E53" s="752"/>
      <c r="F53" s="752"/>
      <c r="G53" s="752"/>
      <c r="H53" s="752"/>
    </row>
    <row r="54" spans="1:8" x14ac:dyDescent="0.25">
      <c r="A54" s="271"/>
      <c r="B54" s="803"/>
      <c r="C54" s="752"/>
      <c r="D54" s="752"/>
      <c r="E54" s="752"/>
      <c r="F54" s="752"/>
      <c r="G54" s="752"/>
      <c r="H54" s="752"/>
    </row>
    <row r="55" spans="1:8" x14ac:dyDescent="0.25">
      <c r="A55" s="271"/>
      <c r="B55" s="803"/>
      <c r="C55" s="752"/>
      <c r="D55" s="752"/>
      <c r="E55" s="752"/>
      <c r="F55" s="752"/>
      <c r="G55" s="752"/>
      <c r="H55" s="752"/>
    </row>
    <row r="56" spans="1:8" x14ac:dyDescent="0.25">
      <c r="A56" s="271"/>
      <c r="B56" s="803"/>
      <c r="C56" s="752"/>
      <c r="D56" s="752"/>
      <c r="E56" s="752"/>
      <c r="F56" s="752"/>
      <c r="G56" s="752"/>
      <c r="H56" s="752"/>
    </row>
    <row r="57" spans="1:8" x14ac:dyDescent="0.25">
      <c r="A57" s="271"/>
      <c r="B57" s="803"/>
      <c r="C57" s="752"/>
      <c r="D57" s="752"/>
      <c r="E57" s="752"/>
      <c r="F57" s="752"/>
      <c r="G57" s="752"/>
      <c r="H57" s="752"/>
    </row>
    <row r="58" spans="1:8" x14ac:dyDescent="0.25">
      <c r="A58" s="271"/>
      <c r="B58" s="803"/>
      <c r="C58" s="752"/>
      <c r="D58" s="752"/>
      <c r="E58" s="752"/>
      <c r="F58" s="752"/>
      <c r="G58" s="752"/>
      <c r="H58" s="752"/>
    </row>
    <row r="59" spans="1:8" x14ac:dyDescent="0.25">
      <c r="A59" s="271"/>
      <c r="B59" s="803"/>
      <c r="C59" s="752"/>
      <c r="D59" s="752"/>
      <c r="E59" s="752"/>
      <c r="F59" s="752"/>
      <c r="G59" s="752"/>
      <c r="H59" s="752"/>
    </row>
    <row r="60" spans="1:8" x14ac:dyDescent="0.25">
      <c r="A60" s="271"/>
      <c r="B60" s="803"/>
      <c r="C60" s="752"/>
      <c r="D60" s="752"/>
      <c r="E60" s="752"/>
      <c r="F60" s="752"/>
      <c r="G60" s="752"/>
      <c r="H60" s="752"/>
    </row>
    <row r="61" spans="1:8" x14ac:dyDescent="0.25">
      <c r="A61" s="271"/>
      <c r="B61" s="803"/>
      <c r="C61" s="752"/>
      <c r="D61" s="752"/>
      <c r="E61" s="752"/>
      <c r="F61" s="752"/>
      <c r="G61" s="752"/>
      <c r="H61" s="752"/>
    </row>
    <row r="62" spans="1:8" x14ac:dyDescent="0.25">
      <c r="A62" s="271"/>
      <c r="B62" s="803"/>
      <c r="C62" s="752"/>
      <c r="D62" s="752"/>
      <c r="E62" s="752"/>
      <c r="F62" s="752"/>
      <c r="G62" s="752"/>
      <c r="H62" s="752"/>
    </row>
    <row r="63" spans="1:8" x14ac:dyDescent="0.25">
      <c r="A63" s="271"/>
      <c r="B63" s="803"/>
      <c r="C63" s="752"/>
      <c r="D63" s="752"/>
      <c r="E63" s="752"/>
      <c r="F63" s="752"/>
      <c r="G63" s="752"/>
      <c r="H63" s="752"/>
    </row>
    <row r="64" spans="1:8" x14ac:dyDescent="0.25">
      <c r="A64" s="271"/>
      <c r="B64" s="803"/>
      <c r="C64" s="752"/>
      <c r="D64" s="752"/>
      <c r="E64" s="752"/>
      <c r="F64" s="752"/>
      <c r="G64" s="752"/>
      <c r="H64" s="752"/>
    </row>
    <row r="65" spans="1:8" x14ac:dyDescent="0.25">
      <c r="A65" s="271"/>
      <c r="B65" s="803"/>
      <c r="C65" s="752"/>
      <c r="D65" s="752"/>
      <c r="E65" s="752"/>
      <c r="F65" s="752"/>
      <c r="G65" s="752"/>
      <c r="H65" s="752"/>
    </row>
    <row r="66" spans="1:8" x14ac:dyDescent="0.25">
      <c r="A66" s="271"/>
      <c r="B66" s="803"/>
      <c r="C66" s="752"/>
      <c r="D66" s="752"/>
      <c r="E66" s="752"/>
      <c r="F66" s="752"/>
      <c r="G66" s="752"/>
      <c r="H66" s="752"/>
    </row>
    <row r="67" spans="1:8" x14ac:dyDescent="0.25">
      <c r="A67" s="271"/>
      <c r="B67" s="803"/>
      <c r="C67" s="752"/>
      <c r="D67" s="752"/>
      <c r="E67" s="752"/>
      <c r="F67" s="752"/>
      <c r="G67" s="752"/>
      <c r="H67" s="752"/>
    </row>
    <row r="68" spans="1:8" x14ac:dyDescent="0.25">
      <c r="A68" s="271"/>
      <c r="B68" s="803"/>
      <c r="C68" s="752"/>
      <c r="D68" s="752"/>
      <c r="E68" s="752"/>
      <c r="F68" s="752"/>
      <c r="G68" s="752"/>
      <c r="H68" s="752"/>
    </row>
    <row r="69" spans="1:8" x14ac:dyDescent="0.25">
      <c r="A69" s="271"/>
      <c r="B69" s="803"/>
      <c r="C69" s="752"/>
      <c r="D69" s="752"/>
      <c r="E69" s="752"/>
      <c r="F69" s="752"/>
      <c r="G69" s="752"/>
      <c r="H69" s="752"/>
    </row>
    <row r="70" spans="1:8" x14ac:dyDescent="0.25">
      <c r="A70" s="271"/>
      <c r="B70" s="803"/>
      <c r="C70" s="752"/>
      <c r="D70" s="752"/>
      <c r="E70" s="752"/>
      <c r="F70" s="752"/>
      <c r="G70" s="752"/>
      <c r="H70" s="752"/>
    </row>
    <row r="71" spans="1:8" x14ac:dyDescent="0.25">
      <c r="A71" s="271"/>
      <c r="B71" s="803"/>
      <c r="C71" s="752"/>
      <c r="D71" s="752"/>
      <c r="E71" s="752"/>
      <c r="F71" s="752"/>
      <c r="G71" s="752"/>
      <c r="H71" s="752"/>
    </row>
    <row r="72" spans="1:8" x14ac:dyDescent="0.25">
      <c r="A72" s="271"/>
      <c r="B72" s="803"/>
      <c r="C72" s="752"/>
      <c r="D72" s="752"/>
      <c r="E72" s="752"/>
      <c r="F72" s="752"/>
      <c r="G72" s="752"/>
      <c r="H72" s="752"/>
    </row>
    <row r="73" spans="1:8" x14ac:dyDescent="0.25">
      <c r="A73" s="271"/>
      <c r="B73" s="803"/>
      <c r="C73" s="752"/>
      <c r="D73" s="752"/>
      <c r="E73" s="752"/>
      <c r="F73" s="752"/>
      <c r="G73" s="752"/>
      <c r="H73" s="752"/>
    </row>
    <row r="74" spans="1:8" x14ac:dyDescent="0.25">
      <c r="A74" s="271"/>
      <c r="B74" s="803"/>
      <c r="C74" s="752"/>
      <c r="D74" s="752"/>
      <c r="E74" s="752"/>
      <c r="F74" s="752"/>
      <c r="G74" s="752"/>
      <c r="H74" s="752"/>
    </row>
    <row r="75" spans="1:8" x14ac:dyDescent="0.25">
      <c r="A75" s="271"/>
      <c r="B75" s="803"/>
      <c r="C75" s="752"/>
      <c r="D75" s="752"/>
      <c r="E75" s="752"/>
      <c r="F75" s="752"/>
      <c r="G75" s="752"/>
      <c r="H75" s="752"/>
    </row>
    <row r="76" spans="1:8" x14ac:dyDescent="0.25">
      <c r="A76" s="271"/>
      <c r="B76" s="803"/>
      <c r="C76" s="752"/>
      <c r="D76" s="752"/>
      <c r="E76" s="752"/>
      <c r="F76" s="752"/>
      <c r="G76" s="752"/>
      <c r="H76" s="752"/>
    </row>
    <row r="77" spans="1:8" x14ac:dyDescent="0.25">
      <c r="A77" s="271"/>
      <c r="B77" s="803"/>
      <c r="C77" s="752"/>
      <c r="D77" s="752"/>
      <c r="E77" s="752"/>
      <c r="F77" s="752"/>
      <c r="G77" s="752"/>
      <c r="H77" s="752"/>
    </row>
    <row r="78" spans="1:8" x14ac:dyDescent="0.25">
      <c r="A78" s="271"/>
      <c r="B78" s="803"/>
      <c r="C78" s="752"/>
      <c r="D78" s="752"/>
      <c r="E78" s="752"/>
      <c r="F78" s="752"/>
      <c r="G78" s="752"/>
      <c r="H78" s="752"/>
    </row>
    <row r="79" spans="1:8" x14ac:dyDescent="0.25">
      <c r="A79" s="271"/>
      <c r="B79" s="803"/>
      <c r="C79" s="752"/>
      <c r="D79" s="752"/>
      <c r="E79" s="752"/>
      <c r="F79" s="752"/>
      <c r="G79" s="752"/>
      <c r="H79" s="752"/>
    </row>
    <row r="80" spans="1:8" x14ac:dyDescent="0.25">
      <c r="A80" s="271"/>
      <c r="B80" s="803"/>
      <c r="C80" s="752"/>
      <c r="D80" s="752"/>
      <c r="E80" s="752"/>
      <c r="F80" s="752"/>
      <c r="G80" s="752"/>
      <c r="H80" s="752"/>
    </row>
    <row r="81" spans="1:8" x14ac:dyDescent="0.25">
      <c r="A81" s="271"/>
      <c r="B81" s="803"/>
      <c r="C81" s="752"/>
      <c r="D81" s="752"/>
      <c r="E81" s="752"/>
      <c r="F81" s="752"/>
      <c r="G81" s="752"/>
      <c r="H81" s="752"/>
    </row>
    <row r="82" spans="1:8" x14ac:dyDescent="0.25">
      <c r="A82" s="271"/>
      <c r="B82" s="803"/>
      <c r="C82" s="752"/>
      <c r="D82" s="752"/>
      <c r="E82" s="752"/>
      <c r="F82" s="752"/>
      <c r="G82" s="752"/>
      <c r="H82" s="752"/>
    </row>
    <row r="83" spans="1:8" x14ac:dyDescent="0.25">
      <c r="A83" s="271"/>
      <c r="B83" s="803"/>
      <c r="C83" s="752"/>
      <c r="D83" s="752"/>
      <c r="E83" s="752"/>
      <c r="F83" s="752"/>
      <c r="G83" s="752"/>
      <c r="H83" s="752"/>
    </row>
    <row r="84" spans="1:8" x14ac:dyDescent="0.25">
      <c r="A84" s="271"/>
      <c r="B84" s="803"/>
      <c r="C84" s="752"/>
      <c r="D84" s="752"/>
      <c r="E84" s="752"/>
      <c r="F84" s="752"/>
      <c r="G84" s="752"/>
      <c r="H84" s="752"/>
    </row>
    <row r="85" spans="1:8" x14ac:dyDescent="0.25">
      <c r="A85" s="271"/>
      <c r="B85" s="803"/>
      <c r="C85" s="752"/>
      <c r="D85" s="752"/>
      <c r="E85" s="752"/>
      <c r="F85" s="752"/>
      <c r="G85" s="752"/>
      <c r="H85" s="752"/>
    </row>
    <row r="86" spans="1:8" x14ac:dyDescent="0.25">
      <c r="A86" s="271"/>
      <c r="B86" s="803"/>
      <c r="C86" s="752"/>
      <c r="D86" s="752"/>
      <c r="E86" s="752"/>
      <c r="F86" s="752"/>
      <c r="G86" s="752"/>
      <c r="H86" s="752"/>
    </row>
    <row r="87" spans="1:8" x14ac:dyDescent="0.25">
      <c r="A87" s="271"/>
      <c r="B87" s="803"/>
      <c r="C87" s="752"/>
      <c r="D87" s="752"/>
      <c r="E87" s="752"/>
      <c r="F87" s="752"/>
      <c r="G87" s="752"/>
      <c r="H87" s="752"/>
    </row>
    <row r="88" spans="1:8" x14ac:dyDescent="0.25">
      <c r="A88" s="271"/>
      <c r="B88" s="803"/>
      <c r="C88" s="752"/>
      <c r="D88" s="752"/>
      <c r="E88" s="752"/>
      <c r="F88" s="752"/>
      <c r="G88" s="752"/>
      <c r="H88" s="752"/>
    </row>
    <row r="89" spans="1:8" x14ac:dyDescent="0.25">
      <c r="A89" s="271"/>
      <c r="B89" s="803"/>
      <c r="C89" s="752"/>
      <c r="D89" s="752"/>
      <c r="E89" s="752"/>
      <c r="F89" s="752"/>
      <c r="G89" s="752"/>
      <c r="H89" s="752"/>
    </row>
    <row r="90" spans="1:8" x14ac:dyDescent="0.25">
      <c r="A90" s="271"/>
      <c r="B90" s="803"/>
      <c r="C90" s="752"/>
      <c r="D90" s="752"/>
      <c r="E90" s="752"/>
      <c r="F90" s="752"/>
      <c r="G90" s="752"/>
      <c r="H90" s="752"/>
    </row>
    <row r="91" spans="1:8" x14ac:dyDescent="0.25">
      <c r="A91" s="271"/>
      <c r="B91" s="803"/>
      <c r="C91" s="752"/>
      <c r="D91" s="752"/>
      <c r="E91" s="752"/>
      <c r="F91" s="752"/>
      <c r="G91" s="752"/>
      <c r="H91" s="752"/>
    </row>
    <row r="92" spans="1:8" x14ac:dyDescent="0.25">
      <c r="A92" s="271"/>
      <c r="B92" s="803"/>
      <c r="C92" s="752"/>
      <c r="D92" s="752"/>
      <c r="E92" s="752"/>
      <c r="F92" s="752"/>
      <c r="G92" s="752"/>
      <c r="H92" s="752"/>
    </row>
    <row r="93" spans="1:8" x14ac:dyDescent="0.25">
      <c r="A93" s="271"/>
      <c r="B93" s="803"/>
      <c r="C93" s="752"/>
      <c r="D93" s="752"/>
      <c r="E93" s="752"/>
      <c r="F93" s="752"/>
      <c r="G93" s="752"/>
      <c r="H93" s="752"/>
    </row>
    <row r="94" spans="1:8" x14ac:dyDescent="0.25">
      <c r="A94" s="271"/>
      <c r="B94" s="803"/>
      <c r="C94" s="752"/>
      <c r="D94" s="752"/>
      <c r="E94" s="752"/>
      <c r="F94" s="752"/>
      <c r="G94" s="752"/>
      <c r="H94" s="752"/>
    </row>
    <row r="95" spans="1:8" x14ac:dyDescent="0.25">
      <c r="A95" s="271"/>
      <c r="B95" s="803"/>
      <c r="C95" s="752"/>
      <c r="D95" s="752"/>
      <c r="E95" s="752"/>
      <c r="F95" s="752"/>
      <c r="G95" s="752"/>
      <c r="H95" s="752"/>
    </row>
    <row r="96" spans="1:8" x14ac:dyDescent="0.25">
      <c r="A96" s="271"/>
      <c r="B96" s="803"/>
      <c r="C96" s="752"/>
      <c r="D96" s="752"/>
      <c r="E96" s="752"/>
      <c r="F96" s="752"/>
      <c r="G96" s="752"/>
      <c r="H96" s="752"/>
    </row>
    <row r="97" spans="1:8" x14ac:dyDescent="0.25">
      <c r="A97" s="271"/>
      <c r="B97" s="803"/>
      <c r="C97" s="752"/>
      <c r="D97" s="752"/>
      <c r="E97" s="752"/>
      <c r="F97" s="752"/>
      <c r="G97" s="752"/>
      <c r="H97" s="752"/>
    </row>
    <row r="98" spans="1:8" x14ac:dyDescent="0.25">
      <c r="A98" s="271"/>
      <c r="B98" s="803"/>
      <c r="C98" s="752"/>
      <c r="D98" s="752"/>
      <c r="E98" s="752"/>
      <c r="F98" s="752"/>
      <c r="G98" s="752"/>
      <c r="H98" s="752"/>
    </row>
    <row r="99" spans="1:8" x14ac:dyDescent="0.25">
      <c r="A99" s="271"/>
      <c r="B99" s="803"/>
      <c r="C99" s="752"/>
      <c r="D99" s="752"/>
      <c r="E99" s="752"/>
      <c r="F99" s="752"/>
      <c r="G99" s="752"/>
      <c r="H99" s="752"/>
    </row>
    <row r="100" spans="1:8" x14ac:dyDescent="0.25">
      <c r="A100" s="271"/>
      <c r="B100" s="803"/>
      <c r="C100" s="752"/>
      <c r="D100" s="752"/>
      <c r="E100" s="752"/>
      <c r="F100" s="752"/>
      <c r="G100" s="752"/>
      <c r="H100" s="752"/>
    </row>
    <row r="101" spans="1:8" ht="15.75" thickBot="1" x14ac:dyDescent="0.3">
      <c r="A101" s="748"/>
      <c r="B101" s="804"/>
      <c r="C101" s="753"/>
      <c r="D101" s="753"/>
      <c r="E101" s="753"/>
      <c r="F101" s="753"/>
      <c r="G101" s="753"/>
      <c r="H101" s="753"/>
    </row>
    <row r="102" spans="1:8" ht="16.5" thickTop="1" thickBot="1" x14ac:dyDescent="0.3">
      <c r="A102" s="754" t="str">
        <f>'(G1) Fjalori'!A500</f>
        <v>TOTAL</v>
      </c>
      <c r="B102" s="755">
        <f>SUM(B3:B101)</f>
        <v>0</v>
      </c>
      <c r="C102" s="751">
        <f>SUM(C3:C101)</f>
        <v>0</v>
      </c>
      <c r="D102" s="751">
        <f t="shared" ref="D102:H102" si="0">SUM(D3:D101)</f>
        <v>0</v>
      </c>
      <c r="E102" s="751">
        <f t="shared" si="0"/>
        <v>0</v>
      </c>
      <c r="F102" s="751">
        <f t="shared" si="0"/>
        <v>0</v>
      </c>
      <c r="G102" s="751">
        <f t="shared" si="0"/>
        <v>0</v>
      </c>
      <c r="H102" s="751">
        <f t="shared" si="0"/>
        <v>0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algorithmName="SHA-512" hashValue="01N13Xn91cxbgdBnJNFdkwByXUHIVmvc00YvejKmxBZDv+VyYJDspQt54Lnr0vfKbUd54UmxIS5wz06HR1+HbQ==" saltValue="CGwGzL3oFGfYkrSDh2GmFw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445" zoomScale="101" zoomScaleNormal="101" workbookViewId="0">
      <selection activeCell="C491" sqref="C491:E491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1</v>
      </c>
      <c r="D5" s="168">
        <f>'(B1)Informacion i përgjithshëm '!$B9</f>
        <v>2</v>
      </c>
      <c r="E5" s="168">
        <f>'(B1)Informacion i përgjithshëm '!$B10</f>
        <v>3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7" t="str">
        <f>'(B2) Struktura Organizative'!A7</f>
        <v>Nënfunksioni 1</v>
      </c>
      <c r="B7" s="855" t="str">
        <f>'(B2) Struktura Organizative'!B7</f>
        <v>011 Organet ekzekutive dhe legjislative, për çështjet financiare dhe fiskale, çështjet e brendshme</v>
      </c>
      <c r="C7" s="880"/>
      <c r="D7" s="880"/>
      <c r="E7" s="856"/>
      <c r="G7" s="312">
        <f>C11</f>
        <v>0</v>
      </c>
      <c r="H7" s="312">
        <f t="shared" ref="H7:I7" si="0">D11</f>
        <v>0</v>
      </c>
      <c r="I7" s="312">
        <f t="shared" si="0"/>
        <v>0</v>
      </c>
      <c r="J7" s="312">
        <f>C8</f>
        <v>0</v>
      </c>
      <c r="K7" s="312">
        <f t="shared" ref="K7:L7" si="1">D8</f>
        <v>0</v>
      </c>
      <c r="L7" s="312">
        <f t="shared" si="1"/>
        <v>0</v>
      </c>
      <c r="M7" s="312">
        <f>C9</f>
        <v>0</v>
      </c>
      <c r="N7" s="312">
        <f t="shared" ref="N7:O7" si="2">D9</f>
        <v>0</v>
      </c>
      <c r="O7" s="312">
        <f t="shared" si="2"/>
        <v>0</v>
      </c>
      <c r="P7" s="312">
        <f>C10</f>
        <v>0</v>
      </c>
      <c r="Q7" s="312">
        <f t="shared" ref="Q7:R7" si="3">D10</f>
        <v>0</v>
      </c>
      <c r="R7" s="312">
        <f t="shared" si="3"/>
        <v>0</v>
      </c>
    </row>
    <row r="8" spans="1:20" x14ac:dyDescent="0.15">
      <c r="A8" s="286" t="str">
        <f>'(G1) Fjalori'!A328</f>
        <v>Pagat dhe sigurimet shoqërore</v>
      </c>
      <c r="B8" s="286"/>
      <c r="C8" s="564">
        <f>C14+C20+C26</f>
        <v>0</v>
      </c>
      <c r="D8" s="564">
        <f t="shared" ref="D8:E8" si="4">D14+D20+D26</f>
        <v>0</v>
      </c>
      <c r="E8" s="564">
        <f t="shared" si="4"/>
        <v>0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4">
        <f>C15+C21+C27</f>
        <v>0</v>
      </c>
      <c r="D9" s="564">
        <f t="shared" ref="D9:E9" si="18">D15+D21+D27</f>
        <v>0</v>
      </c>
      <c r="E9" s="564">
        <f t="shared" si="18"/>
        <v>0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6" t="str">
        <f>'(G1) Fjalori'!A330</f>
        <v>Shpenzimet kapitale</v>
      </c>
      <c r="B10" s="567"/>
      <c r="C10" s="564">
        <f>C11-C8-C9</f>
        <v>0</v>
      </c>
      <c r="D10" s="562">
        <f>D11-D8-D9</f>
        <v>0</v>
      </c>
      <c r="E10" s="562">
        <f>E11-E8-E9</f>
        <v>0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6" t="str">
        <f>'(G1) Fjalori'!A740</f>
        <v>Tavanet e përgjithshme</v>
      </c>
      <c r="B11" s="557"/>
      <c r="C11" s="564">
        <f>C17+C23+C29</f>
        <v>0</v>
      </c>
      <c r="D11" s="564">
        <f t="shared" ref="D11:E11" si="31">D17+D23+D29</f>
        <v>0</v>
      </c>
      <c r="E11" s="564">
        <f t="shared" si="31"/>
        <v>0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4" t="str">
        <f>'(G1) Fjalori'!A753</f>
        <v>Angazhimet kujtesë</v>
      </c>
      <c r="B12" s="695"/>
      <c r="C12" s="695">
        <f>'(C5) Angazhimet'!D15</f>
        <v>0</v>
      </c>
      <c r="D12" s="696">
        <f>'(C5) Angazhimet'!E15</f>
        <v>0</v>
      </c>
      <c r="E12" s="696">
        <f>'(C5) Angazhimet'!F15</f>
        <v>0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8" t="str">
        <f>'(B3) Struktura Funksionale'!B8</f>
        <v>01110</v>
      </c>
      <c r="B13" s="877" t="str">
        <f>'(B3) Struktura Funksionale'!C8</f>
        <v>Planifikimi Menaxhimi dhe Administrimi</v>
      </c>
      <c r="C13" s="878"/>
      <c r="D13" s="878"/>
      <c r="E13" s="879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7"/>
      <c r="D14" s="697"/>
      <c r="E14" s="697"/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/>
      <c r="D15" s="288"/>
      <c r="E15" s="288"/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6" t="str">
        <f>A$10</f>
        <v>Shpenzimet kapitale</v>
      </c>
      <c r="B16" s="567"/>
      <c r="C16" s="564">
        <f>C17-C14-C15</f>
        <v>0</v>
      </c>
      <c r="D16" s="564">
        <f t="shared" ref="D16:E16" si="59">D17-D14-D15</f>
        <v>0</v>
      </c>
      <c r="E16" s="564">
        <f t="shared" si="59"/>
        <v>0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6" t="str">
        <f>A$11</f>
        <v>Tavanet e përgjithshme</v>
      </c>
      <c r="B17" s="557"/>
      <c r="C17" s="565"/>
      <c r="D17" s="563"/>
      <c r="E17" s="563"/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8" t="str">
        <f>A$12</f>
        <v>Angazhimet kujtesë</v>
      </c>
      <c r="B18" s="564"/>
      <c r="C18" s="564">
        <f>'(C5) Angazhimet'!D9</f>
        <v>0</v>
      </c>
      <c r="D18" s="562">
        <f>'(C5) Angazhimet'!E9</f>
        <v>0</v>
      </c>
      <c r="E18" s="564">
        <f>'(C5) Angazhimet'!F9</f>
        <v>0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8" t="str">
        <f>'(B3) Struktura Funksionale'!B9</f>
        <v>01120</v>
      </c>
      <c r="B19" s="877" t="str">
        <f>'(B3) Struktura Funksionale'!C9</f>
        <v>Çështje financiare dhe fiskale</v>
      </c>
      <c r="C19" s="878"/>
      <c r="D19" s="878"/>
      <c r="E19" s="879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6" t="str">
        <f>A$10</f>
        <v>Shpenzimet kapitale</v>
      </c>
      <c r="B22" s="567"/>
      <c r="C22" s="564">
        <f>C23-C20-C21</f>
        <v>0</v>
      </c>
      <c r="D22" s="564">
        <f t="shared" ref="D22:E22" si="74">D23-D20-D21</f>
        <v>0</v>
      </c>
      <c r="E22" s="564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6" t="str">
        <f>A$11</f>
        <v>Tavanet e përgjithshme</v>
      </c>
      <c r="B23" s="557"/>
      <c r="C23" s="565"/>
      <c r="D23" s="563"/>
      <c r="E23" s="563"/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8" t="str">
        <f>A$12</f>
        <v>Angazhimet kujtesë</v>
      </c>
      <c r="B24" s="564"/>
      <c r="C24" s="564">
        <f>'(C5) Angazhimet'!D10</f>
        <v>0</v>
      </c>
      <c r="D24" s="564">
        <f>'(C5) Angazhimet'!E10</f>
        <v>0</v>
      </c>
      <c r="E24" s="564">
        <f>'(C5) Angazhimet'!F10</f>
        <v>0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8" t="str">
        <f>'(B3) Struktura Funksionale'!B11</f>
        <v>01170</v>
      </c>
      <c r="B25" s="877" t="str">
        <f>'(B3) Struktura Funksionale'!C11</f>
        <v>Gjendja civile</v>
      </c>
      <c r="C25" s="878"/>
      <c r="D25" s="878"/>
      <c r="E25" s="879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7"/>
      <c r="D26" s="287"/>
      <c r="E26" s="287"/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6" t="str">
        <f>A$10</f>
        <v>Shpenzimet kapitale</v>
      </c>
      <c r="B28" s="567"/>
      <c r="C28" s="564">
        <f>C29-C26-C27</f>
        <v>0</v>
      </c>
      <c r="D28" s="564">
        <f t="shared" ref="D28:E28" si="89">D29-D26-D27</f>
        <v>0</v>
      </c>
      <c r="E28" s="564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6" t="str">
        <f>A$11</f>
        <v>Tavanet e përgjithshme</v>
      </c>
      <c r="B29" s="557"/>
      <c r="C29" s="565"/>
      <c r="D29" s="565"/>
      <c r="E29" s="565"/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8" t="str">
        <f>A$12</f>
        <v>Angazhimet kujtesë</v>
      </c>
      <c r="B30" s="564"/>
      <c r="C30" s="564">
        <f>'(C5) Angazhimet'!D12</f>
        <v>0</v>
      </c>
      <c r="D30" s="564">
        <f>'(C5) Angazhimet'!E12</f>
        <v>0</v>
      </c>
      <c r="E30" s="564">
        <f>'(C5) Angazhimet'!F12</f>
        <v>0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8" t="str">
        <f>'(B2) Struktura Organizative'!A11</f>
        <v>Nënfunksioni 2</v>
      </c>
      <c r="B31" s="873" t="str">
        <f>'(B2) Struktura Organizative'!B11</f>
        <v>017 Shërbime të  huamarrjes vendore</v>
      </c>
      <c r="C31" s="874"/>
      <c r="D31" s="874"/>
      <c r="E31" s="875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4">
        <f>C38+C44+C50</f>
        <v>0</v>
      </c>
      <c r="D32" s="564">
        <f t="shared" ref="D32:E32" si="98">D38+D44+D50</f>
        <v>0</v>
      </c>
      <c r="E32" s="564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4">
        <f>C39+C45+C51</f>
        <v>0</v>
      </c>
      <c r="D33" s="564">
        <f t="shared" ref="D33:E33" si="114">D39+D45+D51</f>
        <v>0</v>
      </c>
      <c r="E33" s="564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6" t="str">
        <f>A$10</f>
        <v>Shpenzimet kapitale</v>
      </c>
      <c r="B34" s="567"/>
      <c r="C34" s="564">
        <f>C35-C32-C33</f>
        <v>0</v>
      </c>
      <c r="D34" s="562">
        <f>D35-D32-D33</f>
        <v>0</v>
      </c>
      <c r="E34" s="562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6" t="str">
        <f>A$11</f>
        <v>Tavanet e përgjithshme</v>
      </c>
      <c r="B35" s="557"/>
      <c r="C35" s="564">
        <f>C41+C47+C53</f>
        <v>0</v>
      </c>
      <c r="D35" s="564">
        <f t="shared" ref="D35:E35" si="115">D41+D47+D53</f>
        <v>0</v>
      </c>
      <c r="E35" s="564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8" t="str">
        <f>A$12</f>
        <v>Angazhimet kujtesë</v>
      </c>
      <c r="B36" s="564"/>
      <c r="C36" s="564">
        <f>'(C5) Angazhimet'!D22</f>
        <v>0</v>
      </c>
      <c r="D36" s="562">
        <f>'(C5) Angazhimet'!E22</f>
        <v>0</v>
      </c>
      <c r="E36" s="562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9" t="str">
        <f>'(B3) Struktura Funksionale'!B15</f>
        <v>01310</v>
      </c>
      <c r="B37" s="870" t="str">
        <f>'(B3) Struktura Funksionale'!C15</f>
        <v>Planifikimi i përgjithshëm dhe Shërbimet Statistikore</v>
      </c>
      <c r="C37" s="871"/>
      <c r="D37" s="871"/>
      <c r="E37" s="872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6" t="str">
        <f>A$10</f>
        <v>Shpenzimet kapitale</v>
      </c>
      <c r="B40" s="567"/>
      <c r="C40" s="564">
        <f>C41-C38-C39</f>
        <v>0</v>
      </c>
      <c r="D40" s="562">
        <f>D41-D38-D39</f>
        <v>0</v>
      </c>
      <c r="E40" s="562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6" t="str">
        <f>A$11</f>
        <v>Tavanet e përgjithshme</v>
      </c>
      <c r="B41" s="557"/>
      <c r="C41" s="565"/>
      <c r="D41" s="563"/>
      <c r="E41" s="563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8" t="str">
        <f>A$12</f>
        <v>Angazhimet kujtesë</v>
      </c>
      <c r="B42" s="564"/>
      <c r="C42" s="564">
        <f>'(C5) Angazhimet'!D17</f>
        <v>0</v>
      </c>
      <c r="D42" s="564">
        <f>'(C5) Angazhimet'!E17</f>
        <v>0</v>
      </c>
      <c r="E42" s="564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9" t="str">
        <f>'(B3) Struktura Funksionale'!B17</f>
        <v>01320</v>
      </c>
      <c r="B43" s="870" t="str">
        <f>'(B3) Struktura Funksionale'!C17</f>
        <v>Shërbime të tjera të përgjithshme</v>
      </c>
      <c r="C43" s="871"/>
      <c r="D43" s="871"/>
      <c r="E43" s="872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6" t="str">
        <f>A$10</f>
        <v>Shpenzimet kapitale</v>
      </c>
      <c r="B46" s="567"/>
      <c r="C46" s="564">
        <f>C47-C44-C45</f>
        <v>0</v>
      </c>
      <c r="D46" s="562">
        <f>D47-D44-D45</f>
        <v>0</v>
      </c>
      <c r="E46" s="562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6" t="str">
        <f>A$11</f>
        <v>Tavanet e përgjithshme</v>
      </c>
      <c r="B47" s="557"/>
      <c r="C47" s="565"/>
      <c r="D47" s="563"/>
      <c r="E47" s="563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8" t="str">
        <f>A$12</f>
        <v>Angazhimet kujtesë</v>
      </c>
      <c r="B48" s="564"/>
      <c r="C48" s="564">
        <f>'(C5) Angazhimet'!D19</f>
        <v>0</v>
      </c>
      <c r="D48" s="564">
        <f>'(C5) Angazhimet'!E19</f>
        <v>0</v>
      </c>
      <c r="E48" s="564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9" t="str">
        <f>'(B3) Struktura Funksionale'!B18</f>
        <v>01710</v>
      </c>
      <c r="B49" s="877" t="str">
        <f>'(B3) Struktura Funksionale'!C18</f>
        <v>Pagesa për shërbimin e borxhit të brendshëm</v>
      </c>
      <c r="C49" s="878"/>
      <c r="D49" s="878"/>
      <c r="E49" s="879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6" t="str">
        <f>A$10</f>
        <v>Shpenzimet kapitale</v>
      </c>
      <c r="B52" s="567"/>
      <c r="C52" s="564">
        <f>C53-C50-C51</f>
        <v>0</v>
      </c>
      <c r="D52" s="562">
        <f>D53-D50-D51</f>
        <v>0</v>
      </c>
      <c r="E52" s="562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6" t="str">
        <f>A$11</f>
        <v>Tavanet e përgjithshme</v>
      </c>
      <c r="B53" s="557"/>
      <c r="C53" s="565"/>
      <c r="D53" s="563"/>
      <c r="E53" s="563"/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8" t="str">
        <f>A$12</f>
        <v>Angazhimet kujtesë</v>
      </c>
      <c r="B54" s="564"/>
      <c r="C54" s="564">
        <f>'(C5) Angazhimet'!D20</f>
        <v>0</v>
      </c>
      <c r="D54" s="564">
        <f>'(C5) Angazhimet'!E20</f>
        <v>0</v>
      </c>
      <c r="E54" s="564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7" t="str">
        <f>'(B2) Struktura Organizative'!A13</f>
        <v>Nënfunksioni 3</v>
      </c>
      <c r="B55" s="873" t="str">
        <f>'(B2) Struktura Organizative'!B13</f>
        <v>031 Shërbimet Policore</v>
      </c>
      <c r="C55" s="874"/>
      <c r="D55" s="874"/>
      <c r="E55" s="875"/>
      <c r="G55" s="312">
        <f>C59</f>
        <v>0</v>
      </c>
      <c r="H55" s="312">
        <f t="shared" ref="H55" si="173">D59</f>
        <v>0</v>
      </c>
      <c r="I55" s="312">
        <f t="shared" ref="I55" si="174">E59</f>
        <v>0</v>
      </c>
      <c r="J55" s="312">
        <f>C56</f>
        <v>0</v>
      </c>
      <c r="K55" s="312">
        <f t="shared" ref="K55" si="175">D56</f>
        <v>0</v>
      </c>
      <c r="L55" s="312">
        <f t="shared" ref="L55" si="176">E56</f>
        <v>0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4">
        <f>C62</f>
        <v>0</v>
      </c>
      <c r="D56" s="564">
        <f t="shared" ref="D56:E56" si="181">D62</f>
        <v>0</v>
      </c>
      <c r="E56" s="564">
        <f t="shared" si="181"/>
        <v>0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4">
        <f>C63</f>
        <v>0</v>
      </c>
      <c r="D57" s="564">
        <f t="shared" ref="D57:E57" si="197">D63</f>
        <v>0</v>
      </c>
      <c r="E57" s="564">
        <f t="shared" si="197"/>
        <v>0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6" t="str">
        <f>A$10</f>
        <v>Shpenzimet kapitale</v>
      </c>
      <c r="B58" s="567"/>
      <c r="C58" s="564">
        <f>C59-C56-C57</f>
        <v>0</v>
      </c>
      <c r="D58" s="562">
        <f>D59-D56-D57</f>
        <v>0</v>
      </c>
      <c r="E58" s="562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6" t="str">
        <f>A$11</f>
        <v>Tavanet e përgjithshme</v>
      </c>
      <c r="B59" s="557"/>
      <c r="C59" s="564">
        <f>C65</f>
        <v>0</v>
      </c>
      <c r="D59" s="564">
        <f t="shared" ref="D59:E59" si="198">D65</f>
        <v>0</v>
      </c>
      <c r="E59" s="564">
        <f t="shared" si="198"/>
        <v>0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8" t="str">
        <f>A$12</f>
        <v>Angazhimet kujtesë</v>
      </c>
      <c r="B60" s="564"/>
      <c r="C60" s="564">
        <f>'(C5) Angazhimet'!D27</f>
        <v>0</v>
      </c>
      <c r="D60" s="562">
        <f>'(C5) Angazhimet'!E27</f>
        <v>0</v>
      </c>
      <c r="E60" s="562">
        <f>'(C5) Angazhimet'!F27</f>
        <v>0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8" t="str">
        <f>'(B3) Struktura Funksionale'!B22</f>
        <v>03140</v>
      </c>
      <c r="B61" s="870" t="str">
        <f>'(B3) Struktura Funksionale'!C22</f>
        <v>Shërbimet e Policisë Vendore</v>
      </c>
      <c r="C61" s="871"/>
      <c r="D61" s="871"/>
      <c r="E61" s="872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/>
      <c r="D62" s="287"/>
      <c r="E62" s="287"/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6" t="str">
        <f>A$10</f>
        <v>Shpenzimet kapitale</v>
      </c>
      <c r="B64" s="567"/>
      <c r="C64" s="564">
        <f>C65-C62-C63</f>
        <v>0</v>
      </c>
      <c r="D64" s="562">
        <f>D65-D62-D63</f>
        <v>0</v>
      </c>
      <c r="E64" s="562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6" t="str">
        <f>A$11</f>
        <v>Tavanet e përgjithshme</v>
      </c>
      <c r="B65" s="557"/>
      <c r="C65" s="565"/>
      <c r="D65" s="563"/>
      <c r="E65" s="563"/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8" t="str">
        <f>A$12</f>
        <v>Angazhimet kujtesë</v>
      </c>
      <c r="B66" s="564"/>
      <c r="C66" s="564">
        <f>'(C5) Angazhimet'!D24</f>
        <v>0</v>
      </c>
      <c r="D66" s="564">
        <f>'(C5) Angazhimet'!E24</f>
        <v>0</v>
      </c>
      <c r="E66" s="564">
        <f>'(C5) Angazhimet'!F24</f>
        <v>0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7" t="str">
        <f>'(B2) Struktura Organizative'!A15</f>
        <v>Nënfunksioni 4</v>
      </c>
      <c r="B67" s="873" t="str">
        <f>'(B2) Struktura Organizative'!B15</f>
        <v>032 Shërbimet e mbrojtjes ndaj zjarrit</v>
      </c>
      <c r="C67" s="874"/>
      <c r="D67" s="874"/>
      <c r="E67" s="875"/>
      <c r="G67" s="312">
        <f>C71</f>
        <v>0</v>
      </c>
      <c r="H67" s="312">
        <f t="shared" ref="H67" si="226">D71</f>
        <v>0</v>
      </c>
      <c r="I67" s="312">
        <f t="shared" ref="I67" si="227">E71</f>
        <v>0</v>
      </c>
      <c r="J67" s="312">
        <f>C68</f>
        <v>0</v>
      </c>
      <c r="K67" s="312">
        <f t="shared" ref="K67" si="228">D68</f>
        <v>0</v>
      </c>
      <c r="L67" s="312">
        <f t="shared" ref="L67" si="229">E68</f>
        <v>0</v>
      </c>
      <c r="M67" s="312">
        <f>C69</f>
        <v>0</v>
      </c>
      <c r="N67" s="312">
        <f t="shared" ref="N67" si="230">D69</f>
        <v>0</v>
      </c>
      <c r="O67" s="312">
        <f t="shared" ref="O67" si="231">E69</f>
        <v>0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4">
        <f>C74</f>
        <v>0</v>
      </c>
      <c r="D68" s="564">
        <f t="shared" ref="D68:E68" si="234">D74</f>
        <v>0</v>
      </c>
      <c r="E68" s="564">
        <f t="shared" si="234"/>
        <v>0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4">
        <f>C75</f>
        <v>0</v>
      </c>
      <c r="D69" s="564">
        <f t="shared" ref="D69:E69" si="250">D75</f>
        <v>0</v>
      </c>
      <c r="E69" s="564">
        <f t="shared" si="250"/>
        <v>0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6" t="str">
        <f>A$10</f>
        <v>Shpenzimet kapitale</v>
      </c>
      <c r="B70" s="567"/>
      <c r="C70" s="564">
        <f>C71-C68-C69</f>
        <v>0</v>
      </c>
      <c r="D70" s="562">
        <f>D71-D68-D69</f>
        <v>0</v>
      </c>
      <c r="E70" s="562">
        <f>E71-E68-E69</f>
        <v>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6" t="str">
        <f>A$11</f>
        <v>Tavanet e përgjithshme</v>
      </c>
      <c r="B71" s="557"/>
      <c r="C71" s="564">
        <f>C77</f>
        <v>0</v>
      </c>
      <c r="D71" s="564">
        <f t="shared" ref="D71:E71" si="251">D77</f>
        <v>0</v>
      </c>
      <c r="E71" s="564">
        <f t="shared" si="251"/>
        <v>0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8" t="str">
        <f>A$12</f>
        <v>Angazhimet kujtesë</v>
      </c>
      <c r="B72" s="564"/>
      <c r="C72" s="564">
        <f>'(C5) Angazhimet'!D32</f>
        <v>0</v>
      </c>
      <c r="D72" s="562">
        <f>'(C5) Angazhimet'!E32</f>
        <v>0</v>
      </c>
      <c r="E72" s="562">
        <f>'(C5) Angazhimet'!F32</f>
        <v>0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8" t="str">
        <f>'(B3) Struktura Funksionale'!B26</f>
        <v>03280</v>
      </c>
      <c r="B73" s="870" t="str">
        <f>'(B3) Struktura Funksionale'!C26</f>
        <v>Mbrotja nga zjarri dhe mbrojtja civile</v>
      </c>
      <c r="C73" s="871"/>
      <c r="D73" s="871"/>
      <c r="E73" s="872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/>
      <c r="D74" s="287"/>
      <c r="E74" s="287"/>
      <c r="F74" s="407" t="str">
        <f t="shared" ref="F74:F76" si="264">IF(C74&lt;0,"STOPP!","OK!")</f>
        <v>OK!</v>
      </c>
      <c r="G74" s="407" t="str">
        <f t="shared" ref="G74:G78" si="265">IF(D74&lt;0,"STOPP!","OK!")</f>
        <v>OK!</v>
      </c>
      <c r="H74" s="407" t="str">
        <f t="shared" ref="H74:H78" si="266">IF(E74&lt;0,"STOPP!","OK!")</f>
        <v>OK!</v>
      </c>
      <c r="I74" s="407" t="str">
        <f t="shared" ref="I74:I78" si="267">IF(F74&lt;0,"STOPP!","OK!")</f>
        <v>OK!</v>
      </c>
      <c r="J74" s="407" t="str">
        <f t="shared" ref="J74:J78" si="268">IF(G74&lt;0,"STOPP!","OK!")</f>
        <v>OK!</v>
      </c>
      <c r="K74" s="407" t="str">
        <f t="shared" ref="K74:K78" si="269">IF(H74&lt;0,"STOPP!","OK!")</f>
        <v>OK!</v>
      </c>
      <c r="L74" s="407" t="str">
        <f t="shared" ref="L74:L78" si="270">IF(I74&lt;0,"STOPP!","OK!")</f>
        <v>OK!</v>
      </c>
      <c r="M74" s="407" t="str">
        <f t="shared" ref="M74:M78" si="271">IF(J74&lt;0,"STOPP!","OK!")</f>
        <v>OK!</v>
      </c>
      <c r="N74" s="407" t="str">
        <f t="shared" ref="N74:N78" si="272">IF(K74&lt;0,"STOPP!","OK!")</f>
        <v>OK!</v>
      </c>
      <c r="O74" s="407" t="str">
        <f t="shared" ref="O74:O78" si="273">IF(L74&lt;0,"STOPP!","OK!")</f>
        <v>OK!</v>
      </c>
      <c r="P74" s="407" t="str">
        <f t="shared" ref="P74:P78" si="274">IF(M74&lt;0,"STOPP!","OK!")</f>
        <v>OK!</v>
      </c>
      <c r="Q74" s="407" t="str">
        <f t="shared" ref="Q74:Q78" si="275">IF(N74&lt;0,"STOPP!","OK!")</f>
        <v>OK!</v>
      </c>
      <c r="R74" s="407" t="str">
        <f t="shared" ref="R74:R78" si="276">IF(O74&lt;0,"STOPP!","OK!")</f>
        <v>OK!</v>
      </c>
      <c r="S74" s="407" t="str">
        <f t="shared" ref="S74:S76" si="277">IF(D74&lt;0,"STOPP!","OK!")</f>
        <v>OK!</v>
      </c>
      <c r="T74" s="407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/>
      <c r="D75" s="288"/>
      <c r="E75" s="288"/>
      <c r="F75" s="407" t="str">
        <f t="shared" si="264"/>
        <v>OK!</v>
      </c>
      <c r="G75" s="407" t="str">
        <f t="shared" si="265"/>
        <v>OK!</v>
      </c>
      <c r="H75" s="407" t="str">
        <f t="shared" si="266"/>
        <v>OK!</v>
      </c>
      <c r="I75" s="407" t="str">
        <f t="shared" si="267"/>
        <v>OK!</v>
      </c>
      <c r="J75" s="407" t="str">
        <f t="shared" si="268"/>
        <v>OK!</v>
      </c>
      <c r="K75" s="407" t="str">
        <f t="shared" si="269"/>
        <v>OK!</v>
      </c>
      <c r="L75" s="407" t="str">
        <f t="shared" si="270"/>
        <v>OK!</v>
      </c>
      <c r="M75" s="407" t="str">
        <f t="shared" si="271"/>
        <v>OK!</v>
      </c>
      <c r="N75" s="407" t="str">
        <f t="shared" si="272"/>
        <v>OK!</v>
      </c>
      <c r="O75" s="407" t="str">
        <f t="shared" si="273"/>
        <v>OK!</v>
      </c>
      <c r="P75" s="407" t="str">
        <f t="shared" si="274"/>
        <v>OK!</v>
      </c>
      <c r="Q75" s="407" t="str">
        <f t="shared" si="275"/>
        <v>OK!</v>
      </c>
      <c r="R75" s="407" t="str">
        <f t="shared" si="276"/>
        <v>OK!</v>
      </c>
      <c r="S75" s="407" t="str">
        <f t="shared" si="277"/>
        <v>OK!</v>
      </c>
      <c r="T75" s="407" t="str">
        <f t="shared" si="278"/>
        <v>OK!</v>
      </c>
    </row>
    <row r="76" spans="1:20" x14ac:dyDescent="0.15">
      <c r="A76" s="566" t="str">
        <f>A$10</f>
        <v>Shpenzimet kapitale</v>
      </c>
      <c r="B76" s="567"/>
      <c r="C76" s="564">
        <f>C77-C74-C75</f>
        <v>0</v>
      </c>
      <c r="D76" s="562">
        <f>D77-D74-D75</f>
        <v>0</v>
      </c>
      <c r="E76" s="562">
        <f>E77-E74-E75</f>
        <v>0</v>
      </c>
      <c r="F76" s="407" t="str">
        <f t="shared" si="264"/>
        <v>OK!</v>
      </c>
      <c r="G76" s="407" t="str">
        <f t="shared" si="265"/>
        <v>OK!</v>
      </c>
      <c r="H76" s="407" t="str">
        <f t="shared" si="266"/>
        <v>OK!</v>
      </c>
      <c r="I76" s="407" t="str">
        <f t="shared" si="267"/>
        <v>OK!</v>
      </c>
      <c r="J76" s="407" t="str">
        <f t="shared" si="268"/>
        <v>OK!</v>
      </c>
      <c r="K76" s="407" t="str">
        <f t="shared" si="269"/>
        <v>OK!</v>
      </c>
      <c r="L76" s="407" t="str">
        <f t="shared" si="270"/>
        <v>OK!</v>
      </c>
      <c r="M76" s="407" t="str">
        <f t="shared" si="271"/>
        <v>OK!</v>
      </c>
      <c r="N76" s="407" t="str">
        <f t="shared" si="272"/>
        <v>OK!</v>
      </c>
      <c r="O76" s="407" t="str">
        <f t="shared" si="273"/>
        <v>OK!</v>
      </c>
      <c r="P76" s="407" t="str">
        <f t="shared" si="274"/>
        <v>OK!</v>
      </c>
      <c r="Q76" s="407" t="str">
        <f t="shared" si="275"/>
        <v>OK!</v>
      </c>
      <c r="R76" s="407" t="str">
        <f t="shared" si="276"/>
        <v>OK!</v>
      </c>
      <c r="S76" s="407" t="str">
        <f t="shared" si="277"/>
        <v>OK!</v>
      </c>
      <c r="T76" s="407" t="str">
        <f t="shared" si="278"/>
        <v>OK!</v>
      </c>
    </row>
    <row r="77" spans="1:20" x14ac:dyDescent="0.15">
      <c r="A77" s="556" t="str">
        <f>A$11</f>
        <v>Tavanet e përgjithshme</v>
      </c>
      <c r="B77" s="557"/>
      <c r="C77" s="565"/>
      <c r="D77" s="563"/>
      <c r="E77" s="563"/>
      <c r="F77" s="407" t="str">
        <f>IF(C77&lt;0,"STOPP!","OK!")</f>
        <v>OK!</v>
      </c>
      <c r="G77" s="407" t="str">
        <f t="shared" si="265"/>
        <v>OK!</v>
      </c>
      <c r="H77" s="407" t="str">
        <f t="shared" si="266"/>
        <v>OK!</v>
      </c>
      <c r="I77" s="407" t="str">
        <f t="shared" si="267"/>
        <v>OK!</v>
      </c>
      <c r="J77" s="407" t="str">
        <f t="shared" si="268"/>
        <v>OK!</v>
      </c>
      <c r="K77" s="407" t="str">
        <f t="shared" si="269"/>
        <v>OK!</v>
      </c>
      <c r="L77" s="407" t="str">
        <f t="shared" si="270"/>
        <v>OK!</v>
      </c>
      <c r="M77" s="407" t="str">
        <f t="shared" si="271"/>
        <v>OK!</v>
      </c>
      <c r="N77" s="407" t="str">
        <f t="shared" si="272"/>
        <v>OK!</v>
      </c>
      <c r="O77" s="407" t="str">
        <f t="shared" si="273"/>
        <v>OK!</v>
      </c>
      <c r="P77" s="407" t="str">
        <f t="shared" si="274"/>
        <v>OK!</v>
      </c>
      <c r="Q77" s="407" t="str">
        <f t="shared" si="275"/>
        <v>OK!</v>
      </c>
      <c r="R77" s="407" t="str">
        <f t="shared" si="276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8" t="str">
        <f>A$12</f>
        <v>Angazhimet kujtesë</v>
      </c>
      <c r="B78" s="564"/>
      <c r="C78" s="564">
        <f>'(C5) Angazhimet'!D29</f>
        <v>0</v>
      </c>
      <c r="D78" s="564">
        <f>'(C5) Angazhimet'!E29</f>
        <v>0</v>
      </c>
      <c r="E78" s="564">
        <f>'(C5) Angazhimet'!F29</f>
        <v>0</v>
      </c>
      <c r="F78" s="407" t="str">
        <f>IF(C78&gt;C77,"STOPP!","OK!")</f>
        <v>OK!</v>
      </c>
      <c r="G78" s="407" t="str">
        <f t="shared" si="265"/>
        <v>OK!</v>
      </c>
      <c r="H78" s="407" t="str">
        <f t="shared" si="266"/>
        <v>OK!</v>
      </c>
      <c r="I78" s="407" t="str">
        <f t="shared" si="267"/>
        <v>OK!</v>
      </c>
      <c r="J78" s="407" t="str">
        <f t="shared" si="268"/>
        <v>OK!</v>
      </c>
      <c r="K78" s="407" t="str">
        <f t="shared" si="269"/>
        <v>OK!</v>
      </c>
      <c r="L78" s="407" t="str">
        <f t="shared" si="270"/>
        <v>OK!</v>
      </c>
      <c r="M78" s="407" t="str">
        <f t="shared" si="271"/>
        <v>OK!</v>
      </c>
      <c r="N78" s="407" t="str">
        <f t="shared" si="272"/>
        <v>OK!</v>
      </c>
      <c r="O78" s="407" t="str">
        <f t="shared" si="273"/>
        <v>OK!</v>
      </c>
      <c r="P78" s="407" t="str">
        <f t="shared" si="274"/>
        <v>OK!</v>
      </c>
      <c r="Q78" s="407" t="str">
        <f t="shared" si="275"/>
        <v>OK!</v>
      </c>
      <c r="R78" s="407" t="str">
        <f t="shared" si="276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7" t="str">
        <f>'(B2) Struktura Organizative'!A17</f>
        <v>Nënfunksioni 5</v>
      </c>
      <c r="B79" s="873" t="str">
        <f>'(B2) Struktura Organizative'!B17</f>
        <v>036 Marrdheniet me komunitetin</v>
      </c>
      <c r="C79" s="874"/>
      <c r="D79" s="874"/>
      <c r="E79" s="875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4">
        <f>C86</f>
        <v>0</v>
      </c>
      <c r="D80" s="564">
        <f t="shared" ref="D80:E80" si="287">D86</f>
        <v>0</v>
      </c>
      <c r="E80" s="564">
        <f t="shared" si="287"/>
        <v>0</v>
      </c>
      <c r="F80" s="407" t="str">
        <f t="shared" ref="F80:F82" si="288">IF(C80&lt;0,"STOPP!","OK!")</f>
        <v>OK!</v>
      </c>
      <c r="G80" s="407" t="str">
        <f t="shared" ref="G80:G82" si="289">IF(D80&lt;0,"STOPP!","OK!")</f>
        <v>OK!</v>
      </c>
      <c r="H80" s="407" t="str">
        <f t="shared" ref="H80:H82" si="290">IF(E80&lt;0,"STOPP!","OK!")</f>
        <v>OK!</v>
      </c>
      <c r="I80" s="407" t="str">
        <f t="shared" ref="I80:I82" si="291">IF(F80&lt;0,"STOPP!","OK!")</f>
        <v>OK!</v>
      </c>
      <c r="J80" s="407" t="str">
        <f t="shared" ref="J80:J82" si="292">IF(G80&lt;0,"STOPP!","OK!")</f>
        <v>OK!</v>
      </c>
      <c r="K80" s="407" t="str">
        <f t="shared" ref="K80:K82" si="293">IF(H80&lt;0,"STOPP!","OK!")</f>
        <v>OK!</v>
      </c>
      <c r="L80" s="407" t="str">
        <f t="shared" ref="L80:L82" si="294">IF(I80&lt;0,"STOPP!","OK!")</f>
        <v>OK!</v>
      </c>
      <c r="M80" s="407" t="str">
        <f t="shared" ref="M80:M82" si="295">IF(J80&lt;0,"STOPP!","OK!")</f>
        <v>OK!</v>
      </c>
      <c r="N80" s="407" t="str">
        <f t="shared" ref="N80:N82" si="296">IF(K80&lt;0,"STOPP!","OK!")</f>
        <v>OK!</v>
      </c>
      <c r="O80" s="407" t="str">
        <f t="shared" ref="O80:O82" si="297">IF(L80&lt;0,"STOPP!","OK!")</f>
        <v>OK!</v>
      </c>
      <c r="P80" s="407" t="str">
        <f t="shared" ref="P80:P82" si="298">IF(M80&lt;0,"STOPP!","OK!")</f>
        <v>OK!</v>
      </c>
      <c r="Q80" s="407" t="str">
        <f t="shared" ref="Q80:Q82" si="299">IF(N80&lt;0,"STOPP!","OK!")</f>
        <v>OK!</v>
      </c>
      <c r="R80" s="407" t="str">
        <f t="shared" ref="R80:R82" si="300">IF(O80&lt;0,"STOPP!","OK!")</f>
        <v>OK!</v>
      </c>
      <c r="S80" s="407" t="str">
        <f t="shared" ref="S80:S82" si="301">IF(D80&lt;0,"STOPP!","OK!")</f>
        <v>OK!</v>
      </c>
      <c r="T80" s="407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4">
        <f>C87</f>
        <v>0</v>
      </c>
      <c r="D81" s="564">
        <f t="shared" ref="D81:E81" si="303">D87</f>
        <v>0</v>
      </c>
      <c r="E81" s="564">
        <f t="shared" si="303"/>
        <v>0</v>
      </c>
      <c r="F81" s="407" t="str">
        <f t="shared" si="288"/>
        <v>OK!</v>
      </c>
      <c r="G81" s="407" t="str">
        <f t="shared" si="289"/>
        <v>OK!</v>
      </c>
      <c r="H81" s="407" t="str">
        <f t="shared" si="290"/>
        <v>OK!</v>
      </c>
      <c r="I81" s="407" t="str">
        <f t="shared" si="291"/>
        <v>OK!</v>
      </c>
      <c r="J81" s="407" t="str">
        <f t="shared" si="292"/>
        <v>OK!</v>
      </c>
      <c r="K81" s="407" t="str">
        <f t="shared" si="293"/>
        <v>OK!</v>
      </c>
      <c r="L81" s="407" t="str">
        <f t="shared" si="294"/>
        <v>OK!</v>
      </c>
      <c r="M81" s="407" t="str">
        <f t="shared" si="295"/>
        <v>OK!</v>
      </c>
      <c r="N81" s="407" t="str">
        <f t="shared" si="296"/>
        <v>OK!</v>
      </c>
      <c r="O81" s="407" t="str">
        <f t="shared" si="297"/>
        <v>OK!</v>
      </c>
      <c r="P81" s="407" t="str">
        <f t="shared" si="298"/>
        <v>OK!</v>
      </c>
      <c r="Q81" s="407" t="str">
        <f t="shared" si="299"/>
        <v>OK!</v>
      </c>
      <c r="R81" s="407" t="str">
        <f t="shared" si="300"/>
        <v>OK!</v>
      </c>
      <c r="S81" s="407" t="str">
        <f t="shared" si="301"/>
        <v>OK!</v>
      </c>
      <c r="T81" s="407" t="str">
        <f t="shared" si="302"/>
        <v>OK!</v>
      </c>
    </row>
    <row r="82" spans="1:20" x14ac:dyDescent="0.15">
      <c r="A82" s="566" t="str">
        <f>A$10</f>
        <v>Shpenzimet kapitale</v>
      </c>
      <c r="B82" s="567"/>
      <c r="C82" s="564">
        <f>C83-C80-C81</f>
        <v>0</v>
      </c>
      <c r="D82" s="562">
        <f>D83-D80-D81</f>
        <v>0</v>
      </c>
      <c r="E82" s="562">
        <f>E83-E80-E81</f>
        <v>0</v>
      </c>
      <c r="F82" s="407" t="str">
        <f t="shared" si="288"/>
        <v>OK!</v>
      </c>
      <c r="G82" s="407" t="str">
        <f t="shared" si="289"/>
        <v>OK!</v>
      </c>
      <c r="H82" s="407" t="str">
        <f t="shared" si="290"/>
        <v>OK!</v>
      </c>
      <c r="I82" s="407" t="str">
        <f t="shared" si="291"/>
        <v>OK!</v>
      </c>
      <c r="J82" s="407" t="str">
        <f t="shared" si="292"/>
        <v>OK!</v>
      </c>
      <c r="K82" s="407" t="str">
        <f t="shared" si="293"/>
        <v>OK!</v>
      </c>
      <c r="L82" s="407" t="str">
        <f t="shared" si="294"/>
        <v>OK!</v>
      </c>
      <c r="M82" s="407" t="str">
        <f t="shared" si="295"/>
        <v>OK!</v>
      </c>
      <c r="N82" s="407" t="str">
        <f t="shared" si="296"/>
        <v>OK!</v>
      </c>
      <c r="O82" s="407" t="str">
        <f t="shared" si="297"/>
        <v>OK!</v>
      </c>
      <c r="P82" s="407" t="str">
        <f t="shared" si="298"/>
        <v>OK!</v>
      </c>
      <c r="Q82" s="407" t="str">
        <f t="shared" si="299"/>
        <v>OK!</v>
      </c>
      <c r="R82" s="407" t="str">
        <f t="shared" si="300"/>
        <v>OK!</v>
      </c>
      <c r="S82" s="407" t="str">
        <f t="shared" si="301"/>
        <v>OK!</v>
      </c>
      <c r="T82" s="407" t="str">
        <f t="shared" si="302"/>
        <v>OK!</v>
      </c>
    </row>
    <row r="83" spans="1:20" x14ac:dyDescent="0.15">
      <c r="A83" s="556" t="str">
        <f>A$11</f>
        <v>Tavanet e përgjithshme</v>
      </c>
      <c r="B83" s="557"/>
      <c r="C83" s="564">
        <f>C89</f>
        <v>0</v>
      </c>
      <c r="D83" s="564">
        <f t="shared" ref="D83:E83" si="304">D89</f>
        <v>0</v>
      </c>
      <c r="E83" s="564">
        <f t="shared" si="304"/>
        <v>0</v>
      </c>
      <c r="F83" s="407" t="str">
        <f>IF(C83&lt;0,"STOPP!","OK!")</f>
        <v>OK!</v>
      </c>
      <c r="G83" s="407" t="str">
        <f t="shared" ref="G83:G84" si="305">IF(D83&lt;0,"STOPP!","OK!")</f>
        <v>OK!</v>
      </c>
      <c r="H83" s="407" t="str">
        <f t="shared" ref="H83:H84" si="306">IF(E83&lt;0,"STOPP!","OK!")</f>
        <v>OK!</v>
      </c>
      <c r="I83" s="407" t="str">
        <f t="shared" ref="I83:I84" si="307">IF(F83&lt;0,"STOPP!","OK!")</f>
        <v>OK!</v>
      </c>
      <c r="J83" s="407" t="str">
        <f t="shared" ref="J83:J84" si="308">IF(G83&lt;0,"STOPP!","OK!")</f>
        <v>OK!</v>
      </c>
      <c r="K83" s="407" t="str">
        <f t="shared" ref="K83:K84" si="309">IF(H83&lt;0,"STOPP!","OK!")</f>
        <v>OK!</v>
      </c>
      <c r="L83" s="407" t="str">
        <f t="shared" ref="L83:L84" si="310">IF(I83&lt;0,"STOPP!","OK!")</f>
        <v>OK!</v>
      </c>
      <c r="M83" s="407" t="str">
        <f t="shared" ref="M83:M84" si="311">IF(J83&lt;0,"STOPP!","OK!")</f>
        <v>OK!</v>
      </c>
      <c r="N83" s="407" t="str">
        <f t="shared" ref="N83:N84" si="312">IF(K83&lt;0,"STOPP!","OK!")</f>
        <v>OK!</v>
      </c>
      <c r="O83" s="407" t="str">
        <f t="shared" ref="O83:O84" si="313">IF(L83&lt;0,"STOPP!","OK!")</f>
        <v>OK!</v>
      </c>
      <c r="P83" s="407" t="str">
        <f t="shared" ref="P83:P84" si="314">IF(M83&lt;0,"STOPP!","OK!")</f>
        <v>OK!</v>
      </c>
      <c r="Q83" s="407" t="str">
        <f t="shared" ref="Q83:Q84" si="315">IF(N83&lt;0,"STOPP!","OK!")</f>
        <v>OK!</v>
      </c>
      <c r="R83" s="407" t="str">
        <f t="shared" ref="R83:R84" si="316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8" t="str">
        <f>A$12</f>
        <v>Angazhimet kujtesë</v>
      </c>
      <c r="B84" s="564"/>
      <c r="C84" s="564">
        <f>'(C5) Angazhimet'!D37</f>
        <v>0</v>
      </c>
      <c r="D84" s="562">
        <f>'(C5) Angazhimet'!E37</f>
        <v>0</v>
      </c>
      <c r="E84" s="562">
        <f>'(C5) Angazhimet'!F37</f>
        <v>0</v>
      </c>
      <c r="F84" s="407" t="str">
        <f>IF(C84&gt;C83,"STOPP!","OK!")</f>
        <v>OK!</v>
      </c>
      <c r="G84" s="407" t="str">
        <f t="shared" si="305"/>
        <v>OK!</v>
      </c>
      <c r="H84" s="407" t="str">
        <f t="shared" si="306"/>
        <v>OK!</v>
      </c>
      <c r="I84" s="407" t="str">
        <f t="shared" si="307"/>
        <v>OK!</v>
      </c>
      <c r="J84" s="407" t="str">
        <f t="shared" si="308"/>
        <v>OK!</v>
      </c>
      <c r="K84" s="407" t="str">
        <f t="shared" si="309"/>
        <v>OK!</v>
      </c>
      <c r="L84" s="407" t="str">
        <f t="shared" si="310"/>
        <v>OK!</v>
      </c>
      <c r="M84" s="407" t="str">
        <f t="shared" si="311"/>
        <v>OK!</v>
      </c>
      <c r="N84" s="407" t="str">
        <f t="shared" si="312"/>
        <v>OK!</v>
      </c>
      <c r="O84" s="407" t="str">
        <f t="shared" si="313"/>
        <v>OK!</v>
      </c>
      <c r="P84" s="407" t="str">
        <f t="shared" si="314"/>
        <v>OK!</v>
      </c>
      <c r="Q84" s="407" t="str">
        <f t="shared" si="315"/>
        <v>OK!</v>
      </c>
      <c r="R84" s="407" t="str">
        <f t="shared" si="316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8" t="str">
        <f>'(B3) Struktura Funksionale'!B30</f>
        <v>03600</v>
      </c>
      <c r="B85" s="877" t="str">
        <f>'(B3) Struktura Funksionale'!C30</f>
        <v>Marrdheniet me komunitetin</v>
      </c>
      <c r="C85" s="878"/>
      <c r="D85" s="878"/>
      <c r="E85" s="879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7">IF(C86&lt;0,"STOPP!","OK!")</f>
        <v>OK!</v>
      </c>
      <c r="G86" s="407" t="str">
        <f t="shared" ref="G86:G90" si="318">IF(D86&lt;0,"STOPP!","OK!")</f>
        <v>OK!</v>
      </c>
      <c r="H86" s="407" t="str">
        <f t="shared" ref="H86:H90" si="319">IF(E86&lt;0,"STOPP!","OK!")</f>
        <v>OK!</v>
      </c>
      <c r="I86" s="407" t="str">
        <f t="shared" ref="I86:I90" si="320">IF(F86&lt;0,"STOPP!","OK!")</f>
        <v>OK!</v>
      </c>
      <c r="J86" s="407" t="str">
        <f t="shared" ref="J86:J90" si="321">IF(G86&lt;0,"STOPP!","OK!")</f>
        <v>OK!</v>
      </c>
      <c r="K86" s="407" t="str">
        <f t="shared" ref="K86:K90" si="322">IF(H86&lt;0,"STOPP!","OK!")</f>
        <v>OK!</v>
      </c>
      <c r="L86" s="407" t="str">
        <f t="shared" ref="L86:L90" si="323">IF(I86&lt;0,"STOPP!","OK!")</f>
        <v>OK!</v>
      </c>
      <c r="M86" s="407" t="str">
        <f t="shared" ref="M86:M90" si="324">IF(J86&lt;0,"STOPP!","OK!")</f>
        <v>OK!</v>
      </c>
      <c r="N86" s="407" t="str">
        <f t="shared" ref="N86:N90" si="325">IF(K86&lt;0,"STOPP!","OK!")</f>
        <v>OK!</v>
      </c>
      <c r="O86" s="407" t="str">
        <f t="shared" ref="O86:O90" si="326">IF(L86&lt;0,"STOPP!","OK!")</f>
        <v>OK!</v>
      </c>
      <c r="P86" s="407" t="str">
        <f t="shared" ref="P86:P90" si="327">IF(M86&lt;0,"STOPP!","OK!")</f>
        <v>OK!</v>
      </c>
      <c r="Q86" s="407" t="str">
        <f t="shared" ref="Q86:Q90" si="328">IF(N86&lt;0,"STOPP!","OK!")</f>
        <v>OK!</v>
      </c>
      <c r="R86" s="407" t="str">
        <f t="shared" ref="R86:R90" si="329">IF(O86&lt;0,"STOPP!","OK!")</f>
        <v>OK!</v>
      </c>
      <c r="S86" s="407" t="str">
        <f t="shared" ref="S86:S88" si="330">IF(D86&lt;0,"STOPP!","OK!")</f>
        <v>OK!</v>
      </c>
      <c r="T86" s="407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17"/>
        <v>OK!</v>
      </c>
      <c r="G87" s="407" t="str">
        <f t="shared" si="318"/>
        <v>OK!</v>
      </c>
      <c r="H87" s="407" t="str">
        <f t="shared" si="319"/>
        <v>OK!</v>
      </c>
      <c r="I87" s="407" t="str">
        <f t="shared" si="320"/>
        <v>OK!</v>
      </c>
      <c r="J87" s="407" t="str">
        <f t="shared" si="321"/>
        <v>OK!</v>
      </c>
      <c r="K87" s="407" t="str">
        <f t="shared" si="322"/>
        <v>OK!</v>
      </c>
      <c r="L87" s="407" t="str">
        <f t="shared" si="323"/>
        <v>OK!</v>
      </c>
      <c r="M87" s="407" t="str">
        <f t="shared" si="324"/>
        <v>OK!</v>
      </c>
      <c r="N87" s="407" t="str">
        <f t="shared" si="325"/>
        <v>OK!</v>
      </c>
      <c r="O87" s="407" t="str">
        <f t="shared" si="326"/>
        <v>OK!</v>
      </c>
      <c r="P87" s="407" t="str">
        <f t="shared" si="327"/>
        <v>OK!</v>
      </c>
      <c r="Q87" s="407" t="str">
        <f t="shared" si="328"/>
        <v>OK!</v>
      </c>
      <c r="R87" s="407" t="str">
        <f t="shared" si="329"/>
        <v>OK!</v>
      </c>
      <c r="S87" s="407" t="str">
        <f t="shared" si="330"/>
        <v>OK!</v>
      </c>
      <c r="T87" s="407" t="str">
        <f t="shared" si="331"/>
        <v>OK!</v>
      </c>
    </row>
    <row r="88" spans="1:20" x14ac:dyDescent="0.15">
      <c r="A88" s="566" t="str">
        <f>A$10</f>
        <v>Shpenzimet kapitale</v>
      </c>
      <c r="B88" s="567"/>
      <c r="C88" s="564">
        <f>C89-C86-C87</f>
        <v>0</v>
      </c>
      <c r="D88" s="562">
        <f>D89-D86-D87</f>
        <v>0</v>
      </c>
      <c r="E88" s="562">
        <f>E89-E86-E87</f>
        <v>0</v>
      </c>
      <c r="F88" s="407" t="str">
        <f t="shared" si="317"/>
        <v>OK!</v>
      </c>
      <c r="G88" s="407" t="str">
        <f t="shared" si="318"/>
        <v>OK!</v>
      </c>
      <c r="H88" s="407" t="str">
        <f t="shared" si="319"/>
        <v>OK!</v>
      </c>
      <c r="I88" s="407" t="str">
        <f t="shared" si="320"/>
        <v>OK!</v>
      </c>
      <c r="J88" s="407" t="str">
        <f t="shared" si="321"/>
        <v>OK!</v>
      </c>
      <c r="K88" s="407" t="str">
        <f t="shared" si="322"/>
        <v>OK!</v>
      </c>
      <c r="L88" s="407" t="str">
        <f t="shared" si="323"/>
        <v>OK!</v>
      </c>
      <c r="M88" s="407" t="str">
        <f t="shared" si="324"/>
        <v>OK!</v>
      </c>
      <c r="N88" s="407" t="str">
        <f t="shared" si="325"/>
        <v>OK!</v>
      </c>
      <c r="O88" s="407" t="str">
        <f t="shared" si="326"/>
        <v>OK!</v>
      </c>
      <c r="P88" s="407" t="str">
        <f t="shared" si="327"/>
        <v>OK!</v>
      </c>
      <c r="Q88" s="407" t="str">
        <f t="shared" si="328"/>
        <v>OK!</v>
      </c>
      <c r="R88" s="407" t="str">
        <f t="shared" si="329"/>
        <v>OK!</v>
      </c>
      <c r="S88" s="407" t="str">
        <f t="shared" si="330"/>
        <v>OK!</v>
      </c>
      <c r="T88" s="407" t="str">
        <f t="shared" si="331"/>
        <v>OK!</v>
      </c>
    </row>
    <row r="89" spans="1:20" x14ac:dyDescent="0.15">
      <c r="A89" s="556" t="str">
        <f>A$11</f>
        <v>Tavanet e përgjithshme</v>
      </c>
      <c r="B89" s="557"/>
      <c r="C89" s="565"/>
      <c r="D89" s="563"/>
      <c r="E89" s="563"/>
      <c r="F89" s="407" t="str">
        <f>IF(C89&lt;0,"STOPP!","OK!")</f>
        <v>OK!</v>
      </c>
      <c r="G89" s="407" t="str">
        <f t="shared" si="318"/>
        <v>OK!</v>
      </c>
      <c r="H89" s="407" t="str">
        <f t="shared" si="319"/>
        <v>OK!</v>
      </c>
      <c r="I89" s="407" t="str">
        <f t="shared" si="320"/>
        <v>OK!</v>
      </c>
      <c r="J89" s="407" t="str">
        <f t="shared" si="321"/>
        <v>OK!</v>
      </c>
      <c r="K89" s="407" t="str">
        <f t="shared" si="322"/>
        <v>OK!</v>
      </c>
      <c r="L89" s="407" t="str">
        <f t="shared" si="323"/>
        <v>OK!</v>
      </c>
      <c r="M89" s="407" t="str">
        <f t="shared" si="324"/>
        <v>OK!</v>
      </c>
      <c r="N89" s="407" t="str">
        <f t="shared" si="325"/>
        <v>OK!</v>
      </c>
      <c r="O89" s="407" t="str">
        <f t="shared" si="326"/>
        <v>OK!</v>
      </c>
      <c r="P89" s="407" t="str">
        <f t="shared" si="327"/>
        <v>OK!</v>
      </c>
      <c r="Q89" s="407" t="str">
        <f t="shared" si="328"/>
        <v>OK!</v>
      </c>
      <c r="R89" s="407" t="str">
        <f t="shared" si="329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8" t="str">
        <f>A$12</f>
        <v>Angazhimet kujtesë</v>
      </c>
      <c r="B90" s="564"/>
      <c r="C90" s="564">
        <f>'(C5) Angazhimet'!D34</f>
        <v>0</v>
      </c>
      <c r="D90" s="564">
        <f>'(C5) Angazhimet'!E34</f>
        <v>0</v>
      </c>
      <c r="E90" s="564">
        <f>'(C5) Angazhimet'!F34</f>
        <v>0</v>
      </c>
      <c r="F90" s="407" t="str">
        <f>IF(C90&gt;C89,"STOPP!","OK!")</f>
        <v>OK!</v>
      </c>
      <c r="G90" s="407" t="str">
        <f t="shared" si="318"/>
        <v>OK!</v>
      </c>
      <c r="H90" s="407" t="str">
        <f t="shared" si="319"/>
        <v>OK!</v>
      </c>
      <c r="I90" s="407" t="str">
        <f t="shared" si="320"/>
        <v>OK!</v>
      </c>
      <c r="J90" s="407" t="str">
        <f t="shared" si="321"/>
        <v>OK!</v>
      </c>
      <c r="K90" s="407" t="str">
        <f t="shared" si="322"/>
        <v>OK!</v>
      </c>
      <c r="L90" s="407" t="str">
        <f t="shared" si="323"/>
        <v>OK!</v>
      </c>
      <c r="M90" s="407" t="str">
        <f t="shared" si="324"/>
        <v>OK!</v>
      </c>
      <c r="N90" s="407" t="str">
        <f t="shared" si="325"/>
        <v>OK!</v>
      </c>
      <c r="O90" s="407" t="str">
        <f t="shared" si="326"/>
        <v>OK!</v>
      </c>
      <c r="P90" s="407" t="str">
        <f t="shared" si="327"/>
        <v>OK!</v>
      </c>
      <c r="Q90" s="407" t="str">
        <f t="shared" si="328"/>
        <v>OK!</v>
      </c>
      <c r="R90" s="407" t="str">
        <f t="shared" si="329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7" t="str">
        <f>'(B2) Struktura Organizative'!A19</f>
        <v>Nënfunksioni 6</v>
      </c>
      <c r="B91" s="873" t="str">
        <f>'(B2) Struktura Organizative'!B19</f>
        <v>041 Çështjet e përgjithshme ekonomike, tregtare dhe të punës</v>
      </c>
      <c r="C91" s="874"/>
      <c r="D91" s="874"/>
      <c r="E91" s="875"/>
      <c r="G91" s="312">
        <f>C95</f>
        <v>0</v>
      </c>
      <c r="H91" s="312">
        <f t="shared" ref="H91" si="332">D95</f>
        <v>0</v>
      </c>
      <c r="I91" s="312">
        <f t="shared" ref="I91" si="333">E95</f>
        <v>0</v>
      </c>
      <c r="J91" s="312">
        <f>C92</f>
        <v>0</v>
      </c>
      <c r="K91" s="312">
        <f t="shared" ref="K91" si="334">D92</f>
        <v>0</v>
      </c>
      <c r="L91" s="312">
        <f t="shared" ref="L91" si="335">E92</f>
        <v>0</v>
      </c>
      <c r="M91" s="312">
        <f>C93</f>
        <v>0</v>
      </c>
      <c r="N91" s="312">
        <f t="shared" ref="N91" si="336">D93</f>
        <v>0</v>
      </c>
      <c r="O91" s="312">
        <f t="shared" ref="O91" si="337">E93</f>
        <v>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4">
        <f>C98+C104+C110+C116</f>
        <v>0</v>
      </c>
      <c r="D92" s="564">
        <f t="shared" ref="D92:E92" si="340">D98+D104+D110+D116</f>
        <v>0</v>
      </c>
      <c r="E92" s="564">
        <f t="shared" si="340"/>
        <v>0</v>
      </c>
      <c r="F92" s="407" t="str">
        <f t="shared" ref="F92:F94" si="341">IF(C92&lt;0,"STOPP!","OK!")</f>
        <v>OK!</v>
      </c>
      <c r="G92" s="407" t="str">
        <f t="shared" ref="G92:G94" si="342">IF(D92&lt;0,"STOPP!","OK!")</f>
        <v>OK!</v>
      </c>
      <c r="H92" s="407" t="str">
        <f t="shared" ref="H92:H94" si="343">IF(E92&lt;0,"STOPP!","OK!")</f>
        <v>OK!</v>
      </c>
      <c r="I92" s="407" t="str">
        <f t="shared" ref="I92:I94" si="344">IF(F92&lt;0,"STOPP!","OK!")</f>
        <v>OK!</v>
      </c>
      <c r="J92" s="407" t="str">
        <f t="shared" ref="J92:J94" si="345">IF(G92&lt;0,"STOPP!","OK!")</f>
        <v>OK!</v>
      </c>
      <c r="K92" s="407" t="str">
        <f t="shared" ref="K92:K94" si="346">IF(H92&lt;0,"STOPP!","OK!")</f>
        <v>OK!</v>
      </c>
      <c r="L92" s="407" t="str">
        <f t="shared" ref="L92:L94" si="347">IF(I92&lt;0,"STOPP!","OK!")</f>
        <v>OK!</v>
      </c>
      <c r="M92" s="407" t="str">
        <f t="shared" ref="M92:M94" si="348">IF(J92&lt;0,"STOPP!","OK!")</f>
        <v>OK!</v>
      </c>
      <c r="N92" s="407" t="str">
        <f t="shared" ref="N92:N94" si="349">IF(K92&lt;0,"STOPP!","OK!")</f>
        <v>OK!</v>
      </c>
      <c r="O92" s="407" t="str">
        <f t="shared" ref="O92:O94" si="350">IF(L92&lt;0,"STOPP!","OK!")</f>
        <v>OK!</v>
      </c>
      <c r="P92" s="407" t="str">
        <f t="shared" ref="P92:P94" si="351">IF(M92&lt;0,"STOPP!","OK!")</f>
        <v>OK!</v>
      </c>
      <c r="Q92" s="407" t="str">
        <f t="shared" ref="Q92:Q94" si="352">IF(N92&lt;0,"STOPP!","OK!")</f>
        <v>OK!</v>
      </c>
      <c r="R92" s="407" t="str">
        <f t="shared" ref="R92:R94" si="353">IF(O92&lt;0,"STOPP!","OK!")</f>
        <v>OK!</v>
      </c>
      <c r="S92" s="407" t="str">
        <f t="shared" ref="S92:S94" si="354">IF(D92&lt;0,"STOPP!","OK!")</f>
        <v>OK!</v>
      </c>
      <c r="T92" s="407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4">
        <f>C99+C105+C111+C117</f>
        <v>0</v>
      </c>
      <c r="D93" s="564">
        <f t="shared" ref="D93:E93" si="356">D99+D105+D111+D117</f>
        <v>0</v>
      </c>
      <c r="E93" s="564">
        <f t="shared" si="356"/>
        <v>0</v>
      </c>
      <c r="F93" s="407" t="str">
        <f t="shared" si="341"/>
        <v>OK!</v>
      </c>
      <c r="G93" s="407" t="str">
        <f t="shared" si="342"/>
        <v>OK!</v>
      </c>
      <c r="H93" s="407" t="str">
        <f t="shared" si="343"/>
        <v>OK!</v>
      </c>
      <c r="I93" s="407" t="str">
        <f t="shared" si="344"/>
        <v>OK!</v>
      </c>
      <c r="J93" s="407" t="str">
        <f t="shared" si="345"/>
        <v>OK!</v>
      </c>
      <c r="K93" s="407" t="str">
        <f t="shared" si="346"/>
        <v>OK!</v>
      </c>
      <c r="L93" s="407" t="str">
        <f t="shared" si="347"/>
        <v>OK!</v>
      </c>
      <c r="M93" s="407" t="str">
        <f t="shared" si="348"/>
        <v>OK!</v>
      </c>
      <c r="N93" s="407" t="str">
        <f t="shared" si="349"/>
        <v>OK!</v>
      </c>
      <c r="O93" s="407" t="str">
        <f t="shared" si="350"/>
        <v>OK!</v>
      </c>
      <c r="P93" s="407" t="str">
        <f t="shared" si="351"/>
        <v>OK!</v>
      </c>
      <c r="Q93" s="407" t="str">
        <f t="shared" si="352"/>
        <v>OK!</v>
      </c>
      <c r="R93" s="407" t="str">
        <f t="shared" si="353"/>
        <v>OK!</v>
      </c>
      <c r="S93" s="407" t="str">
        <f t="shared" si="354"/>
        <v>OK!</v>
      </c>
      <c r="T93" s="407" t="str">
        <f t="shared" si="355"/>
        <v>OK!</v>
      </c>
    </row>
    <row r="94" spans="1:20" x14ac:dyDescent="0.15">
      <c r="A94" s="566" t="str">
        <f>A$10</f>
        <v>Shpenzimet kapitale</v>
      </c>
      <c r="B94" s="567"/>
      <c r="C94" s="564">
        <f>C95-C92-C93</f>
        <v>0</v>
      </c>
      <c r="D94" s="562">
        <f>D95-D92-D93</f>
        <v>0</v>
      </c>
      <c r="E94" s="562">
        <f>E95-E92-E93</f>
        <v>0</v>
      </c>
      <c r="F94" s="407" t="str">
        <f t="shared" si="341"/>
        <v>OK!</v>
      </c>
      <c r="G94" s="407" t="str">
        <f t="shared" si="342"/>
        <v>OK!</v>
      </c>
      <c r="H94" s="407" t="str">
        <f t="shared" si="343"/>
        <v>OK!</v>
      </c>
      <c r="I94" s="407" t="str">
        <f t="shared" si="344"/>
        <v>OK!</v>
      </c>
      <c r="J94" s="407" t="str">
        <f t="shared" si="345"/>
        <v>OK!</v>
      </c>
      <c r="K94" s="407" t="str">
        <f t="shared" si="346"/>
        <v>OK!</v>
      </c>
      <c r="L94" s="407" t="str">
        <f t="shared" si="347"/>
        <v>OK!</v>
      </c>
      <c r="M94" s="407" t="str">
        <f t="shared" si="348"/>
        <v>OK!</v>
      </c>
      <c r="N94" s="407" t="str">
        <f t="shared" si="349"/>
        <v>OK!</v>
      </c>
      <c r="O94" s="407" t="str">
        <f t="shared" si="350"/>
        <v>OK!</v>
      </c>
      <c r="P94" s="407" t="str">
        <f t="shared" si="351"/>
        <v>OK!</v>
      </c>
      <c r="Q94" s="407" t="str">
        <f t="shared" si="352"/>
        <v>OK!</v>
      </c>
      <c r="R94" s="407" t="str">
        <f t="shared" si="353"/>
        <v>OK!</v>
      </c>
      <c r="S94" s="407" t="str">
        <f t="shared" si="354"/>
        <v>OK!</v>
      </c>
      <c r="T94" s="407" t="str">
        <f t="shared" si="355"/>
        <v>OK!</v>
      </c>
    </row>
    <row r="95" spans="1:20" x14ac:dyDescent="0.15">
      <c r="A95" s="556" t="str">
        <f>A$11</f>
        <v>Tavanet e përgjithshme</v>
      </c>
      <c r="B95" s="557"/>
      <c r="C95" s="564">
        <f>C101+C107+C113+C119</f>
        <v>0</v>
      </c>
      <c r="D95" s="564">
        <f t="shared" ref="D95:E95" si="357">D101+D107+D113+D119</f>
        <v>0</v>
      </c>
      <c r="E95" s="564">
        <f t="shared" si="357"/>
        <v>0</v>
      </c>
      <c r="F95" s="407" t="str">
        <f>IF(C95&lt;0,"STOPP!","OK!")</f>
        <v>OK!</v>
      </c>
      <c r="G95" s="407" t="str">
        <f t="shared" ref="G95:G96" si="358">IF(D95&lt;0,"STOPP!","OK!")</f>
        <v>OK!</v>
      </c>
      <c r="H95" s="407" t="str">
        <f t="shared" ref="H95:H96" si="359">IF(E95&lt;0,"STOPP!","OK!")</f>
        <v>OK!</v>
      </c>
      <c r="I95" s="407" t="str">
        <f t="shared" ref="I95:I96" si="360">IF(F95&lt;0,"STOPP!","OK!")</f>
        <v>OK!</v>
      </c>
      <c r="J95" s="407" t="str">
        <f t="shared" ref="J95:J96" si="361">IF(G95&lt;0,"STOPP!","OK!")</f>
        <v>OK!</v>
      </c>
      <c r="K95" s="407" t="str">
        <f t="shared" ref="K95:K96" si="362">IF(H95&lt;0,"STOPP!","OK!")</f>
        <v>OK!</v>
      </c>
      <c r="L95" s="407" t="str">
        <f t="shared" ref="L95:L96" si="363">IF(I95&lt;0,"STOPP!","OK!")</f>
        <v>OK!</v>
      </c>
      <c r="M95" s="407" t="str">
        <f t="shared" ref="M95:M96" si="364">IF(J95&lt;0,"STOPP!","OK!")</f>
        <v>OK!</v>
      </c>
      <c r="N95" s="407" t="str">
        <f t="shared" ref="N95:N96" si="365">IF(K95&lt;0,"STOPP!","OK!")</f>
        <v>OK!</v>
      </c>
      <c r="O95" s="407" t="str">
        <f t="shared" ref="O95:O96" si="366">IF(L95&lt;0,"STOPP!","OK!")</f>
        <v>OK!</v>
      </c>
      <c r="P95" s="407" t="str">
        <f t="shared" ref="P95:P96" si="367">IF(M95&lt;0,"STOPP!","OK!")</f>
        <v>OK!</v>
      </c>
      <c r="Q95" s="407" t="str">
        <f t="shared" ref="Q95:Q96" si="368">IF(N95&lt;0,"STOPP!","OK!")</f>
        <v>OK!</v>
      </c>
      <c r="R95" s="407" t="str">
        <f t="shared" ref="R95:R96" si="369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8" t="str">
        <f>A$12</f>
        <v>Angazhimet kujtesë</v>
      </c>
      <c r="B96" s="564"/>
      <c r="C96" s="564">
        <f>'(C5) Angazhimet'!D45</f>
        <v>0</v>
      </c>
      <c r="D96" s="562">
        <f>'(C5) Angazhimet'!E45</f>
        <v>0</v>
      </c>
      <c r="E96" s="562">
        <f>'(C5) Angazhimet'!F45</f>
        <v>0</v>
      </c>
      <c r="F96" s="407" t="str">
        <f>IF(C96&gt;C95,"STOPP!","OK!")</f>
        <v>OK!</v>
      </c>
      <c r="G96" s="407" t="str">
        <f t="shared" si="358"/>
        <v>OK!</v>
      </c>
      <c r="H96" s="407" t="str">
        <f t="shared" si="359"/>
        <v>OK!</v>
      </c>
      <c r="I96" s="407" t="str">
        <f t="shared" si="360"/>
        <v>OK!</v>
      </c>
      <c r="J96" s="407" t="str">
        <f t="shared" si="361"/>
        <v>OK!</v>
      </c>
      <c r="K96" s="407" t="str">
        <f t="shared" si="362"/>
        <v>OK!</v>
      </c>
      <c r="L96" s="407" t="str">
        <f t="shared" si="363"/>
        <v>OK!</v>
      </c>
      <c r="M96" s="407" t="str">
        <f t="shared" si="364"/>
        <v>OK!</v>
      </c>
      <c r="N96" s="407" t="str">
        <f t="shared" si="365"/>
        <v>OK!</v>
      </c>
      <c r="O96" s="407" t="str">
        <f t="shared" si="366"/>
        <v>OK!</v>
      </c>
      <c r="P96" s="407" t="str">
        <f t="shared" si="367"/>
        <v>OK!</v>
      </c>
      <c r="Q96" s="407" t="str">
        <f t="shared" si="368"/>
        <v>OK!</v>
      </c>
      <c r="R96" s="407" t="str">
        <f t="shared" si="369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8" t="str">
        <f>'(B3) Struktura Funksionale'!B35</f>
        <v>04110</v>
      </c>
      <c r="B97" s="870" t="str">
        <f>'(B3) Struktura Funksionale'!C35</f>
        <v xml:space="preserve">Çështjet e përgjithshme ekonomike dhe tregtare </v>
      </c>
      <c r="C97" s="871"/>
      <c r="D97" s="871"/>
      <c r="E97" s="872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0">IF(C98&lt;0,"STOPP!","OK!")</f>
        <v>OK!</v>
      </c>
      <c r="G98" s="407" t="str">
        <f t="shared" ref="G98:G102" si="371">IF(D98&lt;0,"STOPP!","OK!")</f>
        <v>OK!</v>
      </c>
      <c r="H98" s="407" t="str">
        <f t="shared" ref="H98:H102" si="372">IF(E98&lt;0,"STOPP!","OK!")</f>
        <v>OK!</v>
      </c>
      <c r="I98" s="407" t="str">
        <f t="shared" ref="I98:I102" si="373">IF(F98&lt;0,"STOPP!","OK!")</f>
        <v>OK!</v>
      </c>
      <c r="J98" s="407" t="str">
        <f t="shared" ref="J98:J102" si="374">IF(G98&lt;0,"STOPP!","OK!")</f>
        <v>OK!</v>
      </c>
      <c r="K98" s="407" t="str">
        <f t="shared" ref="K98:K102" si="375">IF(H98&lt;0,"STOPP!","OK!")</f>
        <v>OK!</v>
      </c>
      <c r="L98" s="407" t="str">
        <f t="shared" ref="L98:L102" si="376">IF(I98&lt;0,"STOPP!","OK!")</f>
        <v>OK!</v>
      </c>
      <c r="M98" s="407" t="str">
        <f t="shared" ref="M98:M102" si="377">IF(J98&lt;0,"STOPP!","OK!")</f>
        <v>OK!</v>
      </c>
      <c r="N98" s="407" t="str">
        <f t="shared" ref="N98:N102" si="378">IF(K98&lt;0,"STOPP!","OK!")</f>
        <v>OK!</v>
      </c>
      <c r="O98" s="407" t="str">
        <f t="shared" ref="O98:O102" si="379">IF(L98&lt;0,"STOPP!","OK!")</f>
        <v>OK!</v>
      </c>
      <c r="P98" s="407" t="str">
        <f t="shared" ref="P98:P102" si="380">IF(M98&lt;0,"STOPP!","OK!")</f>
        <v>OK!</v>
      </c>
      <c r="Q98" s="407" t="str">
        <f t="shared" ref="Q98:Q102" si="381">IF(N98&lt;0,"STOPP!","OK!")</f>
        <v>OK!</v>
      </c>
      <c r="R98" s="407" t="str">
        <f t="shared" ref="R98:R102" si="382">IF(O98&lt;0,"STOPP!","OK!")</f>
        <v>OK!</v>
      </c>
      <c r="S98" s="407" t="str">
        <f t="shared" ref="S98:S100" si="383">IF(D98&lt;0,"STOPP!","OK!")</f>
        <v>OK!</v>
      </c>
      <c r="T98" s="407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0"/>
        <v>OK!</v>
      </c>
      <c r="G99" s="407" t="str">
        <f t="shared" si="371"/>
        <v>OK!</v>
      </c>
      <c r="H99" s="407" t="str">
        <f t="shared" si="372"/>
        <v>OK!</v>
      </c>
      <c r="I99" s="407" t="str">
        <f t="shared" si="373"/>
        <v>OK!</v>
      </c>
      <c r="J99" s="407" t="str">
        <f t="shared" si="374"/>
        <v>OK!</v>
      </c>
      <c r="K99" s="407" t="str">
        <f t="shared" si="375"/>
        <v>OK!</v>
      </c>
      <c r="L99" s="407" t="str">
        <f t="shared" si="376"/>
        <v>OK!</v>
      </c>
      <c r="M99" s="407" t="str">
        <f t="shared" si="377"/>
        <v>OK!</v>
      </c>
      <c r="N99" s="407" t="str">
        <f t="shared" si="378"/>
        <v>OK!</v>
      </c>
      <c r="O99" s="407" t="str">
        <f t="shared" si="379"/>
        <v>OK!</v>
      </c>
      <c r="P99" s="407" t="str">
        <f t="shared" si="380"/>
        <v>OK!</v>
      </c>
      <c r="Q99" s="407" t="str">
        <f t="shared" si="381"/>
        <v>OK!</v>
      </c>
      <c r="R99" s="407" t="str">
        <f t="shared" si="382"/>
        <v>OK!</v>
      </c>
      <c r="S99" s="407" t="str">
        <f t="shared" si="383"/>
        <v>OK!</v>
      </c>
      <c r="T99" s="407" t="str">
        <f t="shared" si="384"/>
        <v>OK!</v>
      </c>
    </row>
    <row r="100" spans="1:20" hidden="1" x14ac:dyDescent="0.15">
      <c r="A100" s="566" t="str">
        <f>A$10</f>
        <v>Shpenzimet kapitale</v>
      </c>
      <c r="B100" s="567"/>
      <c r="C100" s="564">
        <f>C101-C98-C99</f>
        <v>0</v>
      </c>
      <c r="D100" s="562">
        <f>D101-D98-D99</f>
        <v>0</v>
      </c>
      <c r="E100" s="562">
        <f>E101-E98-E99</f>
        <v>0</v>
      </c>
      <c r="F100" s="407" t="str">
        <f t="shared" si="370"/>
        <v>OK!</v>
      </c>
      <c r="G100" s="407" t="str">
        <f t="shared" si="371"/>
        <v>OK!</v>
      </c>
      <c r="H100" s="407" t="str">
        <f t="shared" si="372"/>
        <v>OK!</v>
      </c>
      <c r="I100" s="407" t="str">
        <f t="shared" si="373"/>
        <v>OK!</v>
      </c>
      <c r="J100" s="407" t="str">
        <f t="shared" si="374"/>
        <v>OK!</v>
      </c>
      <c r="K100" s="407" t="str">
        <f t="shared" si="375"/>
        <v>OK!</v>
      </c>
      <c r="L100" s="407" t="str">
        <f t="shared" si="376"/>
        <v>OK!</v>
      </c>
      <c r="M100" s="407" t="str">
        <f t="shared" si="377"/>
        <v>OK!</v>
      </c>
      <c r="N100" s="407" t="str">
        <f t="shared" si="378"/>
        <v>OK!</v>
      </c>
      <c r="O100" s="407" t="str">
        <f t="shared" si="379"/>
        <v>OK!</v>
      </c>
      <c r="P100" s="407" t="str">
        <f t="shared" si="380"/>
        <v>OK!</v>
      </c>
      <c r="Q100" s="407" t="str">
        <f t="shared" si="381"/>
        <v>OK!</v>
      </c>
      <c r="R100" s="407" t="str">
        <f t="shared" si="382"/>
        <v>OK!</v>
      </c>
      <c r="S100" s="407" t="str">
        <f t="shared" si="383"/>
        <v>OK!</v>
      </c>
      <c r="T100" s="407" t="str">
        <f t="shared" si="384"/>
        <v>OK!</v>
      </c>
    </row>
    <row r="101" spans="1:20" hidden="1" x14ac:dyDescent="0.15">
      <c r="A101" s="556" t="str">
        <f>A$11</f>
        <v>Tavanet e përgjithshme</v>
      </c>
      <c r="B101" s="557"/>
      <c r="C101" s="565"/>
      <c r="D101" s="563"/>
      <c r="E101" s="563"/>
      <c r="F101" s="407" t="str">
        <f>IF(C101&lt;0,"STOPP!","OK!")</f>
        <v>OK!</v>
      </c>
      <c r="G101" s="407" t="str">
        <f t="shared" si="371"/>
        <v>OK!</v>
      </c>
      <c r="H101" s="407" t="str">
        <f t="shared" si="372"/>
        <v>OK!</v>
      </c>
      <c r="I101" s="407" t="str">
        <f t="shared" si="373"/>
        <v>OK!</v>
      </c>
      <c r="J101" s="407" t="str">
        <f t="shared" si="374"/>
        <v>OK!</v>
      </c>
      <c r="K101" s="407" t="str">
        <f t="shared" si="375"/>
        <v>OK!</v>
      </c>
      <c r="L101" s="407" t="str">
        <f t="shared" si="376"/>
        <v>OK!</v>
      </c>
      <c r="M101" s="407" t="str">
        <f t="shared" si="377"/>
        <v>OK!</v>
      </c>
      <c r="N101" s="407" t="str">
        <f t="shared" si="378"/>
        <v>OK!</v>
      </c>
      <c r="O101" s="407" t="str">
        <f t="shared" si="379"/>
        <v>OK!</v>
      </c>
      <c r="P101" s="407" t="str">
        <f t="shared" si="380"/>
        <v>OK!</v>
      </c>
      <c r="Q101" s="407" t="str">
        <f t="shared" si="381"/>
        <v>OK!</v>
      </c>
      <c r="R101" s="407" t="str">
        <f t="shared" si="382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8" t="str">
        <f>A$12</f>
        <v>Angazhimet kujtesë</v>
      </c>
      <c r="B102" s="564"/>
      <c r="C102" s="564">
        <f>'(C5) Angazhimet'!D39</f>
        <v>0</v>
      </c>
      <c r="D102" s="564">
        <f>'(C5) Angazhimet'!E39</f>
        <v>0</v>
      </c>
      <c r="E102" s="564">
        <f>'(C5) Angazhimet'!F39</f>
        <v>0</v>
      </c>
      <c r="F102" s="407" t="str">
        <f>IF(C102&gt;C101,"STOPP!","OK!")</f>
        <v>OK!</v>
      </c>
      <c r="G102" s="407" t="str">
        <f t="shared" si="371"/>
        <v>OK!</v>
      </c>
      <c r="H102" s="407" t="str">
        <f t="shared" si="372"/>
        <v>OK!</v>
      </c>
      <c r="I102" s="407" t="str">
        <f t="shared" si="373"/>
        <v>OK!</v>
      </c>
      <c r="J102" s="407" t="str">
        <f t="shared" si="374"/>
        <v>OK!</v>
      </c>
      <c r="K102" s="407" t="str">
        <f t="shared" si="375"/>
        <v>OK!</v>
      </c>
      <c r="L102" s="407" t="str">
        <f t="shared" si="376"/>
        <v>OK!</v>
      </c>
      <c r="M102" s="407" t="str">
        <f t="shared" si="377"/>
        <v>OK!</v>
      </c>
      <c r="N102" s="407" t="str">
        <f t="shared" si="378"/>
        <v>OK!</v>
      </c>
      <c r="O102" s="407" t="str">
        <f t="shared" si="379"/>
        <v>OK!</v>
      </c>
      <c r="P102" s="407" t="str">
        <f t="shared" si="380"/>
        <v>OK!</v>
      </c>
      <c r="Q102" s="407" t="str">
        <f t="shared" si="381"/>
        <v>OK!</v>
      </c>
      <c r="R102" s="407" t="str">
        <f t="shared" si="382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8" t="str">
        <f>'(B3) Struktura Funksionale'!B36</f>
        <v>04130</v>
      </c>
      <c r="B103" s="870" t="str">
        <f>'(B3) Struktura Funksionale'!C36</f>
        <v>Mbështetje për zhvillimin ekonomik</v>
      </c>
      <c r="C103" s="871"/>
      <c r="D103" s="871"/>
      <c r="E103" s="872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7" t="str">
        <f t="shared" ref="F104:F106" si="385">IF(C104&lt;0,"STOPP!","OK!")</f>
        <v>OK!</v>
      </c>
      <c r="G104" s="407" t="str">
        <f t="shared" ref="G104:G108" si="386">IF(D104&lt;0,"STOPP!","OK!")</f>
        <v>OK!</v>
      </c>
      <c r="H104" s="407" t="str">
        <f t="shared" ref="H104:H108" si="387">IF(E104&lt;0,"STOPP!","OK!")</f>
        <v>OK!</v>
      </c>
      <c r="I104" s="407" t="str">
        <f t="shared" ref="I104:I108" si="388">IF(F104&lt;0,"STOPP!","OK!")</f>
        <v>OK!</v>
      </c>
      <c r="J104" s="407" t="str">
        <f t="shared" ref="J104:J108" si="389">IF(G104&lt;0,"STOPP!","OK!")</f>
        <v>OK!</v>
      </c>
      <c r="K104" s="407" t="str">
        <f t="shared" ref="K104:K108" si="390">IF(H104&lt;0,"STOPP!","OK!")</f>
        <v>OK!</v>
      </c>
      <c r="L104" s="407" t="str">
        <f t="shared" ref="L104:L108" si="391">IF(I104&lt;0,"STOPP!","OK!")</f>
        <v>OK!</v>
      </c>
      <c r="M104" s="407" t="str">
        <f t="shared" ref="M104:M108" si="392">IF(J104&lt;0,"STOPP!","OK!")</f>
        <v>OK!</v>
      </c>
      <c r="N104" s="407" t="str">
        <f t="shared" ref="N104:N108" si="393">IF(K104&lt;0,"STOPP!","OK!")</f>
        <v>OK!</v>
      </c>
      <c r="O104" s="407" t="str">
        <f t="shared" ref="O104:O108" si="394">IF(L104&lt;0,"STOPP!","OK!")</f>
        <v>OK!</v>
      </c>
      <c r="P104" s="407" t="str">
        <f t="shared" ref="P104:P108" si="395">IF(M104&lt;0,"STOPP!","OK!")</f>
        <v>OK!</v>
      </c>
      <c r="Q104" s="407" t="str">
        <f t="shared" ref="Q104:Q108" si="396">IF(N104&lt;0,"STOPP!","OK!")</f>
        <v>OK!</v>
      </c>
      <c r="R104" s="407" t="str">
        <f t="shared" ref="R104:R108" si="397">IF(O104&lt;0,"STOPP!","OK!")</f>
        <v>OK!</v>
      </c>
      <c r="S104" s="407" t="str">
        <f t="shared" ref="S104:S106" si="398">IF(D104&lt;0,"STOPP!","OK!")</f>
        <v>OK!</v>
      </c>
      <c r="T104" s="407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7" t="str">
        <f t="shared" si="385"/>
        <v>OK!</v>
      </c>
      <c r="G105" s="407" t="str">
        <f t="shared" si="386"/>
        <v>OK!</v>
      </c>
      <c r="H105" s="407" t="str">
        <f t="shared" si="387"/>
        <v>OK!</v>
      </c>
      <c r="I105" s="407" t="str">
        <f t="shared" si="388"/>
        <v>OK!</v>
      </c>
      <c r="J105" s="407" t="str">
        <f t="shared" si="389"/>
        <v>OK!</v>
      </c>
      <c r="K105" s="407" t="str">
        <f t="shared" si="390"/>
        <v>OK!</v>
      </c>
      <c r="L105" s="407" t="str">
        <f t="shared" si="391"/>
        <v>OK!</v>
      </c>
      <c r="M105" s="407" t="str">
        <f t="shared" si="392"/>
        <v>OK!</v>
      </c>
      <c r="N105" s="407" t="str">
        <f t="shared" si="393"/>
        <v>OK!</v>
      </c>
      <c r="O105" s="407" t="str">
        <f t="shared" si="394"/>
        <v>OK!</v>
      </c>
      <c r="P105" s="407" t="str">
        <f t="shared" si="395"/>
        <v>OK!</v>
      </c>
      <c r="Q105" s="407" t="str">
        <f t="shared" si="396"/>
        <v>OK!</v>
      </c>
      <c r="R105" s="407" t="str">
        <f t="shared" si="397"/>
        <v>OK!</v>
      </c>
      <c r="S105" s="407" t="str">
        <f t="shared" si="398"/>
        <v>OK!</v>
      </c>
      <c r="T105" s="407" t="str">
        <f t="shared" si="399"/>
        <v>OK!</v>
      </c>
    </row>
    <row r="106" spans="1:20" x14ac:dyDescent="0.15">
      <c r="A106" s="566" t="str">
        <f>A$10</f>
        <v>Shpenzimet kapitale</v>
      </c>
      <c r="B106" s="567"/>
      <c r="C106" s="564">
        <f>C107-C104-C105</f>
        <v>0</v>
      </c>
      <c r="D106" s="562">
        <f>D107-D104-D105</f>
        <v>0</v>
      </c>
      <c r="E106" s="562">
        <f>E107-E104-E105</f>
        <v>0</v>
      </c>
      <c r="F106" s="407" t="str">
        <f t="shared" si="385"/>
        <v>OK!</v>
      </c>
      <c r="G106" s="407" t="str">
        <f t="shared" si="386"/>
        <v>OK!</v>
      </c>
      <c r="H106" s="407" t="str">
        <f t="shared" si="387"/>
        <v>OK!</v>
      </c>
      <c r="I106" s="407" t="str">
        <f t="shared" si="388"/>
        <v>OK!</v>
      </c>
      <c r="J106" s="407" t="str">
        <f t="shared" si="389"/>
        <v>OK!</v>
      </c>
      <c r="K106" s="407" t="str">
        <f t="shared" si="390"/>
        <v>OK!</v>
      </c>
      <c r="L106" s="407" t="str">
        <f t="shared" si="391"/>
        <v>OK!</v>
      </c>
      <c r="M106" s="407" t="str">
        <f t="shared" si="392"/>
        <v>OK!</v>
      </c>
      <c r="N106" s="407" t="str">
        <f t="shared" si="393"/>
        <v>OK!</v>
      </c>
      <c r="O106" s="407" t="str">
        <f t="shared" si="394"/>
        <v>OK!</v>
      </c>
      <c r="P106" s="407" t="str">
        <f t="shared" si="395"/>
        <v>OK!</v>
      </c>
      <c r="Q106" s="407" t="str">
        <f t="shared" si="396"/>
        <v>OK!</v>
      </c>
      <c r="R106" s="407" t="str">
        <f t="shared" si="397"/>
        <v>OK!</v>
      </c>
      <c r="S106" s="407" t="str">
        <f t="shared" si="398"/>
        <v>OK!</v>
      </c>
      <c r="T106" s="407" t="str">
        <f t="shared" si="399"/>
        <v>OK!</v>
      </c>
    </row>
    <row r="107" spans="1:20" x14ac:dyDescent="0.15">
      <c r="A107" s="556" t="str">
        <f>A$11</f>
        <v>Tavanet e përgjithshme</v>
      </c>
      <c r="B107" s="557"/>
      <c r="C107" s="565"/>
      <c r="D107" s="565"/>
      <c r="E107" s="565"/>
      <c r="F107" s="407" t="str">
        <f>IF(C107&lt;0,"STOPP!","OK!")</f>
        <v>OK!</v>
      </c>
      <c r="G107" s="407" t="str">
        <f t="shared" si="386"/>
        <v>OK!</v>
      </c>
      <c r="H107" s="407" t="str">
        <f t="shared" si="387"/>
        <v>OK!</v>
      </c>
      <c r="I107" s="407" t="str">
        <f t="shared" si="388"/>
        <v>OK!</v>
      </c>
      <c r="J107" s="407" t="str">
        <f t="shared" si="389"/>
        <v>OK!</v>
      </c>
      <c r="K107" s="407" t="str">
        <f t="shared" si="390"/>
        <v>OK!</v>
      </c>
      <c r="L107" s="407" t="str">
        <f t="shared" si="391"/>
        <v>OK!</v>
      </c>
      <c r="M107" s="407" t="str">
        <f t="shared" si="392"/>
        <v>OK!</v>
      </c>
      <c r="N107" s="407" t="str">
        <f t="shared" si="393"/>
        <v>OK!</v>
      </c>
      <c r="O107" s="407" t="str">
        <f t="shared" si="394"/>
        <v>OK!</v>
      </c>
      <c r="P107" s="407" t="str">
        <f t="shared" si="395"/>
        <v>OK!</v>
      </c>
      <c r="Q107" s="407" t="str">
        <f t="shared" si="396"/>
        <v>OK!</v>
      </c>
      <c r="R107" s="407" t="str">
        <f t="shared" si="397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8" t="str">
        <f>A$12</f>
        <v>Angazhimet kujtesë</v>
      </c>
      <c r="B108" s="564"/>
      <c r="C108" s="564">
        <f>'(C5) Angazhimet'!D40</f>
        <v>0</v>
      </c>
      <c r="D108" s="564">
        <f>'(C5) Angazhimet'!E40</f>
        <v>0</v>
      </c>
      <c r="E108" s="564">
        <f>'(C5) Angazhimet'!F40</f>
        <v>0</v>
      </c>
      <c r="F108" s="407" t="str">
        <f>IF(C108&gt;C107,"STOPP!","OK!")</f>
        <v>OK!</v>
      </c>
      <c r="G108" s="407" t="str">
        <f t="shared" si="386"/>
        <v>OK!</v>
      </c>
      <c r="H108" s="407" t="str">
        <f t="shared" si="387"/>
        <v>OK!</v>
      </c>
      <c r="I108" s="407" t="str">
        <f t="shared" si="388"/>
        <v>OK!</v>
      </c>
      <c r="J108" s="407" t="str">
        <f t="shared" si="389"/>
        <v>OK!</v>
      </c>
      <c r="K108" s="407" t="str">
        <f t="shared" si="390"/>
        <v>OK!</v>
      </c>
      <c r="L108" s="407" t="str">
        <f t="shared" si="391"/>
        <v>OK!</v>
      </c>
      <c r="M108" s="407" t="str">
        <f t="shared" si="392"/>
        <v>OK!</v>
      </c>
      <c r="N108" s="407" t="str">
        <f t="shared" si="393"/>
        <v>OK!</v>
      </c>
      <c r="O108" s="407" t="str">
        <f t="shared" si="394"/>
        <v>OK!</v>
      </c>
      <c r="P108" s="407" t="str">
        <f t="shared" si="395"/>
        <v>OK!</v>
      </c>
      <c r="Q108" s="407" t="str">
        <f t="shared" si="396"/>
        <v>OK!</v>
      </c>
      <c r="R108" s="407" t="str">
        <f t="shared" si="397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8" t="str">
        <f>'(B3) Struktura Funksionale'!B38</f>
        <v>04132</v>
      </c>
      <c r="B109" s="870" t="str">
        <f>'(B3) Struktura Funksionale'!C38</f>
        <v>Mbështetja e Zhvillimit rajonal</v>
      </c>
      <c r="C109" s="871"/>
      <c r="D109" s="871"/>
      <c r="E109" s="872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0">IF(C110&lt;0,"STOPP!","OK!")</f>
        <v>OK!</v>
      </c>
      <c r="G110" s="407" t="str">
        <f t="shared" ref="G110:G114" si="401">IF(D110&lt;0,"STOPP!","OK!")</f>
        <v>OK!</v>
      </c>
      <c r="H110" s="407" t="str">
        <f t="shared" ref="H110:H114" si="402">IF(E110&lt;0,"STOPP!","OK!")</f>
        <v>OK!</v>
      </c>
      <c r="I110" s="407" t="str">
        <f t="shared" ref="I110:I114" si="403">IF(F110&lt;0,"STOPP!","OK!")</f>
        <v>OK!</v>
      </c>
      <c r="J110" s="407" t="str">
        <f t="shared" ref="J110:J114" si="404">IF(G110&lt;0,"STOPP!","OK!")</f>
        <v>OK!</v>
      </c>
      <c r="K110" s="407" t="str">
        <f t="shared" ref="K110:K114" si="405">IF(H110&lt;0,"STOPP!","OK!")</f>
        <v>OK!</v>
      </c>
      <c r="L110" s="407" t="str">
        <f t="shared" ref="L110:L114" si="406">IF(I110&lt;0,"STOPP!","OK!")</f>
        <v>OK!</v>
      </c>
      <c r="M110" s="407" t="str">
        <f t="shared" ref="M110:M114" si="407">IF(J110&lt;0,"STOPP!","OK!")</f>
        <v>OK!</v>
      </c>
      <c r="N110" s="407" t="str">
        <f t="shared" ref="N110:N114" si="408">IF(K110&lt;0,"STOPP!","OK!")</f>
        <v>OK!</v>
      </c>
      <c r="O110" s="407" t="str">
        <f t="shared" ref="O110:O114" si="409">IF(L110&lt;0,"STOPP!","OK!")</f>
        <v>OK!</v>
      </c>
      <c r="P110" s="407" t="str">
        <f t="shared" ref="P110:P114" si="410">IF(M110&lt;0,"STOPP!","OK!")</f>
        <v>OK!</v>
      </c>
      <c r="Q110" s="407" t="str">
        <f t="shared" ref="Q110:Q114" si="411">IF(N110&lt;0,"STOPP!","OK!")</f>
        <v>OK!</v>
      </c>
      <c r="R110" s="407" t="str">
        <f t="shared" ref="R110:R114" si="412">IF(O110&lt;0,"STOPP!","OK!")</f>
        <v>OK!</v>
      </c>
      <c r="S110" s="407" t="str">
        <f t="shared" ref="S110:S112" si="413">IF(D110&lt;0,"STOPP!","OK!")</f>
        <v>OK!</v>
      </c>
      <c r="T110" s="407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0"/>
        <v>OK!</v>
      </c>
      <c r="G111" s="407" t="str">
        <f t="shared" si="401"/>
        <v>OK!</v>
      </c>
      <c r="H111" s="407" t="str">
        <f t="shared" si="402"/>
        <v>OK!</v>
      </c>
      <c r="I111" s="407" t="str">
        <f t="shared" si="403"/>
        <v>OK!</v>
      </c>
      <c r="J111" s="407" t="str">
        <f t="shared" si="404"/>
        <v>OK!</v>
      </c>
      <c r="K111" s="407" t="str">
        <f t="shared" si="405"/>
        <v>OK!</v>
      </c>
      <c r="L111" s="407" t="str">
        <f t="shared" si="406"/>
        <v>OK!</v>
      </c>
      <c r="M111" s="407" t="str">
        <f t="shared" si="407"/>
        <v>OK!</v>
      </c>
      <c r="N111" s="407" t="str">
        <f t="shared" si="408"/>
        <v>OK!</v>
      </c>
      <c r="O111" s="407" t="str">
        <f t="shared" si="409"/>
        <v>OK!</v>
      </c>
      <c r="P111" s="407" t="str">
        <f t="shared" si="410"/>
        <v>OK!</v>
      </c>
      <c r="Q111" s="407" t="str">
        <f t="shared" si="411"/>
        <v>OK!</v>
      </c>
      <c r="R111" s="407" t="str">
        <f t="shared" si="412"/>
        <v>OK!</v>
      </c>
      <c r="S111" s="407" t="str">
        <f t="shared" si="413"/>
        <v>OK!</v>
      </c>
      <c r="T111" s="407" t="str">
        <f t="shared" si="414"/>
        <v>OK!</v>
      </c>
    </row>
    <row r="112" spans="1:20" hidden="1" x14ac:dyDescent="0.15">
      <c r="A112" s="566" t="str">
        <f>A$10</f>
        <v>Shpenzimet kapitale</v>
      </c>
      <c r="B112" s="567"/>
      <c r="C112" s="564">
        <f>C113-C110-C111</f>
        <v>0</v>
      </c>
      <c r="D112" s="562">
        <f>D113-D110-D111</f>
        <v>0</v>
      </c>
      <c r="E112" s="562">
        <f>E113-E110-E111</f>
        <v>0</v>
      </c>
      <c r="F112" s="407" t="str">
        <f t="shared" si="400"/>
        <v>OK!</v>
      </c>
      <c r="G112" s="407" t="str">
        <f t="shared" si="401"/>
        <v>OK!</v>
      </c>
      <c r="H112" s="407" t="str">
        <f t="shared" si="402"/>
        <v>OK!</v>
      </c>
      <c r="I112" s="407" t="str">
        <f t="shared" si="403"/>
        <v>OK!</v>
      </c>
      <c r="J112" s="407" t="str">
        <f t="shared" si="404"/>
        <v>OK!</v>
      </c>
      <c r="K112" s="407" t="str">
        <f t="shared" si="405"/>
        <v>OK!</v>
      </c>
      <c r="L112" s="407" t="str">
        <f t="shared" si="406"/>
        <v>OK!</v>
      </c>
      <c r="M112" s="407" t="str">
        <f t="shared" si="407"/>
        <v>OK!</v>
      </c>
      <c r="N112" s="407" t="str">
        <f t="shared" si="408"/>
        <v>OK!</v>
      </c>
      <c r="O112" s="407" t="str">
        <f t="shared" si="409"/>
        <v>OK!</v>
      </c>
      <c r="P112" s="407" t="str">
        <f t="shared" si="410"/>
        <v>OK!</v>
      </c>
      <c r="Q112" s="407" t="str">
        <f t="shared" si="411"/>
        <v>OK!</v>
      </c>
      <c r="R112" s="407" t="str">
        <f t="shared" si="412"/>
        <v>OK!</v>
      </c>
      <c r="S112" s="407" t="str">
        <f t="shared" si="413"/>
        <v>OK!</v>
      </c>
      <c r="T112" s="407" t="str">
        <f t="shared" si="414"/>
        <v>OK!</v>
      </c>
    </row>
    <row r="113" spans="1:20" hidden="1" x14ac:dyDescent="0.15">
      <c r="A113" s="556" t="str">
        <f>A$11</f>
        <v>Tavanet e përgjithshme</v>
      </c>
      <c r="B113" s="557"/>
      <c r="C113" s="565"/>
      <c r="D113" s="563"/>
      <c r="E113" s="563"/>
      <c r="F113" s="407" t="str">
        <f>IF(C113&lt;0,"STOPP!","OK!")</f>
        <v>OK!</v>
      </c>
      <c r="G113" s="407" t="str">
        <f t="shared" si="401"/>
        <v>OK!</v>
      </c>
      <c r="H113" s="407" t="str">
        <f t="shared" si="402"/>
        <v>OK!</v>
      </c>
      <c r="I113" s="407" t="str">
        <f t="shared" si="403"/>
        <v>OK!</v>
      </c>
      <c r="J113" s="407" t="str">
        <f t="shared" si="404"/>
        <v>OK!</v>
      </c>
      <c r="K113" s="407" t="str">
        <f t="shared" si="405"/>
        <v>OK!</v>
      </c>
      <c r="L113" s="407" t="str">
        <f t="shared" si="406"/>
        <v>OK!</v>
      </c>
      <c r="M113" s="407" t="str">
        <f t="shared" si="407"/>
        <v>OK!</v>
      </c>
      <c r="N113" s="407" t="str">
        <f t="shared" si="408"/>
        <v>OK!</v>
      </c>
      <c r="O113" s="407" t="str">
        <f t="shared" si="409"/>
        <v>OK!</v>
      </c>
      <c r="P113" s="407" t="str">
        <f t="shared" si="410"/>
        <v>OK!</v>
      </c>
      <c r="Q113" s="407" t="str">
        <f t="shared" si="411"/>
        <v>OK!</v>
      </c>
      <c r="R113" s="407" t="str">
        <f t="shared" si="412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8" t="str">
        <f>A$12</f>
        <v>Angazhimet kujtesë</v>
      </c>
      <c r="B114" s="564"/>
      <c r="C114" s="564">
        <f>'(C5) Angazhimet'!D42</f>
        <v>0</v>
      </c>
      <c r="D114" s="564">
        <f>'(C5) Angazhimet'!E42</f>
        <v>0</v>
      </c>
      <c r="E114" s="564">
        <f>'(C5) Angazhimet'!F42</f>
        <v>0</v>
      </c>
      <c r="F114" s="407" t="str">
        <f>IF(C114&gt;C113,"STOPP!","OK!")</f>
        <v>OK!</v>
      </c>
      <c r="G114" s="407" t="str">
        <f t="shared" si="401"/>
        <v>OK!</v>
      </c>
      <c r="H114" s="407" t="str">
        <f t="shared" si="402"/>
        <v>OK!</v>
      </c>
      <c r="I114" s="407" t="str">
        <f t="shared" si="403"/>
        <v>OK!</v>
      </c>
      <c r="J114" s="407" t="str">
        <f t="shared" si="404"/>
        <v>OK!</v>
      </c>
      <c r="K114" s="407" t="str">
        <f t="shared" si="405"/>
        <v>OK!</v>
      </c>
      <c r="L114" s="407" t="str">
        <f t="shared" si="406"/>
        <v>OK!</v>
      </c>
      <c r="M114" s="407" t="str">
        <f t="shared" si="407"/>
        <v>OK!</v>
      </c>
      <c r="N114" s="407" t="str">
        <f t="shared" si="408"/>
        <v>OK!</v>
      </c>
      <c r="O114" s="407" t="str">
        <f t="shared" si="409"/>
        <v>OK!</v>
      </c>
      <c r="P114" s="407" t="str">
        <f t="shared" si="410"/>
        <v>OK!</v>
      </c>
      <c r="Q114" s="407" t="str">
        <f t="shared" si="411"/>
        <v>OK!</v>
      </c>
      <c r="R114" s="407" t="str">
        <f t="shared" si="412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8" t="str">
        <f>'(B3) Struktura Funksionale'!B39</f>
        <v>04160</v>
      </c>
      <c r="B115" s="870" t="str">
        <f>'(B3) Struktura Funksionale'!C39</f>
        <v>Shërbimet e tregjeve, akreditimi dhe inspektimi</v>
      </c>
      <c r="C115" s="871"/>
      <c r="D115" s="871"/>
      <c r="E115" s="872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5">IF(C116&lt;0,"STOPP!","OK!")</f>
        <v>OK!</v>
      </c>
      <c r="G116" s="407" t="str">
        <f t="shared" ref="G116:G120" si="416">IF(D116&lt;0,"STOPP!","OK!")</f>
        <v>OK!</v>
      </c>
      <c r="H116" s="407" t="str">
        <f t="shared" ref="H116:H120" si="417">IF(E116&lt;0,"STOPP!","OK!")</f>
        <v>OK!</v>
      </c>
      <c r="I116" s="407" t="str">
        <f t="shared" ref="I116:I120" si="418">IF(F116&lt;0,"STOPP!","OK!")</f>
        <v>OK!</v>
      </c>
      <c r="J116" s="407" t="str">
        <f t="shared" ref="J116:J120" si="419">IF(G116&lt;0,"STOPP!","OK!")</f>
        <v>OK!</v>
      </c>
      <c r="K116" s="407" t="str">
        <f t="shared" ref="K116:K120" si="420">IF(H116&lt;0,"STOPP!","OK!")</f>
        <v>OK!</v>
      </c>
      <c r="L116" s="407" t="str">
        <f t="shared" ref="L116:L120" si="421">IF(I116&lt;0,"STOPP!","OK!")</f>
        <v>OK!</v>
      </c>
      <c r="M116" s="407" t="str">
        <f t="shared" ref="M116:M120" si="422">IF(J116&lt;0,"STOPP!","OK!")</f>
        <v>OK!</v>
      </c>
      <c r="N116" s="407" t="str">
        <f t="shared" ref="N116:N120" si="423">IF(K116&lt;0,"STOPP!","OK!")</f>
        <v>OK!</v>
      </c>
      <c r="O116" s="407" t="str">
        <f t="shared" ref="O116:O120" si="424">IF(L116&lt;0,"STOPP!","OK!")</f>
        <v>OK!</v>
      </c>
      <c r="P116" s="407" t="str">
        <f t="shared" ref="P116:P120" si="425">IF(M116&lt;0,"STOPP!","OK!")</f>
        <v>OK!</v>
      </c>
      <c r="Q116" s="407" t="str">
        <f t="shared" ref="Q116:Q120" si="426">IF(N116&lt;0,"STOPP!","OK!")</f>
        <v>OK!</v>
      </c>
      <c r="R116" s="407" t="str">
        <f t="shared" ref="R116:R120" si="427">IF(O116&lt;0,"STOPP!","OK!")</f>
        <v>OK!</v>
      </c>
      <c r="S116" s="407" t="str">
        <f t="shared" ref="S116:S118" si="428">IF(D116&lt;0,"STOPP!","OK!")</f>
        <v>OK!</v>
      </c>
      <c r="T116" s="407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5"/>
        <v>OK!</v>
      </c>
      <c r="G117" s="407" t="str">
        <f t="shared" si="416"/>
        <v>OK!</v>
      </c>
      <c r="H117" s="407" t="str">
        <f t="shared" si="417"/>
        <v>OK!</v>
      </c>
      <c r="I117" s="407" t="str">
        <f t="shared" si="418"/>
        <v>OK!</v>
      </c>
      <c r="J117" s="407" t="str">
        <f t="shared" si="419"/>
        <v>OK!</v>
      </c>
      <c r="K117" s="407" t="str">
        <f t="shared" si="420"/>
        <v>OK!</v>
      </c>
      <c r="L117" s="407" t="str">
        <f t="shared" si="421"/>
        <v>OK!</v>
      </c>
      <c r="M117" s="407" t="str">
        <f t="shared" si="422"/>
        <v>OK!</v>
      </c>
      <c r="N117" s="407" t="str">
        <f t="shared" si="423"/>
        <v>OK!</v>
      </c>
      <c r="O117" s="407" t="str">
        <f t="shared" si="424"/>
        <v>OK!</v>
      </c>
      <c r="P117" s="407" t="str">
        <f t="shared" si="425"/>
        <v>OK!</v>
      </c>
      <c r="Q117" s="407" t="str">
        <f t="shared" si="426"/>
        <v>OK!</v>
      </c>
      <c r="R117" s="407" t="str">
        <f t="shared" si="427"/>
        <v>OK!</v>
      </c>
      <c r="S117" s="407" t="str">
        <f t="shared" si="428"/>
        <v>OK!</v>
      </c>
      <c r="T117" s="407" t="str">
        <f t="shared" si="429"/>
        <v>OK!</v>
      </c>
    </row>
    <row r="118" spans="1:20" x14ac:dyDescent="0.15">
      <c r="A118" s="566" t="str">
        <f>A$10</f>
        <v>Shpenzimet kapitale</v>
      </c>
      <c r="B118" s="567"/>
      <c r="C118" s="564">
        <f>C119-C116-C117</f>
        <v>0</v>
      </c>
      <c r="D118" s="562">
        <f>D119-D116-D117</f>
        <v>0</v>
      </c>
      <c r="E118" s="562">
        <f>E119-E116-E117</f>
        <v>0</v>
      </c>
      <c r="F118" s="407" t="str">
        <f t="shared" si="415"/>
        <v>OK!</v>
      </c>
      <c r="G118" s="407" t="str">
        <f t="shared" si="416"/>
        <v>OK!</v>
      </c>
      <c r="H118" s="407" t="str">
        <f t="shared" si="417"/>
        <v>OK!</v>
      </c>
      <c r="I118" s="407" t="str">
        <f t="shared" si="418"/>
        <v>OK!</v>
      </c>
      <c r="J118" s="407" t="str">
        <f t="shared" si="419"/>
        <v>OK!</v>
      </c>
      <c r="K118" s="407" t="str">
        <f t="shared" si="420"/>
        <v>OK!</v>
      </c>
      <c r="L118" s="407" t="str">
        <f t="shared" si="421"/>
        <v>OK!</v>
      </c>
      <c r="M118" s="407" t="str">
        <f t="shared" si="422"/>
        <v>OK!</v>
      </c>
      <c r="N118" s="407" t="str">
        <f t="shared" si="423"/>
        <v>OK!</v>
      </c>
      <c r="O118" s="407" t="str">
        <f t="shared" si="424"/>
        <v>OK!</v>
      </c>
      <c r="P118" s="407" t="str">
        <f t="shared" si="425"/>
        <v>OK!</v>
      </c>
      <c r="Q118" s="407" t="str">
        <f t="shared" si="426"/>
        <v>OK!</v>
      </c>
      <c r="R118" s="407" t="str">
        <f t="shared" si="427"/>
        <v>OK!</v>
      </c>
      <c r="S118" s="407" t="str">
        <f t="shared" si="428"/>
        <v>OK!</v>
      </c>
      <c r="T118" s="407" t="str">
        <f t="shared" si="429"/>
        <v>OK!</v>
      </c>
    </row>
    <row r="119" spans="1:20" x14ac:dyDescent="0.15">
      <c r="A119" s="556" t="str">
        <f>A$11</f>
        <v>Tavanet e përgjithshme</v>
      </c>
      <c r="B119" s="557"/>
      <c r="C119" s="565"/>
      <c r="D119" s="563"/>
      <c r="E119" s="563"/>
      <c r="F119" s="407" t="str">
        <f>IF(C119&lt;0,"STOPP!","OK!")</f>
        <v>OK!</v>
      </c>
      <c r="G119" s="407" t="str">
        <f t="shared" si="416"/>
        <v>OK!</v>
      </c>
      <c r="H119" s="407" t="str">
        <f t="shared" si="417"/>
        <v>OK!</v>
      </c>
      <c r="I119" s="407" t="str">
        <f t="shared" si="418"/>
        <v>OK!</v>
      </c>
      <c r="J119" s="407" t="str">
        <f t="shared" si="419"/>
        <v>OK!</v>
      </c>
      <c r="K119" s="407" t="str">
        <f t="shared" si="420"/>
        <v>OK!</v>
      </c>
      <c r="L119" s="407" t="str">
        <f t="shared" si="421"/>
        <v>OK!</v>
      </c>
      <c r="M119" s="407" t="str">
        <f t="shared" si="422"/>
        <v>OK!</v>
      </c>
      <c r="N119" s="407" t="str">
        <f t="shared" si="423"/>
        <v>OK!</v>
      </c>
      <c r="O119" s="407" t="str">
        <f t="shared" si="424"/>
        <v>OK!</v>
      </c>
      <c r="P119" s="407" t="str">
        <f t="shared" si="425"/>
        <v>OK!</v>
      </c>
      <c r="Q119" s="407" t="str">
        <f t="shared" si="426"/>
        <v>OK!</v>
      </c>
      <c r="R119" s="407" t="str">
        <f t="shared" si="427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8" t="str">
        <f>A$12</f>
        <v>Angazhimet kujtesë</v>
      </c>
      <c r="B120" s="564"/>
      <c r="C120" s="564">
        <f>'(C5) Angazhimet'!D43</f>
        <v>0</v>
      </c>
      <c r="D120" s="564">
        <f>'(C5) Angazhimet'!E43</f>
        <v>0</v>
      </c>
      <c r="E120" s="564">
        <f>'(C5) Angazhimet'!F43</f>
        <v>0</v>
      </c>
      <c r="F120" s="407" t="str">
        <f>IF(C120&gt;C119,"STOPP!","OK!")</f>
        <v>OK!</v>
      </c>
      <c r="G120" s="407" t="str">
        <f t="shared" si="416"/>
        <v>OK!</v>
      </c>
      <c r="H120" s="407" t="str">
        <f t="shared" si="417"/>
        <v>OK!</v>
      </c>
      <c r="I120" s="407" t="str">
        <f t="shared" si="418"/>
        <v>OK!</v>
      </c>
      <c r="J120" s="407" t="str">
        <f t="shared" si="419"/>
        <v>OK!</v>
      </c>
      <c r="K120" s="407" t="str">
        <f t="shared" si="420"/>
        <v>OK!</v>
      </c>
      <c r="L120" s="407" t="str">
        <f t="shared" si="421"/>
        <v>OK!</v>
      </c>
      <c r="M120" s="407" t="str">
        <f t="shared" si="422"/>
        <v>OK!</v>
      </c>
      <c r="N120" s="407" t="str">
        <f t="shared" si="423"/>
        <v>OK!</v>
      </c>
      <c r="O120" s="407" t="str">
        <f t="shared" si="424"/>
        <v>OK!</v>
      </c>
      <c r="P120" s="407" t="str">
        <f t="shared" si="425"/>
        <v>OK!</v>
      </c>
      <c r="Q120" s="407" t="str">
        <f t="shared" si="426"/>
        <v>OK!</v>
      </c>
      <c r="R120" s="407" t="str">
        <f t="shared" si="427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7" t="str">
        <f>'(B2) Struktura Organizative'!A22</f>
        <v>Nënfunksioni 7</v>
      </c>
      <c r="B121" s="873" t="str">
        <f>'(B2) Struktura Organizative'!B22</f>
        <v>042 Bujqësia, pyjet, peshkimi dhe gjuetia</v>
      </c>
      <c r="C121" s="874"/>
      <c r="D121" s="874"/>
      <c r="E121" s="875"/>
      <c r="G121" s="312">
        <f>C125</f>
        <v>0</v>
      </c>
      <c r="H121" s="312">
        <f t="shared" ref="H121" si="430">D125</f>
        <v>0</v>
      </c>
      <c r="I121" s="312">
        <f t="shared" ref="I121" si="431">E125</f>
        <v>0</v>
      </c>
      <c r="J121" s="312">
        <f>C122</f>
        <v>0</v>
      </c>
      <c r="K121" s="312">
        <f t="shared" ref="K121" si="432">D122</f>
        <v>0</v>
      </c>
      <c r="L121" s="312">
        <f t="shared" ref="L121" si="433">E122</f>
        <v>0</v>
      </c>
      <c r="M121" s="312">
        <f>C123</f>
        <v>0</v>
      </c>
      <c r="N121" s="312">
        <f t="shared" ref="N121" si="434">D123</f>
        <v>0</v>
      </c>
      <c r="O121" s="312">
        <f t="shared" ref="O121" si="435">E123</f>
        <v>0</v>
      </c>
      <c r="P121" s="312">
        <f>C124</f>
        <v>0</v>
      </c>
      <c r="Q121" s="312">
        <f t="shared" ref="Q121" si="436">D124</f>
        <v>0</v>
      </c>
      <c r="R121" s="312">
        <f t="shared" ref="R121" si="437">E124</f>
        <v>0</v>
      </c>
    </row>
    <row r="122" spans="1:20" x14ac:dyDescent="0.15">
      <c r="A122" s="286" t="str">
        <f>A$8</f>
        <v>Pagat dhe sigurimet shoqërore</v>
      </c>
      <c r="B122" s="286"/>
      <c r="C122" s="564">
        <f t="shared" ref="C122:E123" si="438">C128+C134+C140</f>
        <v>0</v>
      </c>
      <c r="D122" s="564">
        <f t="shared" si="438"/>
        <v>0</v>
      </c>
      <c r="E122" s="564">
        <f t="shared" si="438"/>
        <v>0</v>
      </c>
      <c r="F122" s="407" t="str">
        <f t="shared" ref="F122:F124" si="439">IF(C122&lt;0,"STOPP!","OK!")</f>
        <v>OK!</v>
      </c>
      <c r="G122" s="407" t="str">
        <f t="shared" ref="G122:G124" si="440">IF(D122&lt;0,"STOPP!","OK!")</f>
        <v>OK!</v>
      </c>
      <c r="H122" s="407" t="str">
        <f t="shared" ref="H122:H124" si="441">IF(E122&lt;0,"STOPP!","OK!")</f>
        <v>OK!</v>
      </c>
      <c r="I122" s="407" t="str">
        <f t="shared" ref="I122:I124" si="442">IF(F122&lt;0,"STOPP!","OK!")</f>
        <v>OK!</v>
      </c>
      <c r="J122" s="407" t="str">
        <f t="shared" ref="J122:J124" si="443">IF(G122&lt;0,"STOPP!","OK!")</f>
        <v>OK!</v>
      </c>
      <c r="K122" s="407" t="str">
        <f t="shared" ref="K122:K124" si="444">IF(H122&lt;0,"STOPP!","OK!")</f>
        <v>OK!</v>
      </c>
      <c r="L122" s="407" t="str">
        <f t="shared" ref="L122:L124" si="445">IF(I122&lt;0,"STOPP!","OK!")</f>
        <v>OK!</v>
      </c>
      <c r="M122" s="407" t="str">
        <f t="shared" ref="M122:M124" si="446">IF(J122&lt;0,"STOPP!","OK!")</f>
        <v>OK!</v>
      </c>
      <c r="N122" s="407" t="str">
        <f t="shared" ref="N122:N124" si="447">IF(K122&lt;0,"STOPP!","OK!")</f>
        <v>OK!</v>
      </c>
      <c r="O122" s="407" t="str">
        <f t="shared" ref="O122:O124" si="448">IF(L122&lt;0,"STOPP!","OK!")</f>
        <v>OK!</v>
      </c>
      <c r="P122" s="407" t="str">
        <f t="shared" ref="P122:P124" si="449">IF(M122&lt;0,"STOPP!","OK!")</f>
        <v>OK!</v>
      </c>
      <c r="Q122" s="407" t="str">
        <f t="shared" ref="Q122:Q124" si="450">IF(N122&lt;0,"STOPP!","OK!")</f>
        <v>OK!</v>
      </c>
      <c r="R122" s="407" t="str">
        <f t="shared" ref="R122:R124" si="451">IF(O122&lt;0,"STOPP!","OK!")</f>
        <v>OK!</v>
      </c>
      <c r="S122" s="407" t="str">
        <f t="shared" ref="S122:S124" si="452">IF(D122&lt;0,"STOPP!","OK!")</f>
        <v>OK!</v>
      </c>
      <c r="T122" s="407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4">
        <f t="shared" si="438"/>
        <v>0</v>
      </c>
      <c r="D123" s="564">
        <f t="shared" si="438"/>
        <v>0</v>
      </c>
      <c r="E123" s="564">
        <f t="shared" si="438"/>
        <v>0</v>
      </c>
      <c r="F123" s="407" t="str">
        <f t="shared" si="439"/>
        <v>OK!</v>
      </c>
      <c r="G123" s="407" t="str">
        <f t="shared" si="440"/>
        <v>OK!</v>
      </c>
      <c r="H123" s="407" t="str">
        <f t="shared" si="441"/>
        <v>OK!</v>
      </c>
      <c r="I123" s="407" t="str">
        <f t="shared" si="442"/>
        <v>OK!</v>
      </c>
      <c r="J123" s="407" t="str">
        <f t="shared" si="443"/>
        <v>OK!</v>
      </c>
      <c r="K123" s="407" t="str">
        <f t="shared" si="444"/>
        <v>OK!</v>
      </c>
      <c r="L123" s="407" t="str">
        <f t="shared" si="445"/>
        <v>OK!</v>
      </c>
      <c r="M123" s="407" t="str">
        <f t="shared" si="446"/>
        <v>OK!</v>
      </c>
      <c r="N123" s="407" t="str">
        <f t="shared" si="447"/>
        <v>OK!</v>
      </c>
      <c r="O123" s="407" t="str">
        <f t="shared" si="448"/>
        <v>OK!</v>
      </c>
      <c r="P123" s="407" t="str">
        <f t="shared" si="449"/>
        <v>OK!</v>
      </c>
      <c r="Q123" s="407" t="str">
        <f t="shared" si="450"/>
        <v>OK!</v>
      </c>
      <c r="R123" s="407" t="str">
        <f t="shared" si="451"/>
        <v>OK!</v>
      </c>
      <c r="S123" s="407" t="str">
        <f t="shared" si="452"/>
        <v>OK!</v>
      </c>
      <c r="T123" s="407" t="str">
        <f t="shared" si="453"/>
        <v>OK!</v>
      </c>
    </row>
    <row r="124" spans="1:20" x14ac:dyDescent="0.15">
      <c r="A124" s="566" t="str">
        <f>A$10</f>
        <v>Shpenzimet kapitale</v>
      </c>
      <c r="B124" s="567"/>
      <c r="C124" s="564">
        <f>C125-C122-C123</f>
        <v>0</v>
      </c>
      <c r="D124" s="562">
        <f>D125-D122-D123</f>
        <v>0</v>
      </c>
      <c r="E124" s="562">
        <f>E125-E122-E123</f>
        <v>0</v>
      </c>
      <c r="F124" s="407" t="str">
        <f t="shared" si="439"/>
        <v>OK!</v>
      </c>
      <c r="G124" s="407" t="str">
        <f t="shared" si="440"/>
        <v>OK!</v>
      </c>
      <c r="H124" s="407" t="str">
        <f t="shared" si="441"/>
        <v>OK!</v>
      </c>
      <c r="I124" s="407" t="str">
        <f t="shared" si="442"/>
        <v>OK!</v>
      </c>
      <c r="J124" s="407" t="str">
        <f t="shared" si="443"/>
        <v>OK!</v>
      </c>
      <c r="K124" s="407" t="str">
        <f t="shared" si="444"/>
        <v>OK!</v>
      </c>
      <c r="L124" s="407" t="str">
        <f t="shared" si="445"/>
        <v>OK!</v>
      </c>
      <c r="M124" s="407" t="str">
        <f t="shared" si="446"/>
        <v>OK!</v>
      </c>
      <c r="N124" s="407" t="str">
        <f t="shared" si="447"/>
        <v>OK!</v>
      </c>
      <c r="O124" s="407" t="str">
        <f t="shared" si="448"/>
        <v>OK!</v>
      </c>
      <c r="P124" s="407" t="str">
        <f t="shared" si="449"/>
        <v>OK!</v>
      </c>
      <c r="Q124" s="407" t="str">
        <f t="shared" si="450"/>
        <v>OK!</v>
      </c>
      <c r="R124" s="407" t="str">
        <f t="shared" si="451"/>
        <v>OK!</v>
      </c>
      <c r="S124" s="407" t="str">
        <f t="shared" si="452"/>
        <v>OK!</v>
      </c>
      <c r="T124" s="407" t="str">
        <f t="shared" si="453"/>
        <v>OK!</v>
      </c>
    </row>
    <row r="125" spans="1:20" x14ac:dyDescent="0.15">
      <c r="A125" s="556" t="str">
        <f>A$11</f>
        <v>Tavanet e përgjithshme</v>
      </c>
      <c r="B125" s="557"/>
      <c r="C125" s="564">
        <f>C131+C137+C143</f>
        <v>0</v>
      </c>
      <c r="D125" s="564">
        <f>D131+D137+D143</f>
        <v>0</v>
      </c>
      <c r="E125" s="564">
        <f>E131+E137+E143</f>
        <v>0</v>
      </c>
      <c r="F125" s="407" t="str">
        <f>IF(C125&lt;0,"STOPP!","OK!")</f>
        <v>OK!</v>
      </c>
      <c r="G125" s="407" t="str">
        <f t="shared" ref="G125:G126" si="454">IF(D125&lt;0,"STOPP!","OK!")</f>
        <v>OK!</v>
      </c>
      <c r="H125" s="407" t="str">
        <f t="shared" ref="H125:H126" si="455">IF(E125&lt;0,"STOPP!","OK!")</f>
        <v>OK!</v>
      </c>
      <c r="I125" s="407" t="str">
        <f t="shared" ref="I125:I126" si="456">IF(F125&lt;0,"STOPP!","OK!")</f>
        <v>OK!</v>
      </c>
      <c r="J125" s="407" t="str">
        <f t="shared" ref="J125:J126" si="457">IF(G125&lt;0,"STOPP!","OK!")</f>
        <v>OK!</v>
      </c>
      <c r="K125" s="407" t="str">
        <f t="shared" ref="K125:K126" si="458">IF(H125&lt;0,"STOPP!","OK!")</f>
        <v>OK!</v>
      </c>
      <c r="L125" s="407" t="str">
        <f t="shared" ref="L125:L126" si="459">IF(I125&lt;0,"STOPP!","OK!")</f>
        <v>OK!</v>
      </c>
      <c r="M125" s="407" t="str">
        <f t="shared" ref="M125:M126" si="460">IF(J125&lt;0,"STOPP!","OK!")</f>
        <v>OK!</v>
      </c>
      <c r="N125" s="407" t="str">
        <f t="shared" ref="N125:N126" si="461">IF(K125&lt;0,"STOPP!","OK!")</f>
        <v>OK!</v>
      </c>
      <c r="O125" s="407" t="str">
        <f t="shared" ref="O125:O126" si="462">IF(L125&lt;0,"STOPP!","OK!")</f>
        <v>OK!</v>
      </c>
      <c r="P125" s="407" t="str">
        <f t="shared" ref="P125:P126" si="463">IF(M125&lt;0,"STOPP!","OK!")</f>
        <v>OK!</v>
      </c>
      <c r="Q125" s="407" t="str">
        <f t="shared" ref="Q125:Q126" si="464">IF(N125&lt;0,"STOPP!","OK!")</f>
        <v>OK!</v>
      </c>
      <c r="R125" s="407" t="str">
        <f t="shared" ref="R125:R126" si="465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8" t="str">
        <f>A$12</f>
        <v>Angazhimet kujtesë</v>
      </c>
      <c r="B126" s="564"/>
      <c r="C126" s="564">
        <f>'(C5) Angazhimet'!D53</f>
        <v>0</v>
      </c>
      <c r="D126" s="562">
        <f>'(C5) Angazhimet'!E53</f>
        <v>0</v>
      </c>
      <c r="E126" s="562">
        <f>'(C5) Angazhimet'!F53</f>
        <v>0</v>
      </c>
      <c r="F126" s="407" t="str">
        <f>IF(C126&gt;C125,"STOPP!","OK!")</f>
        <v>OK!</v>
      </c>
      <c r="G126" s="407" t="str">
        <f t="shared" si="454"/>
        <v>OK!</v>
      </c>
      <c r="H126" s="407" t="str">
        <f t="shared" si="455"/>
        <v>OK!</v>
      </c>
      <c r="I126" s="407" t="str">
        <f t="shared" si="456"/>
        <v>OK!</v>
      </c>
      <c r="J126" s="407" t="str">
        <f t="shared" si="457"/>
        <v>OK!</v>
      </c>
      <c r="K126" s="407" t="str">
        <f t="shared" si="458"/>
        <v>OK!</v>
      </c>
      <c r="L126" s="407" t="str">
        <f t="shared" si="459"/>
        <v>OK!</v>
      </c>
      <c r="M126" s="407" t="str">
        <f t="shared" si="460"/>
        <v>OK!</v>
      </c>
      <c r="N126" s="407" t="str">
        <f t="shared" si="461"/>
        <v>OK!</v>
      </c>
      <c r="O126" s="407" t="str">
        <f t="shared" si="462"/>
        <v>OK!</v>
      </c>
      <c r="P126" s="407" t="str">
        <f t="shared" si="463"/>
        <v>OK!</v>
      </c>
      <c r="Q126" s="407" t="str">
        <f t="shared" si="464"/>
        <v>OK!</v>
      </c>
      <c r="R126" s="407" t="str">
        <f t="shared" si="465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8" t="str">
        <f>'(B3) Struktura Funksionale'!B42</f>
        <v>04220</v>
      </c>
      <c r="B127" s="881" t="str">
        <f>'(B3) Struktura Funksionale'!C42</f>
        <v>Shërbimet bujqësore, inspektimi, ushqimi dhe mbrojtja e konsumatoreve</v>
      </c>
      <c r="C127" s="882"/>
      <c r="D127" s="882"/>
      <c r="E127" s="883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7" t="str">
        <f t="shared" ref="F128:F130" si="466">IF(C128&lt;0,"STOPP!","OK!")</f>
        <v>OK!</v>
      </c>
      <c r="G128" s="407" t="str">
        <f t="shared" ref="G128:G132" si="467">IF(D128&lt;0,"STOPP!","OK!")</f>
        <v>OK!</v>
      </c>
      <c r="H128" s="407" t="str">
        <f t="shared" ref="H128:H132" si="468">IF(E128&lt;0,"STOPP!","OK!")</f>
        <v>OK!</v>
      </c>
      <c r="I128" s="407" t="str">
        <f t="shared" ref="I128:I132" si="469">IF(F128&lt;0,"STOPP!","OK!")</f>
        <v>OK!</v>
      </c>
      <c r="J128" s="407" t="str">
        <f t="shared" ref="J128:J132" si="470">IF(G128&lt;0,"STOPP!","OK!")</f>
        <v>OK!</v>
      </c>
      <c r="K128" s="407" t="str">
        <f t="shared" ref="K128:K132" si="471">IF(H128&lt;0,"STOPP!","OK!")</f>
        <v>OK!</v>
      </c>
      <c r="L128" s="407" t="str">
        <f t="shared" ref="L128:L132" si="472">IF(I128&lt;0,"STOPP!","OK!")</f>
        <v>OK!</v>
      </c>
      <c r="M128" s="407" t="str">
        <f t="shared" ref="M128:M132" si="473">IF(J128&lt;0,"STOPP!","OK!")</f>
        <v>OK!</v>
      </c>
      <c r="N128" s="407" t="str">
        <f t="shared" ref="N128:N132" si="474">IF(K128&lt;0,"STOPP!","OK!")</f>
        <v>OK!</v>
      </c>
      <c r="O128" s="407" t="str">
        <f t="shared" ref="O128:O132" si="475">IF(L128&lt;0,"STOPP!","OK!")</f>
        <v>OK!</v>
      </c>
      <c r="P128" s="407" t="str">
        <f t="shared" ref="P128:P132" si="476">IF(M128&lt;0,"STOPP!","OK!")</f>
        <v>OK!</v>
      </c>
      <c r="Q128" s="407" t="str">
        <f t="shared" ref="Q128:Q132" si="477">IF(N128&lt;0,"STOPP!","OK!")</f>
        <v>OK!</v>
      </c>
      <c r="R128" s="407" t="str">
        <f t="shared" ref="R128:R132" si="478">IF(O128&lt;0,"STOPP!","OK!")</f>
        <v>OK!</v>
      </c>
      <c r="S128" s="407" t="str">
        <f t="shared" ref="S128:S130" si="479">IF(D128&lt;0,"STOPP!","OK!")</f>
        <v>OK!</v>
      </c>
      <c r="T128" s="407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66"/>
        <v>OK!</v>
      </c>
      <c r="G129" s="407" t="str">
        <f t="shared" si="467"/>
        <v>OK!</v>
      </c>
      <c r="H129" s="407" t="str">
        <f t="shared" si="468"/>
        <v>OK!</v>
      </c>
      <c r="I129" s="407" t="str">
        <f t="shared" si="469"/>
        <v>OK!</v>
      </c>
      <c r="J129" s="407" t="str">
        <f t="shared" si="470"/>
        <v>OK!</v>
      </c>
      <c r="K129" s="407" t="str">
        <f t="shared" si="471"/>
        <v>OK!</v>
      </c>
      <c r="L129" s="407" t="str">
        <f t="shared" si="472"/>
        <v>OK!</v>
      </c>
      <c r="M129" s="407" t="str">
        <f t="shared" si="473"/>
        <v>OK!</v>
      </c>
      <c r="N129" s="407" t="str">
        <f t="shared" si="474"/>
        <v>OK!</v>
      </c>
      <c r="O129" s="407" t="str">
        <f t="shared" si="475"/>
        <v>OK!</v>
      </c>
      <c r="P129" s="407" t="str">
        <f t="shared" si="476"/>
        <v>OK!</v>
      </c>
      <c r="Q129" s="407" t="str">
        <f t="shared" si="477"/>
        <v>OK!</v>
      </c>
      <c r="R129" s="407" t="str">
        <f t="shared" si="478"/>
        <v>OK!</v>
      </c>
      <c r="S129" s="407" t="str">
        <f t="shared" si="479"/>
        <v>OK!</v>
      </c>
      <c r="T129" s="407" t="str">
        <f t="shared" si="480"/>
        <v>OK!</v>
      </c>
    </row>
    <row r="130" spans="1:20" x14ac:dyDescent="0.15">
      <c r="A130" s="566" t="str">
        <f>A$10</f>
        <v>Shpenzimet kapitale</v>
      </c>
      <c r="B130" s="567"/>
      <c r="C130" s="564">
        <f>C131-C128-C129</f>
        <v>0</v>
      </c>
      <c r="D130" s="562">
        <f>D131-D128-D129</f>
        <v>0</v>
      </c>
      <c r="E130" s="562">
        <f>E131-E128-E129</f>
        <v>0</v>
      </c>
      <c r="F130" s="407" t="str">
        <f t="shared" si="466"/>
        <v>OK!</v>
      </c>
      <c r="G130" s="407" t="str">
        <f t="shared" si="467"/>
        <v>OK!</v>
      </c>
      <c r="H130" s="407" t="str">
        <f t="shared" si="468"/>
        <v>OK!</v>
      </c>
      <c r="I130" s="407" t="str">
        <f t="shared" si="469"/>
        <v>OK!</v>
      </c>
      <c r="J130" s="407" t="str">
        <f t="shared" si="470"/>
        <v>OK!</v>
      </c>
      <c r="K130" s="407" t="str">
        <f t="shared" si="471"/>
        <v>OK!</v>
      </c>
      <c r="L130" s="407" t="str">
        <f t="shared" si="472"/>
        <v>OK!</v>
      </c>
      <c r="M130" s="407" t="str">
        <f t="shared" si="473"/>
        <v>OK!</v>
      </c>
      <c r="N130" s="407" t="str">
        <f t="shared" si="474"/>
        <v>OK!</v>
      </c>
      <c r="O130" s="407" t="str">
        <f t="shared" si="475"/>
        <v>OK!</v>
      </c>
      <c r="P130" s="407" t="str">
        <f t="shared" si="476"/>
        <v>OK!</v>
      </c>
      <c r="Q130" s="407" t="str">
        <f t="shared" si="477"/>
        <v>OK!</v>
      </c>
      <c r="R130" s="407" t="str">
        <f t="shared" si="478"/>
        <v>OK!</v>
      </c>
      <c r="S130" s="407" t="str">
        <f t="shared" si="479"/>
        <v>OK!</v>
      </c>
      <c r="T130" s="407" t="str">
        <f t="shared" si="480"/>
        <v>OK!</v>
      </c>
    </row>
    <row r="131" spans="1:20" x14ac:dyDescent="0.15">
      <c r="A131" s="556" t="str">
        <f>A$11</f>
        <v>Tavanet e përgjithshme</v>
      </c>
      <c r="B131" s="557"/>
      <c r="C131" s="565"/>
      <c r="D131" s="563"/>
      <c r="E131" s="563"/>
      <c r="F131" s="407" t="str">
        <f>IF(C131&lt;0,"STOPP!","OK!")</f>
        <v>OK!</v>
      </c>
      <c r="G131" s="407" t="str">
        <f t="shared" si="467"/>
        <v>OK!</v>
      </c>
      <c r="H131" s="407" t="str">
        <f t="shared" si="468"/>
        <v>OK!</v>
      </c>
      <c r="I131" s="407" t="str">
        <f t="shared" si="469"/>
        <v>OK!</v>
      </c>
      <c r="J131" s="407" t="str">
        <f t="shared" si="470"/>
        <v>OK!</v>
      </c>
      <c r="K131" s="407" t="str">
        <f t="shared" si="471"/>
        <v>OK!</v>
      </c>
      <c r="L131" s="407" t="str">
        <f t="shared" si="472"/>
        <v>OK!</v>
      </c>
      <c r="M131" s="407" t="str">
        <f t="shared" si="473"/>
        <v>OK!</v>
      </c>
      <c r="N131" s="407" t="str">
        <f t="shared" si="474"/>
        <v>OK!</v>
      </c>
      <c r="O131" s="407" t="str">
        <f t="shared" si="475"/>
        <v>OK!</v>
      </c>
      <c r="P131" s="407" t="str">
        <f t="shared" si="476"/>
        <v>OK!</v>
      </c>
      <c r="Q131" s="407" t="str">
        <f t="shared" si="477"/>
        <v>OK!</v>
      </c>
      <c r="R131" s="407" t="str">
        <f t="shared" si="478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8" t="str">
        <f>A$12</f>
        <v>Angazhimet kujtesë</v>
      </c>
      <c r="B132" s="564"/>
      <c r="C132" s="564">
        <f>'(C5) Angazhimet'!D47</f>
        <v>0</v>
      </c>
      <c r="D132" s="564">
        <f>'(C5) Angazhimet'!E47</f>
        <v>0</v>
      </c>
      <c r="E132" s="564">
        <f>'(C5) Angazhimet'!F47</f>
        <v>0</v>
      </c>
      <c r="F132" s="407" t="str">
        <f>IF(C132&gt;C131,"STOPP!","OK!")</f>
        <v>OK!</v>
      </c>
      <c r="G132" s="407" t="str">
        <f t="shared" si="467"/>
        <v>OK!</v>
      </c>
      <c r="H132" s="407" t="str">
        <f t="shared" si="468"/>
        <v>OK!</v>
      </c>
      <c r="I132" s="407" t="str">
        <f t="shared" si="469"/>
        <v>OK!</v>
      </c>
      <c r="J132" s="407" t="str">
        <f t="shared" si="470"/>
        <v>OK!</v>
      </c>
      <c r="K132" s="407" t="str">
        <f t="shared" si="471"/>
        <v>OK!</v>
      </c>
      <c r="L132" s="407" t="str">
        <f t="shared" si="472"/>
        <v>OK!</v>
      </c>
      <c r="M132" s="407" t="str">
        <f t="shared" si="473"/>
        <v>OK!</v>
      </c>
      <c r="N132" s="407" t="str">
        <f t="shared" si="474"/>
        <v>OK!</v>
      </c>
      <c r="O132" s="407" t="str">
        <f t="shared" si="475"/>
        <v>OK!</v>
      </c>
      <c r="P132" s="407" t="str">
        <f t="shared" si="476"/>
        <v>OK!</v>
      </c>
      <c r="Q132" s="407" t="str">
        <f t="shared" si="477"/>
        <v>OK!</v>
      </c>
      <c r="R132" s="407" t="str">
        <f t="shared" si="478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8" t="str">
        <f>'(B3) Struktura Funksionale'!B45</f>
        <v>04240</v>
      </c>
      <c r="B133" s="870" t="str">
        <f>'(B3) Struktura Funksionale'!C45</f>
        <v>Menaxhimi i Infrastruktuës së ujitjes dhe kullimit</v>
      </c>
      <c r="C133" s="871"/>
      <c r="D133" s="871"/>
      <c r="E133" s="872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/>
      <c r="D134" s="287"/>
      <c r="E134" s="287"/>
      <c r="F134" s="407" t="str">
        <f t="shared" ref="F134:F136" si="481">IF(C134&lt;0,"STOPP!","OK!")</f>
        <v>OK!</v>
      </c>
      <c r="G134" s="407" t="str">
        <f t="shared" ref="G134:G138" si="482">IF(D134&lt;0,"STOPP!","OK!")</f>
        <v>OK!</v>
      </c>
      <c r="H134" s="407" t="str">
        <f t="shared" ref="H134:H138" si="483">IF(E134&lt;0,"STOPP!","OK!")</f>
        <v>OK!</v>
      </c>
      <c r="I134" s="407" t="str">
        <f t="shared" ref="I134:I138" si="484">IF(F134&lt;0,"STOPP!","OK!")</f>
        <v>OK!</v>
      </c>
      <c r="J134" s="407" t="str">
        <f t="shared" ref="J134:J138" si="485">IF(G134&lt;0,"STOPP!","OK!")</f>
        <v>OK!</v>
      </c>
      <c r="K134" s="407" t="str">
        <f t="shared" ref="K134:K138" si="486">IF(H134&lt;0,"STOPP!","OK!")</f>
        <v>OK!</v>
      </c>
      <c r="L134" s="407" t="str">
        <f t="shared" ref="L134:L138" si="487">IF(I134&lt;0,"STOPP!","OK!")</f>
        <v>OK!</v>
      </c>
      <c r="M134" s="407" t="str">
        <f t="shared" ref="M134:M138" si="488">IF(J134&lt;0,"STOPP!","OK!")</f>
        <v>OK!</v>
      </c>
      <c r="N134" s="407" t="str">
        <f t="shared" ref="N134:N138" si="489">IF(K134&lt;0,"STOPP!","OK!")</f>
        <v>OK!</v>
      </c>
      <c r="O134" s="407" t="str">
        <f t="shared" ref="O134:O138" si="490">IF(L134&lt;0,"STOPP!","OK!")</f>
        <v>OK!</v>
      </c>
      <c r="P134" s="407" t="str">
        <f t="shared" ref="P134:P138" si="491">IF(M134&lt;0,"STOPP!","OK!")</f>
        <v>OK!</v>
      </c>
      <c r="Q134" s="407" t="str">
        <f t="shared" ref="Q134:Q138" si="492">IF(N134&lt;0,"STOPP!","OK!")</f>
        <v>OK!</v>
      </c>
      <c r="R134" s="407" t="str">
        <f t="shared" ref="R134:R138" si="493">IF(O134&lt;0,"STOPP!","OK!")</f>
        <v>OK!</v>
      </c>
      <c r="S134" s="407" t="str">
        <f t="shared" ref="S134:S136" si="494">IF(D134&lt;0,"STOPP!","OK!")</f>
        <v>OK!</v>
      </c>
      <c r="T134" s="407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/>
      <c r="D135" s="288"/>
      <c r="E135" s="288"/>
      <c r="F135" s="407" t="str">
        <f t="shared" si="481"/>
        <v>OK!</v>
      </c>
      <c r="G135" s="407" t="str">
        <f t="shared" si="482"/>
        <v>OK!</v>
      </c>
      <c r="H135" s="407" t="str">
        <f t="shared" si="483"/>
        <v>OK!</v>
      </c>
      <c r="I135" s="407" t="str">
        <f t="shared" si="484"/>
        <v>OK!</v>
      </c>
      <c r="J135" s="407" t="str">
        <f t="shared" si="485"/>
        <v>OK!</v>
      </c>
      <c r="K135" s="407" t="str">
        <f t="shared" si="486"/>
        <v>OK!</v>
      </c>
      <c r="L135" s="407" t="str">
        <f t="shared" si="487"/>
        <v>OK!</v>
      </c>
      <c r="M135" s="407" t="str">
        <f t="shared" si="488"/>
        <v>OK!</v>
      </c>
      <c r="N135" s="407" t="str">
        <f t="shared" si="489"/>
        <v>OK!</v>
      </c>
      <c r="O135" s="407" t="str">
        <f t="shared" si="490"/>
        <v>OK!</v>
      </c>
      <c r="P135" s="407" t="str">
        <f t="shared" si="491"/>
        <v>OK!</v>
      </c>
      <c r="Q135" s="407" t="str">
        <f t="shared" si="492"/>
        <v>OK!</v>
      </c>
      <c r="R135" s="407" t="str">
        <f t="shared" si="493"/>
        <v>OK!</v>
      </c>
      <c r="S135" s="407" t="str">
        <f t="shared" si="494"/>
        <v>OK!</v>
      </c>
      <c r="T135" s="407" t="str">
        <f t="shared" si="495"/>
        <v>OK!</v>
      </c>
    </row>
    <row r="136" spans="1:20" x14ac:dyDescent="0.15">
      <c r="A136" s="566" t="str">
        <f>A$10</f>
        <v>Shpenzimet kapitale</v>
      </c>
      <c r="B136" s="567"/>
      <c r="C136" s="564">
        <f>C137-C134-C135</f>
        <v>0</v>
      </c>
      <c r="D136" s="562">
        <f>D137-D134-D135</f>
        <v>0</v>
      </c>
      <c r="E136" s="562">
        <f>E137-E134-E135</f>
        <v>0</v>
      </c>
      <c r="F136" s="407" t="str">
        <f t="shared" si="481"/>
        <v>OK!</v>
      </c>
      <c r="G136" s="407" t="str">
        <f t="shared" si="482"/>
        <v>OK!</v>
      </c>
      <c r="H136" s="407" t="str">
        <f t="shared" si="483"/>
        <v>OK!</v>
      </c>
      <c r="I136" s="407" t="str">
        <f t="shared" si="484"/>
        <v>OK!</v>
      </c>
      <c r="J136" s="407" t="str">
        <f t="shared" si="485"/>
        <v>OK!</v>
      </c>
      <c r="K136" s="407" t="str">
        <f t="shared" si="486"/>
        <v>OK!</v>
      </c>
      <c r="L136" s="407" t="str">
        <f t="shared" si="487"/>
        <v>OK!</v>
      </c>
      <c r="M136" s="407" t="str">
        <f t="shared" si="488"/>
        <v>OK!</v>
      </c>
      <c r="N136" s="407" t="str">
        <f t="shared" si="489"/>
        <v>OK!</v>
      </c>
      <c r="O136" s="407" t="str">
        <f t="shared" si="490"/>
        <v>OK!</v>
      </c>
      <c r="P136" s="407" t="str">
        <f t="shared" si="491"/>
        <v>OK!</v>
      </c>
      <c r="Q136" s="407" t="str">
        <f t="shared" si="492"/>
        <v>OK!</v>
      </c>
      <c r="R136" s="407" t="str">
        <f t="shared" si="493"/>
        <v>OK!</v>
      </c>
      <c r="S136" s="407" t="str">
        <f t="shared" si="494"/>
        <v>OK!</v>
      </c>
      <c r="T136" s="407" t="str">
        <f t="shared" si="495"/>
        <v>OK!</v>
      </c>
    </row>
    <row r="137" spans="1:20" x14ac:dyDescent="0.15">
      <c r="A137" s="556" t="str">
        <f>A$11</f>
        <v>Tavanet e përgjithshme</v>
      </c>
      <c r="B137" s="557"/>
      <c r="C137" s="565"/>
      <c r="D137" s="565"/>
      <c r="E137" s="565"/>
      <c r="F137" s="407" t="str">
        <f>IF(C137&lt;0,"STOPP!","OK!")</f>
        <v>OK!</v>
      </c>
      <c r="G137" s="407" t="str">
        <f t="shared" si="482"/>
        <v>OK!</v>
      </c>
      <c r="H137" s="407" t="str">
        <f t="shared" si="483"/>
        <v>OK!</v>
      </c>
      <c r="I137" s="407" t="str">
        <f t="shared" si="484"/>
        <v>OK!</v>
      </c>
      <c r="J137" s="407" t="str">
        <f t="shared" si="485"/>
        <v>OK!</v>
      </c>
      <c r="K137" s="407" t="str">
        <f t="shared" si="486"/>
        <v>OK!</v>
      </c>
      <c r="L137" s="407" t="str">
        <f t="shared" si="487"/>
        <v>OK!</v>
      </c>
      <c r="M137" s="407" t="str">
        <f t="shared" si="488"/>
        <v>OK!</v>
      </c>
      <c r="N137" s="407" t="str">
        <f t="shared" si="489"/>
        <v>OK!</v>
      </c>
      <c r="O137" s="407" t="str">
        <f t="shared" si="490"/>
        <v>OK!</v>
      </c>
      <c r="P137" s="407" t="str">
        <f t="shared" si="491"/>
        <v>OK!</v>
      </c>
      <c r="Q137" s="407" t="str">
        <f t="shared" si="492"/>
        <v>OK!</v>
      </c>
      <c r="R137" s="407" t="str">
        <f t="shared" si="493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8" t="str">
        <f>A$12</f>
        <v>Angazhimet kujtesë</v>
      </c>
      <c r="B138" s="564"/>
      <c r="C138" s="564">
        <f>'(C5) Angazhimet'!D50</f>
        <v>0</v>
      </c>
      <c r="D138" s="564">
        <f>'(C5) Angazhimet'!E50</f>
        <v>0</v>
      </c>
      <c r="E138" s="564">
        <f>'(C5) Angazhimet'!F50</f>
        <v>0</v>
      </c>
      <c r="F138" s="407" t="str">
        <f>IF(C138&gt;C137,"STOPP!","OK!")</f>
        <v>OK!</v>
      </c>
      <c r="G138" s="407" t="str">
        <f t="shared" si="482"/>
        <v>OK!</v>
      </c>
      <c r="H138" s="407" t="str">
        <f t="shared" si="483"/>
        <v>OK!</v>
      </c>
      <c r="I138" s="407" t="str">
        <f t="shared" si="484"/>
        <v>OK!</v>
      </c>
      <c r="J138" s="407" t="str">
        <f t="shared" si="485"/>
        <v>OK!</v>
      </c>
      <c r="K138" s="407" t="str">
        <f t="shared" si="486"/>
        <v>OK!</v>
      </c>
      <c r="L138" s="407" t="str">
        <f t="shared" si="487"/>
        <v>OK!</v>
      </c>
      <c r="M138" s="407" t="str">
        <f t="shared" si="488"/>
        <v>OK!</v>
      </c>
      <c r="N138" s="407" t="str">
        <f t="shared" si="489"/>
        <v>OK!</v>
      </c>
      <c r="O138" s="407" t="str">
        <f t="shared" si="490"/>
        <v>OK!</v>
      </c>
      <c r="P138" s="407" t="str">
        <f t="shared" si="491"/>
        <v>OK!</v>
      </c>
      <c r="Q138" s="407" t="str">
        <f t="shared" si="492"/>
        <v>OK!</v>
      </c>
      <c r="R138" s="407" t="str">
        <f t="shared" si="493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8" t="str">
        <f>'(B3) Struktura Funksionale'!B46</f>
        <v>04260</v>
      </c>
      <c r="B139" s="870" t="str">
        <f>'(B3) Struktura Funksionale'!C46</f>
        <v>Administrimi i pyjeve dhe kullotave</v>
      </c>
      <c r="C139" s="871"/>
      <c r="D139" s="871"/>
      <c r="E139" s="872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496">IF(C140&lt;0,"STOPP!","OK!")</f>
        <v>OK!</v>
      </c>
      <c r="G140" s="407" t="str">
        <f t="shared" ref="G140:G144" si="497">IF(D140&lt;0,"STOPP!","OK!")</f>
        <v>OK!</v>
      </c>
      <c r="H140" s="407" t="str">
        <f t="shared" ref="H140:H144" si="498">IF(E140&lt;0,"STOPP!","OK!")</f>
        <v>OK!</v>
      </c>
      <c r="I140" s="407" t="str">
        <f t="shared" ref="I140:I144" si="499">IF(F140&lt;0,"STOPP!","OK!")</f>
        <v>OK!</v>
      </c>
      <c r="J140" s="407" t="str">
        <f t="shared" ref="J140:J144" si="500">IF(G140&lt;0,"STOPP!","OK!")</f>
        <v>OK!</v>
      </c>
      <c r="K140" s="407" t="str">
        <f t="shared" ref="K140:K144" si="501">IF(H140&lt;0,"STOPP!","OK!")</f>
        <v>OK!</v>
      </c>
      <c r="L140" s="407" t="str">
        <f t="shared" ref="L140:L144" si="502">IF(I140&lt;0,"STOPP!","OK!")</f>
        <v>OK!</v>
      </c>
      <c r="M140" s="407" t="str">
        <f t="shared" ref="M140:M144" si="503">IF(J140&lt;0,"STOPP!","OK!")</f>
        <v>OK!</v>
      </c>
      <c r="N140" s="407" t="str">
        <f t="shared" ref="N140:N144" si="504">IF(K140&lt;0,"STOPP!","OK!")</f>
        <v>OK!</v>
      </c>
      <c r="O140" s="407" t="str">
        <f t="shared" ref="O140:O144" si="505">IF(L140&lt;0,"STOPP!","OK!")</f>
        <v>OK!</v>
      </c>
      <c r="P140" s="407" t="str">
        <f t="shared" ref="P140:P144" si="506">IF(M140&lt;0,"STOPP!","OK!")</f>
        <v>OK!</v>
      </c>
      <c r="Q140" s="407" t="str">
        <f t="shared" ref="Q140:Q144" si="507">IF(N140&lt;0,"STOPP!","OK!")</f>
        <v>OK!</v>
      </c>
      <c r="R140" s="407" t="str">
        <f t="shared" ref="R140:R144" si="508">IF(O140&lt;0,"STOPP!","OK!")</f>
        <v>OK!</v>
      </c>
      <c r="S140" s="407" t="str">
        <f t="shared" ref="S140:S142" si="509">IF(D140&lt;0,"STOPP!","OK!")</f>
        <v>OK!</v>
      </c>
      <c r="T140" s="407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/>
      <c r="F141" s="407" t="str">
        <f t="shared" si="496"/>
        <v>OK!</v>
      </c>
      <c r="G141" s="407" t="str">
        <f t="shared" si="497"/>
        <v>OK!</v>
      </c>
      <c r="H141" s="407" t="str">
        <f t="shared" si="498"/>
        <v>OK!</v>
      </c>
      <c r="I141" s="407" t="str">
        <f t="shared" si="499"/>
        <v>OK!</v>
      </c>
      <c r="J141" s="407" t="str">
        <f t="shared" si="500"/>
        <v>OK!</v>
      </c>
      <c r="K141" s="407" t="str">
        <f t="shared" si="501"/>
        <v>OK!</v>
      </c>
      <c r="L141" s="407" t="str">
        <f t="shared" si="502"/>
        <v>OK!</v>
      </c>
      <c r="M141" s="407" t="str">
        <f t="shared" si="503"/>
        <v>OK!</v>
      </c>
      <c r="N141" s="407" t="str">
        <f t="shared" si="504"/>
        <v>OK!</v>
      </c>
      <c r="O141" s="407" t="str">
        <f t="shared" si="505"/>
        <v>OK!</v>
      </c>
      <c r="P141" s="407" t="str">
        <f t="shared" si="506"/>
        <v>OK!</v>
      </c>
      <c r="Q141" s="407" t="str">
        <f t="shared" si="507"/>
        <v>OK!</v>
      </c>
      <c r="R141" s="407" t="str">
        <f t="shared" si="508"/>
        <v>OK!</v>
      </c>
      <c r="S141" s="407" t="str">
        <f t="shared" si="509"/>
        <v>OK!</v>
      </c>
      <c r="T141" s="407" t="str">
        <f t="shared" si="510"/>
        <v>OK!</v>
      </c>
    </row>
    <row r="142" spans="1:20" x14ac:dyDescent="0.15">
      <c r="A142" s="566" t="str">
        <f>A$10</f>
        <v>Shpenzimet kapitale</v>
      </c>
      <c r="B142" s="567"/>
      <c r="C142" s="564">
        <f>C143-C140-C141</f>
        <v>0</v>
      </c>
      <c r="D142" s="562">
        <f>D143-D140-D141</f>
        <v>0</v>
      </c>
      <c r="E142" s="562">
        <f>E143-E140-E141</f>
        <v>0</v>
      </c>
      <c r="F142" s="407" t="str">
        <f t="shared" si="496"/>
        <v>OK!</v>
      </c>
      <c r="G142" s="407" t="str">
        <f t="shared" si="497"/>
        <v>OK!</v>
      </c>
      <c r="H142" s="407" t="str">
        <f t="shared" si="498"/>
        <v>OK!</v>
      </c>
      <c r="I142" s="407" t="str">
        <f t="shared" si="499"/>
        <v>OK!</v>
      </c>
      <c r="J142" s="407" t="str">
        <f t="shared" si="500"/>
        <v>OK!</v>
      </c>
      <c r="K142" s="407" t="str">
        <f t="shared" si="501"/>
        <v>OK!</v>
      </c>
      <c r="L142" s="407" t="str">
        <f t="shared" si="502"/>
        <v>OK!</v>
      </c>
      <c r="M142" s="407" t="str">
        <f t="shared" si="503"/>
        <v>OK!</v>
      </c>
      <c r="N142" s="407" t="str">
        <f t="shared" si="504"/>
        <v>OK!</v>
      </c>
      <c r="O142" s="407" t="str">
        <f t="shared" si="505"/>
        <v>OK!</v>
      </c>
      <c r="P142" s="407" t="str">
        <f t="shared" si="506"/>
        <v>OK!</v>
      </c>
      <c r="Q142" s="407" t="str">
        <f t="shared" si="507"/>
        <v>OK!</v>
      </c>
      <c r="R142" s="407" t="str">
        <f t="shared" si="508"/>
        <v>OK!</v>
      </c>
      <c r="S142" s="407" t="str">
        <f t="shared" si="509"/>
        <v>OK!</v>
      </c>
      <c r="T142" s="407" t="str">
        <f t="shared" si="510"/>
        <v>OK!</v>
      </c>
    </row>
    <row r="143" spans="1:20" x14ac:dyDescent="0.15">
      <c r="A143" s="556" t="str">
        <f>A$11</f>
        <v>Tavanet e përgjithshme</v>
      </c>
      <c r="B143" s="557"/>
      <c r="C143" s="565"/>
      <c r="D143" s="563"/>
      <c r="E143" s="563"/>
      <c r="F143" s="407" t="str">
        <f>IF(C143&lt;0,"STOPP!","OK!")</f>
        <v>OK!</v>
      </c>
      <c r="G143" s="407" t="str">
        <f t="shared" si="497"/>
        <v>OK!</v>
      </c>
      <c r="H143" s="407" t="str">
        <f t="shared" si="498"/>
        <v>OK!</v>
      </c>
      <c r="I143" s="407" t="str">
        <f t="shared" si="499"/>
        <v>OK!</v>
      </c>
      <c r="J143" s="407" t="str">
        <f t="shared" si="500"/>
        <v>OK!</v>
      </c>
      <c r="K143" s="407" t="str">
        <f t="shared" si="501"/>
        <v>OK!</v>
      </c>
      <c r="L143" s="407" t="str">
        <f t="shared" si="502"/>
        <v>OK!</v>
      </c>
      <c r="M143" s="407" t="str">
        <f t="shared" si="503"/>
        <v>OK!</v>
      </c>
      <c r="N143" s="407" t="str">
        <f t="shared" si="504"/>
        <v>OK!</v>
      </c>
      <c r="O143" s="407" t="str">
        <f t="shared" si="505"/>
        <v>OK!</v>
      </c>
      <c r="P143" s="407" t="str">
        <f t="shared" si="506"/>
        <v>OK!</v>
      </c>
      <c r="Q143" s="407" t="str">
        <f t="shared" si="507"/>
        <v>OK!</v>
      </c>
      <c r="R143" s="407" t="str">
        <f t="shared" si="508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8" t="str">
        <f>A$12</f>
        <v>Angazhimet kujtesë</v>
      </c>
      <c r="B144" s="564"/>
      <c r="C144" s="564">
        <f>'(C5) Angazhimet'!D51</f>
        <v>0</v>
      </c>
      <c r="D144" s="564">
        <f>'(C5) Angazhimet'!E51</f>
        <v>0</v>
      </c>
      <c r="E144" s="564">
        <f>'(C5) Angazhimet'!F51</f>
        <v>0</v>
      </c>
      <c r="F144" s="407" t="str">
        <f>IF(C144&gt;C143,"STOPP!","OK!")</f>
        <v>OK!</v>
      </c>
      <c r="G144" s="407" t="str">
        <f t="shared" si="497"/>
        <v>OK!</v>
      </c>
      <c r="H144" s="407" t="str">
        <f t="shared" si="498"/>
        <v>OK!</v>
      </c>
      <c r="I144" s="407" t="str">
        <f t="shared" si="499"/>
        <v>OK!</v>
      </c>
      <c r="J144" s="407" t="str">
        <f t="shared" si="500"/>
        <v>OK!</v>
      </c>
      <c r="K144" s="407" t="str">
        <f t="shared" si="501"/>
        <v>OK!</v>
      </c>
      <c r="L144" s="407" t="str">
        <f t="shared" si="502"/>
        <v>OK!</v>
      </c>
      <c r="M144" s="407" t="str">
        <f t="shared" si="503"/>
        <v>OK!</v>
      </c>
      <c r="N144" s="407" t="str">
        <f t="shared" si="504"/>
        <v>OK!</v>
      </c>
      <c r="O144" s="407" t="str">
        <f t="shared" si="505"/>
        <v>OK!</v>
      </c>
      <c r="P144" s="407" t="str">
        <f t="shared" si="506"/>
        <v>OK!</v>
      </c>
      <c r="Q144" s="407" t="str">
        <f t="shared" si="507"/>
        <v>OK!</v>
      </c>
      <c r="R144" s="407" t="str">
        <f t="shared" si="508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7" t="str">
        <f>'(B2) Struktura Organizative'!A26</f>
        <v>Nënfunksioni 8</v>
      </c>
      <c r="B145" s="873" t="str">
        <f>'(B2) Struktura Organizative'!B26</f>
        <v>045 Trasporti</v>
      </c>
      <c r="C145" s="874"/>
      <c r="D145" s="874"/>
      <c r="E145" s="875"/>
      <c r="G145" s="312">
        <f>C149</f>
        <v>0</v>
      </c>
      <c r="H145" s="312">
        <f t="shared" ref="H145" si="511">D149</f>
        <v>0</v>
      </c>
      <c r="I145" s="312">
        <f t="shared" ref="I145" si="512">E149</f>
        <v>0</v>
      </c>
      <c r="J145" s="312">
        <f>C146</f>
        <v>0</v>
      </c>
      <c r="K145" s="312">
        <f t="shared" ref="K145" si="513">D146</f>
        <v>0</v>
      </c>
      <c r="L145" s="312">
        <f t="shared" ref="L145" si="514">E146</f>
        <v>0</v>
      </c>
      <c r="M145" s="312">
        <f>C147</f>
        <v>0</v>
      </c>
      <c r="N145" s="312">
        <f t="shared" ref="N145" si="515">D147</f>
        <v>0</v>
      </c>
      <c r="O145" s="312">
        <f t="shared" ref="O145" si="516">E147</f>
        <v>0</v>
      </c>
      <c r="P145" s="312">
        <f>C148</f>
        <v>0</v>
      </c>
      <c r="Q145" s="312">
        <f t="shared" ref="Q145" si="517">D148</f>
        <v>0</v>
      </c>
      <c r="R145" s="312">
        <f t="shared" ref="R145" si="518">E148</f>
        <v>0</v>
      </c>
    </row>
    <row r="146" spans="1:20" x14ac:dyDescent="0.15">
      <c r="A146" s="286" t="str">
        <f>A$8</f>
        <v>Pagat dhe sigurimet shoqërore</v>
      </c>
      <c r="B146" s="286"/>
      <c r="C146" s="564">
        <f>C152+C158+C164</f>
        <v>0</v>
      </c>
      <c r="D146" s="564">
        <f t="shared" ref="D146:E146" si="519">D152+D158+D164</f>
        <v>0</v>
      </c>
      <c r="E146" s="564">
        <f t="shared" si="519"/>
        <v>0</v>
      </c>
      <c r="F146" s="407" t="str">
        <f t="shared" ref="F146:F148" si="520">IF(C146&lt;0,"STOPP!","OK!")</f>
        <v>OK!</v>
      </c>
      <c r="G146" s="407" t="str">
        <f t="shared" ref="G146:G148" si="521">IF(D146&lt;0,"STOPP!","OK!")</f>
        <v>OK!</v>
      </c>
      <c r="H146" s="407" t="str">
        <f t="shared" ref="H146:H148" si="522">IF(E146&lt;0,"STOPP!","OK!")</f>
        <v>OK!</v>
      </c>
      <c r="I146" s="407" t="str">
        <f t="shared" ref="I146:I148" si="523">IF(F146&lt;0,"STOPP!","OK!")</f>
        <v>OK!</v>
      </c>
      <c r="J146" s="407" t="str">
        <f t="shared" ref="J146:J148" si="524">IF(G146&lt;0,"STOPP!","OK!")</f>
        <v>OK!</v>
      </c>
      <c r="K146" s="407" t="str">
        <f t="shared" ref="K146:K148" si="525">IF(H146&lt;0,"STOPP!","OK!")</f>
        <v>OK!</v>
      </c>
      <c r="L146" s="407" t="str">
        <f t="shared" ref="L146:L148" si="526">IF(I146&lt;0,"STOPP!","OK!")</f>
        <v>OK!</v>
      </c>
      <c r="M146" s="407" t="str">
        <f t="shared" ref="M146:M148" si="527">IF(J146&lt;0,"STOPP!","OK!")</f>
        <v>OK!</v>
      </c>
      <c r="N146" s="407" t="str">
        <f t="shared" ref="N146:N148" si="528">IF(K146&lt;0,"STOPP!","OK!")</f>
        <v>OK!</v>
      </c>
      <c r="O146" s="407" t="str">
        <f t="shared" ref="O146:O148" si="529">IF(L146&lt;0,"STOPP!","OK!")</f>
        <v>OK!</v>
      </c>
      <c r="P146" s="407" t="str">
        <f t="shared" ref="P146:P148" si="530">IF(M146&lt;0,"STOPP!","OK!")</f>
        <v>OK!</v>
      </c>
      <c r="Q146" s="407" t="str">
        <f t="shared" ref="Q146:Q148" si="531">IF(N146&lt;0,"STOPP!","OK!")</f>
        <v>OK!</v>
      </c>
      <c r="R146" s="407" t="str">
        <f t="shared" ref="R146:R148" si="532">IF(O146&lt;0,"STOPP!","OK!")</f>
        <v>OK!</v>
      </c>
      <c r="S146" s="407" t="str">
        <f t="shared" ref="S146:S148" si="533">IF(D146&lt;0,"STOPP!","OK!")</f>
        <v>OK!</v>
      </c>
      <c r="T146" s="407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4">
        <f>C153+C159+C165</f>
        <v>0</v>
      </c>
      <c r="D147" s="564">
        <f t="shared" ref="D147:E147" si="535">D153+D159+D165</f>
        <v>0</v>
      </c>
      <c r="E147" s="564">
        <f t="shared" si="535"/>
        <v>0</v>
      </c>
      <c r="F147" s="407" t="str">
        <f t="shared" si="520"/>
        <v>OK!</v>
      </c>
      <c r="G147" s="407" t="str">
        <f t="shared" si="521"/>
        <v>OK!</v>
      </c>
      <c r="H147" s="407" t="str">
        <f t="shared" si="522"/>
        <v>OK!</v>
      </c>
      <c r="I147" s="407" t="str">
        <f t="shared" si="523"/>
        <v>OK!</v>
      </c>
      <c r="J147" s="407" t="str">
        <f t="shared" si="524"/>
        <v>OK!</v>
      </c>
      <c r="K147" s="407" t="str">
        <f t="shared" si="525"/>
        <v>OK!</v>
      </c>
      <c r="L147" s="407" t="str">
        <f t="shared" si="526"/>
        <v>OK!</v>
      </c>
      <c r="M147" s="407" t="str">
        <f t="shared" si="527"/>
        <v>OK!</v>
      </c>
      <c r="N147" s="407" t="str">
        <f t="shared" si="528"/>
        <v>OK!</v>
      </c>
      <c r="O147" s="407" t="str">
        <f t="shared" si="529"/>
        <v>OK!</v>
      </c>
      <c r="P147" s="407" t="str">
        <f t="shared" si="530"/>
        <v>OK!</v>
      </c>
      <c r="Q147" s="407" t="str">
        <f t="shared" si="531"/>
        <v>OK!</v>
      </c>
      <c r="R147" s="407" t="str">
        <f t="shared" si="532"/>
        <v>OK!</v>
      </c>
      <c r="S147" s="407" t="str">
        <f t="shared" si="533"/>
        <v>OK!</v>
      </c>
      <c r="T147" s="407" t="str">
        <f t="shared" si="534"/>
        <v>OK!</v>
      </c>
    </row>
    <row r="148" spans="1:20" x14ac:dyDescent="0.15">
      <c r="A148" s="566" t="str">
        <f>A$10</f>
        <v>Shpenzimet kapitale</v>
      </c>
      <c r="B148" s="567"/>
      <c r="C148" s="564">
        <f>C149-C146-C147</f>
        <v>0</v>
      </c>
      <c r="D148" s="562">
        <f>D149-D146-D147</f>
        <v>0</v>
      </c>
      <c r="E148" s="562">
        <f>E149-E146-E147</f>
        <v>0</v>
      </c>
      <c r="F148" s="407" t="str">
        <f t="shared" si="520"/>
        <v>OK!</v>
      </c>
      <c r="G148" s="407" t="str">
        <f t="shared" si="521"/>
        <v>OK!</v>
      </c>
      <c r="H148" s="407" t="str">
        <f t="shared" si="522"/>
        <v>OK!</v>
      </c>
      <c r="I148" s="407" t="str">
        <f t="shared" si="523"/>
        <v>OK!</v>
      </c>
      <c r="J148" s="407" t="str">
        <f t="shared" si="524"/>
        <v>OK!</v>
      </c>
      <c r="K148" s="407" t="str">
        <f t="shared" si="525"/>
        <v>OK!</v>
      </c>
      <c r="L148" s="407" t="str">
        <f t="shared" si="526"/>
        <v>OK!</v>
      </c>
      <c r="M148" s="407" t="str">
        <f t="shared" si="527"/>
        <v>OK!</v>
      </c>
      <c r="N148" s="407" t="str">
        <f t="shared" si="528"/>
        <v>OK!</v>
      </c>
      <c r="O148" s="407" t="str">
        <f t="shared" si="529"/>
        <v>OK!</v>
      </c>
      <c r="P148" s="407" t="str">
        <f t="shared" si="530"/>
        <v>OK!</v>
      </c>
      <c r="Q148" s="407" t="str">
        <f t="shared" si="531"/>
        <v>OK!</v>
      </c>
      <c r="R148" s="407" t="str">
        <f t="shared" si="532"/>
        <v>OK!</v>
      </c>
      <c r="S148" s="407" t="str">
        <f t="shared" si="533"/>
        <v>OK!</v>
      </c>
      <c r="T148" s="407" t="str">
        <f t="shared" si="534"/>
        <v>OK!</v>
      </c>
    </row>
    <row r="149" spans="1:20" x14ac:dyDescent="0.15">
      <c r="A149" s="556" t="str">
        <f>A$11</f>
        <v>Tavanet e përgjithshme</v>
      </c>
      <c r="B149" s="557"/>
      <c r="C149" s="564">
        <f>C155+C161+C167</f>
        <v>0</v>
      </c>
      <c r="D149" s="564">
        <f t="shared" ref="D149:E149" si="536">D155+D161+D167</f>
        <v>0</v>
      </c>
      <c r="E149" s="564">
        <f t="shared" si="536"/>
        <v>0</v>
      </c>
      <c r="F149" s="407" t="str">
        <f>IF(C149&lt;0,"STOPP!","OK!")</f>
        <v>OK!</v>
      </c>
      <c r="G149" s="407" t="str">
        <f t="shared" ref="G149:G150" si="537">IF(D149&lt;0,"STOPP!","OK!")</f>
        <v>OK!</v>
      </c>
      <c r="H149" s="407" t="str">
        <f t="shared" ref="H149:H150" si="538">IF(E149&lt;0,"STOPP!","OK!")</f>
        <v>OK!</v>
      </c>
      <c r="I149" s="407" t="str">
        <f t="shared" ref="I149:I150" si="539">IF(F149&lt;0,"STOPP!","OK!")</f>
        <v>OK!</v>
      </c>
      <c r="J149" s="407" t="str">
        <f t="shared" ref="J149:J150" si="540">IF(G149&lt;0,"STOPP!","OK!")</f>
        <v>OK!</v>
      </c>
      <c r="K149" s="407" t="str">
        <f t="shared" ref="K149:K150" si="541">IF(H149&lt;0,"STOPP!","OK!")</f>
        <v>OK!</v>
      </c>
      <c r="L149" s="407" t="str">
        <f t="shared" ref="L149:L150" si="542">IF(I149&lt;0,"STOPP!","OK!")</f>
        <v>OK!</v>
      </c>
      <c r="M149" s="407" t="str">
        <f t="shared" ref="M149:M150" si="543">IF(J149&lt;0,"STOPP!","OK!")</f>
        <v>OK!</v>
      </c>
      <c r="N149" s="407" t="str">
        <f t="shared" ref="N149:N150" si="544">IF(K149&lt;0,"STOPP!","OK!")</f>
        <v>OK!</v>
      </c>
      <c r="O149" s="407" t="str">
        <f t="shared" ref="O149:O150" si="545">IF(L149&lt;0,"STOPP!","OK!")</f>
        <v>OK!</v>
      </c>
      <c r="P149" s="407" t="str">
        <f t="shared" ref="P149:P150" si="546">IF(M149&lt;0,"STOPP!","OK!")</f>
        <v>OK!</v>
      </c>
      <c r="Q149" s="407" t="str">
        <f t="shared" ref="Q149:Q150" si="547">IF(N149&lt;0,"STOPP!","OK!")</f>
        <v>OK!</v>
      </c>
      <c r="R149" s="407" t="str">
        <f t="shared" ref="R149:R150" si="548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8" t="str">
        <f>A$12</f>
        <v>Angazhimet kujtesë</v>
      </c>
      <c r="B150" s="564"/>
      <c r="C150" s="564">
        <f>'(C5) Angazhimet'!D59</f>
        <v>0</v>
      </c>
      <c r="D150" s="562">
        <f>'(C5) Angazhimet'!E59</f>
        <v>0</v>
      </c>
      <c r="E150" s="562">
        <f>'(C5) Angazhimet'!F59</f>
        <v>0</v>
      </c>
      <c r="F150" s="407" t="str">
        <f>IF(C150&gt;C149,"STOPP!","OK!")</f>
        <v>OK!</v>
      </c>
      <c r="G150" s="407" t="str">
        <f t="shared" si="537"/>
        <v>OK!</v>
      </c>
      <c r="H150" s="407" t="str">
        <f t="shared" si="538"/>
        <v>OK!</v>
      </c>
      <c r="I150" s="407" t="str">
        <f t="shared" si="539"/>
        <v>OK!</v>
      </c>
      <c r="J150" s="407" t="str">
        <f t="shared" si="540"/>
        <v>OK!</v>
      </c>
      <c r="K150" s="407" t="str">
        <f t="shared" si="541"/>
        <v>OK!</v>
      </c>
      <c r="L150" s="407" t="str">
        <f t="shared" si="542"/>
        <v>OK!</v>
      </c>
      <c r="M150" s="407" t="str">
        <f t="shared" si="543"/>
        <v>OK!</v>
      </c>
      <c r="N150" s="407" t="str">
        <f t="shared" si="544"/>
        <v>OK!</v>
      </c>
      <c r="O150" s="407" t="str">
        <f t="shared" si="545"/>
        <v>OK!</v>
      </c>
      <c r="P150" s="407" t="str">
        <f t="shared" si="546"/>
        <v>OK!</v>
      </c>
      <c r="Q150" s="407" t="str">
        <f t="shared" si="547"/>
        <v>OK!</v>
      </c>
      <c r="R150" s="407" t="str">
        <f t="shared" si="548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8" t="str">
        <f>'(B3) Struktura Funksionale'!B49</f>
        <v>04520</v>
      </c>
      <c r="B151" s="870" t="str">
        <f>'(B3) Struktura Funksionale'!C49</f>
        <v>Rrjeti rrugor rural</v>
      </c>
      <c r="C151" s="871"/>
      <c r="D151" s="871"/>
      <c r="E151" s="872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7" t="str">
        <f t="shared" ref="F152:F154" si="549">IF(C152&lt;0,"STOPP!","OK!")</f>
        <v>OK!</v>
      </c>
      <c r="G152" s="407" t="str">
        <f t="shared" ref="G152:G156" si="550">IF(D152&lt;0,"STOPP!","OK!")</f>
        <v>OK!</v>
      </c>
      <c r="H152" s="407" t="str">
        <f t="shared" ref="H152:H156" si="551">IF(E152&lt;0,"STOPP!","OK!")</f>
        <v>OK!</v>
      </c>
      <c r="I152" s="407" t="str">
        <f t="shared" ref="I152:I156" si="552">IF(F152&lt;0,"STOPP!","OK!")</f>
        <v>OK!</v>
      </c>
      <c r="J152" s="407" t="str">
        <f t="shared" ref="J152:J156" si="553">IF(G152&lt;0,"STOPP!","OK!")</f>
        <v>OK!</v>
      </c>
      <c r="K152" s="407" t="str">
        <f t="shared" ref="K152:K156" si="554">IF(H152&lt;0,"STOPP!","OK!")</f>
        <v>OK!</v>
      </c>
      <c r="L152" s="407" t="str">
        <f t="shared" ref="L152:L156" si="555">IF(I152&lt;0,"STOPP!","OK!")</f>
        <v>OK!</v>
      </c>
      <c r="M152" s="407" t="str">
        <f t="shared" ref="M152:M156" si="556">IF(J152&lt;0,"STOPP!","OK!")</f>
        <v>OK!</v>
      </c>
      <c r="N152" s="407" t="str">
        <f t="shared" ref="N152:N156" si="557">IF(K152&lt;0,"STOPP!","OK!")</f>
        <v>OK!</v>
      </c>
      <c r="O152" s="407" t="str">
        <f t="shared" ref="O152:O156" si="558">IF(L152&lt;0,"STOPP!","OK!")</f>
        <v>OK!</v>
      </c>
      <c r="P152" s="407" t="str">
        <f t="shared" ref="P152:P156" si="559">IF(M152&lt;0,"STOPP!","OK!")</f>
        <v>OK!</v>
      </c>
      <c r="Q152" s="407" t="str">
        <f t="shared" ref="Q152:Q156" si="560">IF(N152&lt;0,"STOPP!","OK!")</f>
        <v>OK!</v>
      </c>
      <c r="R152" s="407" t="str">
        <f t="shared" ref="R152:R156" si="561">IF(O152&lt;0,"STOPP!","OK!")</f>
        <v>OK!</v>
      </c>
      <c r="S152" s="407" t="str">
        <f t="shared" ref="S152:S154" si="562">IF(D152&lt;0,"STOPP!","OK!")</f>
        <v>OK!</v>
      </c>
      <c r="T152" s="407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/>
      <c r="D153" s="288"/>
      <c r="E153" s="288"/>
      <c r="F153" s="407" t="str">
        <f t="shared" si="549"/>
        <v>OK!</v>
      </c>
      <c r="G153" s="407" t="str">
        <f t="shared" si="550"/>
        <v>OK!</v>
      </c>
      <c r="H153" s="407" t="str">
        <f t="shared" si="551"/>
        <v>OK!</v>
      </c>
      <c r="I153" s="407" t="str">
        <f t="shared" si="552"/>
        <v>OK!</v>
      </c>
      <c r="J153" s="407" t="str">
        <f t="shared" si="553"/>
        <v>OK!</v>
      </c>
      <c r="K153" s="407" t="str">
        <f t="shared" si="554"/>
        <v>OK!</v>
      </c>
      <c r="L153" s="407" t="str">
        <f t="shared" si="555"/>
        <v>OK!</v>
      </c>
      <c r="M153" s="407" t="str">
        <f t="shared" si="556"/>
        <v>OK!</v>
      </c>
      <c r="N153" s="407" t="str">
        <f t="shared" si="557"/>
        <v>OK!</v>
      </c>
      <c r="O153" s="407" t="str">
        <f t="shared" si="558"/>
        <v>OK!</v>
      </c>
      <c r="P153" s="407" t="str">
        <f t="shared" si="559"/>
        <v>OK!</v>
      </c>
      <c r="Q153" s="407" t="str">
        <f t="shared" si="560"/>
        <v>OK!</v>
      </c>
      <c r="R153" s="407" t="str">
        <f t="shared" si="561"/>
        <v>OK!</v>
      </c>
      <c r="S153" s="407" t="str">
        <f t="shared" si="562"/>
        <v>OK!</v>
      </c>
      <c r="T153" s="407" t="str">
        <f t="shared" si="563"/>
        <v>OK!</v>
      </c>
    </row>
    <row r="154" spans="1:20" x14ac:dyDescent="0.15">
      <c r="A154" s="566" t="str">
        <f>A$10</f>
        <v>Shpenzimet kapitale</v>
      </c>
      <c r="B154" s="567"/>
      <c r="C154" s="564">
        <f>C155-C152-C153</f>
        <v>0</v>
      </c>
      <c r="D154" s="562">
        <f>D155-D152-D153</f>
        <v>0</v>
      </c>
      <c r="E154" s="562">
        <f>E155-E152-E153</f>
        <v>0</v>
      </c>
      <c r="F154" s="407" t="str">
        <f t="shared" si="549"/>
        <v>OK!</v>
      </c>
      <c r="G154" s="407" t="str">
        <f t="shared" si="550"/>
        <v>OK!</v>
      </c>
      <c r="H154" s="407" t="str">
        <f t="shared" si="551"/>
        <v>OK!</v>
      </c>
      <c r="I154" s="407" t="str">
        <f t="shared" si="552"/>
        <v>OK!</v>
      </c>
      <c r="J154" s="407" t="str">
        <f t="shared" si="553"/>
        <v>OK!</v>
      </c>
      <c r="K154" s="407" t="str">
        <f t="shared" si="554"/>
        <v>OK!</v>
      </c>
      <c r="L154" s="407" t="str">
        <f t="shared" si="555"/>
        <v>OK!</v>
      </c>
      <c r="M154" s="407" t="str">
        <f t="shared" si="556"/>
        <v>OK!</v>
      </c>
      <c r="N154" s="407" t="str">
        <f t="shared" si="557"/>
        <v>OK!</v>
      </c>
      <c r="O154" s="407" t="str">
        <f t="shared" si="558"/>
        <v>OK!</v>
      </c>
      <c r="P154" s="407" t="str">
        <f t="shared" si="559"/>
        <v>OK!</v>
      </c>
      <c r="Q154" s="407" t="str">
        <f t="shared" si="560"/>
        <v>OK!</v>
      </c>
      <c r="R154" s="407" t="str">
        <f t="shared" si="561"/>
        <v>OK!</v>
      </c>
      <c r="S154" s="407" t="str">
        <f t="shared" si="562"/>
        <v>OK!</v>
      </c>
      <c r="T154" s="407" t="str">
        <f t="shared" si="563"/>
        <v>OK!</v>
      </c>
    </row>
    <row r="155" spans="1:20" x14ac:dyDescent="0.15">
      <c r="A155" s="556" t="str">
        <f>A$11</f>
        <v>Tavanet e përgjithshme</v>
      </c>
      <c r="B155" s="557"/>
      <c r="C155" s="565"/>
      <c r="D155" s="565"/>
      <c r="E155" s="565"/>
      <c r="F155" s="407" t="str">
        <f>IF(C155&lt;0,"STOPP!","OK!")</f>
        <v>OK!</v>
      </c>
      <c r="G155" s="407" t="str">
        <f t="shared" si="550"/>
        <v>OK!</v>
      </c>
      <c r="H155" s="407" t="str">
        <f t="shared" si="551"/>
        <v>OK!</v>
      </c>
      <c r="I155" s="407" t="str">
        <f t="shared" si="552"/>
        <v>OK!</v>
      </c>
      <c r="J155" s="407" t="str">
        <f t="shared" si="553"/>
        <v>OK!</v>
      </c>
      <c r="K155" s="407" t="str">
        <f t="shared" si="554"/>
        <v>OK!</v>
      </c>
      <c r="L155" s="407" t="str">
        <f t="shared" si="555"/>
        <v>OK!</v>
      </c>
      <c r="M155" s="407" t="str">
        <f t="shared" si="556"/>
        <v>OK!</v>
      </c>
      <c r="N155" s="407" t="str">
        <f t="shared" si="557"/>
        <v>OK!</v>
      </c>
      <c r="O155" s="407" t="str">
        <f t="shared" si="558"/>
        <v>OK!</v>
      </c>
      <c r="P155" s="407" t="str">
        <f t="shared" si="559"/>
        <v>OK!</v>
      </c>
      <c r="Q155" s="407" t="str">
        <f t="shared" si="560"/>
        <v>OK!</v>
      </c>
      <c r="R155" s="407" t="str">
        <f t="shared" si="561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8" t="str">
        <f>A$12</f>
        <v>Angazhimet kujtesë</v>
      </c>
      <c r="B156" s="564"/>
      <c r="C156" s="564">
        <f>'(C5) Angazhimet'!D55</f>
        <v>0</v>
      </c>
      <c r="D156" s="564">
        <f>'(C5) Angazhimet'!E55</f>
        <v>0</v>
      </c>
      <c r="E156" s="564">
        <f>'(C5) Angazhimet'!F55</f>
        <v>0</v>
      </c>
      <c r="F156" s="407" t="str">
        <f>IF(C156&gt;C155,"STOPP!","OK!")</f>
        <v>OK!</v>
      </c>
      <c r="G156" s="407" t="str">
        <f t="shared" si="550"/>
        <v>OK!</v>
      </c>
      <c r="H156" s="407" t="str">
        <f t="shared" si="551"/>
        <v>OK!</v>
      </c>
      <c r="I156" s="407" t="str">
        <f t="shared" si="552"/>
        <v>OK!</v>
      </c>
      <c r="J156" s="407" t="str">
        <f t="shared" si="553"/>
        <v>OK!</v>
      </c>
      <c r="K156" s="407" t="str">
        <f t="shared" si="554"/>
        <v>OK!</v>
      </c>
      <c r="L156" s="407" t="str">
        <f t="shared" si="555"/>
        <v>OK!</v>
      </c>
      <c r="M156" s="407" t="str">
        <f t="shared" si="556"/>
        <v>OK!</v>
      </c>
      <c r="N156" s="407" t="str">
        <f t="shared" si="557"/>
        <v>OK!</v>
      </c>
      <c r="O156" s="407" t="str">
        <f t="shared" si="558"/>
        <v>OK!</v>
      </c>
      <c r="P156" s="407" t="str">
        <f t="shared" si="559"/>
        <v>OK!</v>
      </c>
      <c r="Q156" s="407" t="str">
        <f t="shared" si="560"/>
        <v>OK!</v>
      </c>
      <c r="R156" s="407" t="str">
        <f t="shared" si="561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8" t="str">
        <f>'(B3) Struktura Funksionale'!B50</f>
        <v>04530</v>
      </c>
      <c r="B157" s="870" t="str">
        <f>'(B3) Struktura Funksionale'!C50</f>
        <v>Studimi i rrugëve</v>
      </c>
      <c r="C157" s="871"/>
      <c r="D157" s="871"/>
      <c r="E157" s="872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4">IF(C158&lt;0,"STOPP!","OK!")</f>
        <v>OK!</v>
      </c>
      <c r="G158" s="407" t="str">
        <f t="shared" ref="G158:G162" si="565">IF(D158&lt;0,"STOPP!","OK!")</f>
        <v>OK!</v>
      </c>
      <c r="H158" s="407" t="str">
        <f t="shared" ref="H158:H162" si="566">IF(E158&lt;0,"STOPP!","OK!")</f>
        <v>OK!</v>
      </c>
      <c r="I158" s="407" t="str">
        <f t="shared" ref="I158:I162" si="567">IF(F158&lt;0,"STOPP!","OK!")</f>
        <v>OK!</v>
      </c>
      <c r="J158" s="407" t="str">
        <f t="shared" ref="J158:J162" si="568">IF(G158&lt;0,"STOPP!","OK!")</f>
        <v>OK!</v>
      </c>
      <c r="K158" s="407" t="str">
        <f t="shared" ref="K158:K162" si="569">IF(H158&lt;0,"STOPP!","OK!")</f>
        <v>OK!</v>
      </c>
      <c r="L158" s="407" t="str">
        <f t="shared" ref="L158:L162" si="570">IF(I158&lt;0,"STOPP!","OK!")</f>
        <v>OK!</v>
      </c>
      <c r="M158" s="407" t="str">
        <f t="shared" ref="M158:M162" si="571">IF(J158&lt;0,"STOPP!","OK!")</f>
        <v>OK!</v>
      </c>
      <c r="N158" s="407" t="str">
        <f t="shared" ref="N158:N162" si="572">IF(K158&lt;0,"STOPP!","OK!")</f>
        <v>OK!</v>
      </c>
      <c r="O158" s="407" t="str">
        <f t="shared" ref="O158:O162" si="573">IF(L158&lt;0,"STOPP!","OK!")</f>
        <v>OK!</v>
      </c>
      <c r="P158" s="407" t="str">
        <f t="shared" ref="P158:P162" si="574">IF(M158&lt;0,"STOPP!","OK!")</f>
        <v>OK!</v>
      </c>
      <c r="Q158" s="407" t="str">
        <f t="shared" ref="Q158:Q162" si="575">IF(N158&lt;0,"STOPP!","OK!")</f>
        <v>OK!</v>
      </c>
      <c r="R158" s="407" t="str">
        <f t="shared" ref="R158:R162" si="576">IF(O158&lt;0,"STOPP!","OK!")</f>
        <v>OK!</v>
      </c>
      <c r="S158" s="407" t="str">
        <f t="shared" ref="S158:S160" si="577">IF(D158&lt;0,"STOPP!","OK!")</f>
        <v>OK!</v>
      </c>
      <c r="T158" s="407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4"/>
        <v>OK!</v>
      </c>
      <c r="G159" s="407" t="str">
        <f t="shared" si="565"/>
        <v>OK!</v>
      </c>
      <c r="H159" s="407" t="str">
        <f t="shared" si="566"/>
        <v>OK!</v>
      </c>
      <c r="I159" s="407" t="str">
        <f t="shared" si="567"/>
        <v>OK!</v>
      </c>
      <c r="J159" s="407" t="str">
        <f t="shared" si="568"/>
        <v>OK!</v>
      </c>
      <c r="K159" s="407" t="str">
        <f t="shared" si="569"/>
        <v>OK!</v>
      </c>
      <c r="L159" s="407" t="str">
        <f t="shared" si="570"/>
        <v>OK!</v>
      </c>
      <c r="M159" s="407" t="str">
        <f t="shared" si="571"/>
        <v>OK!</v>
      </c>
      <c r="N159" s="407" t="str">
        <f t="shared" si="572"/>
        <v>OK!</v>
      </c>
      <c r="O159" s="407" t="str">
        <f t="shared" si="573"/>
        <v>OK!</v>
      </c>
      <c r="P159" s="407" t="str">
        <f t="shared" si="574"/>
        <v>OK!</v>
      </c>
      <c r="Q159" s="407" t="str">
        <f t="shared" si="575"/>
        <v>OK!</v>
      </c>
      <c r="R159" s="407" t="str">
        <f t="shared" si="576"/>
        <v>OK!</v>
      </c>
      <c r="S159" s="407" t="str">
        <f t="shared" si="577"/>
        <v>OK!</v>
      </c>
      <c r="T159" s="407" t="str">
        <f t="shared" si="578"/>
        <v>OK!</v>
      </c>
    </row>
    <row r="160" spans="1:20" hidden="1" x14ac:dyDescent="0.15">
      <c r="A160" s="566" t="str">
        <f>A$10</f>
        <v>Shpenzimet kapitale</v>
      </c>
      <c r="B160" s="567"/>
      <c r="C160" s="564">
        <f>C161-C158-C159</f>
        <v>0</v>
      </c>
      <c r="D160" s="562">
        <f>D161-D158-D159</f>
        <v>0</v>
      </c>
      <c r="E160" s="562">
        <f>E161-E158-E159</f>
        <v>0</v>
      </c>
      <c r="F160" s="407" t="str">
        <f t="shared" si="564"/>
        <v>OK!</v>
      </c>
      <c r="G160" s="407" t="str">
        <f t="shared" si="565"/>
        <v>OK!</v>
      </c>
      <c r="H160" s="407" t="str">
        <f t="shared" si="566"/>
        <v>OK!</v>
      </c>
      <c r="I160" s="407" t="str">
        <f t="shared" si="567"/>
        <v>OK!</v>
      </c>
      <c r="J160" s="407" t="str">
        <f t="shared" si="568"/>
        <v>OK!</v>
      </c>
      <c r="K160" s="407" t="str">
        <f t="shared" si="569"/>
        <v>OK!</v>
      </c>
      <c r="L160" s="407" t="str">
        <f t="shared" si="570"/>
        <v>OK!</v>
      </c>
      <c r="M160" s="407" t="str">
        <f t="shared" si="571"/>
        <v>OK!</v>
      </c>
      <c r="N160" s="407" t="str">
        <f t="shared" si="572"/>
        <v>OK!</v>
      </c>
      <c r="O160" s="407" t="str">
        <f t="shared" si="573"/>
        <v>OK!</v>
      </c>
      <c r="P160" s="407" t="str">
        <f t="shared" si="574"/>
        <v>OK!</v>
      </c>
      <c r="Q160" s="407" t="str">
        <f t="shared" si="575"/>
        <v>OK!</v>
      </c>
      <c r="R160" s="407" t="str">
        <f t="shared" si="576"/>
        <v>OK!</v>
      </c>
      <c r="S160" s="407" t="str">
        <f t="shared" si="577"/>
        <v>OK!</v>
      </c>
      <c r="T160" s="407" t="str">
        <f t="shared" si="578"/>
        <v>OK!</v>
      </c>
    </row>
    <row r="161" spans="1:20" hidden="1" x14ac:dyDescent="0.15">
      <c r="A161" s="556" t="str">
        <f>A$11</f>
        <v>Tavanet e përgjithshme</v>
      </c>
      <c r="B161" s="557"/>
      <c r="C161" s="565"/>
      <c r="D161" s="563"/>
      <c r="E161" s="563"/>
      <c r="F161" s="407" t="str">
        <f>IF(C161&lt;0,"STOPP!","OK!")</f>
        <v>OK!</v>
      </c>
      <c r="G161" s="407" t="str">
        <f t="shared" si="565"/>
        <v>OK!</v>
      </c>
      <c r="H161" s="407" t="str">
        <f t="shared" si="566"/>
        <v>OK!</v>
      </c>
      <c r="I161" s="407" t="str">
        <f t="shared" si="567"/>
        <v>OK!</v>
      </c>
      <c r="J161" s="407" t="str">
        <f t="shared" si="568"/>
        <v>OK!</v>
      </c>
      <c r="K161" s="407" t="str">
        <f t="shared" si="569"/>
        <v>OK!</v>
      </c>
      <c r="L161" s="407" t="str">
        <f t="shared" si="570"/>
        <v>OK!</v>
      </c>
      <c r="M161" s="407" t="str">
        <f t="shared" si="571"/>
        <v>OK!</v>
      </c>
      <c r="N161" s="407" t="str">
        <f t="shared" si="572"/>
        <v>OK!</v>
      </c>
      <c r="O161" s="407" t="str">
        <f t="shared" si="573"/>
        <v>OK!</v>
      </c>
      <c r="P161" s="407" t="str">
        <f t="shared" si="574"/>
        <v>OK!</v>
      </c>
      <c r="Q161" s="407" t="str">
        <f t="shared" si="575"/>
        <v>OK!</v>
      </c>
      <c r="R161" s="407" t="str">
        <f t="shared" si="576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8" t="str">
        <f>A$12</f>
        <v>Angazhimet kujtesë</v>
      </c>
      <c r="B162" s="564"/>
      <c r="C162" s="564">
        <f>'(C5) Angazhimet'!D56</f>
        <v>0</v>
      </c>
      <c r="D162" s="564">
        <f>'(C5) Angazhimet'!E56</f>
        <v>0</v>
      </c>
      <c r="E162" s="564">
        <f>'(C5) Angazhimet'!F56</f>
        <v>0</v>
      </c>
      <c r="F162" s="407" t="str">
        <f>IF(C162&gt;C161,"STOPP!","OK!")</f>
        <v>OK!</v>
      </c>
      <c r="G162" s="407" t="str">
        <f t="shared" si="565"/>
        <v>OK!</v>
      </c>
      <c r="H162" s="407" t="str">
        <f t="shared" si="566"/>
        <v>OK!</v>
      </c>
      <c r="I162" s="407" t="str">
        <f t="shared" si="567"/>
        <v>OK!</v>
      </c>
      <c r="J162" s="407" t="str">
        <f t="shared" si="568"/>
        <v>OK!</v>
      </c>
      <c r="K162" s="407" t="str">
        <f t="shared" si="569"/>
        <v>OK!</v>
      </c>
      <c r="L162" s="407" t="str">
        <f t="shared" si="570"/>
        <v>OK!</v>
      </c>
      <c r="M162" s="407" t="str">
        <f t="shared" si="571"/>
        <v>OK!</v>
      </c>
      <c r="N162" s="407" t="str">
        <f t="shared" si="572"/>
        <v>OK!</v>
      </c>
      <c r="O162" s="407" t="str">
        <f t="shared" si="573"/>
        <v>OK!</v>
      </c>
      <c r="P162" s="407" t="str">
        <f t="shared" si="574"/>
        <v>OK!</v>
      </c>
      <c r="Q162" s="407" t="str">
        <f t="shared" si="575"/>
        <v>OK!</v>
      </c>
      <c r="R162" s="407" t="str">
        <f t="shared" si="576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8" t="str">
        <f>'(B3) Struktura Funksionale'!B51</f>
        <v>04570</v>
      </c>
      <c r="B163" s="870" t="str">
        <f>'(B3) Struktura Funksionale'!C51</f>
        <v>Transporti publik</v>
      </c>
      <c r="C163" s="871"/>
      <c r="D163" s="871"/>
      <c r="E163" s="872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7" t="str">
        <f t="shared" ref="F164:F166" si="579">IF(C164&lt;0,"STOPP!","OK!")</f>
        <v>OK!</v>
      </c>
      <c r="G164" s="407" t="str">
        <f t="shared" ref="G164:G168" si="580">IF(D164&lt;0,"STOPP!","OK!")</f>
        <v>OK!</v>
      </c>
      <c r="H164" s="407" t="str">
        <f t="shared" ref="H164:H168" si="581">IF(E164&lt;0,"STOPP!","OK!")</f>
        <v>OK!</v>
      </c>
      <c r="I164" s="407" t="str">
        <f t="shared" ref="I164:I168" si="582">IF(F164&lt;0,"STOPP!","OK!")</f>
        <v>OK!</v>
      </c>
      <c r="J164" s="407" t="str">
        <f t="shared" ref="J164:J168" si="583">IF(G164&lt;0,"STOPP!","OK!")</f>
        <v>OK!</v>
      </c>
      <c r="K164" s="407" t="str">
        <f t="shared" ref="K164:K168" si="584">IF(H164&lt;0,"STOPP!","OK!")</f>
        <v>OK!</v>
      </c>
      <c r="L164" s="407" t="str">
        <f t="shared" ref="L164:L168" si="585">IF(I164&lt;0,"STOPP!","OK!")</f>
        <v>OK!</v>
      </c>
      <c r="M164" s="407" t="str">
        <f t="shared" ref="M164:M168" si="586">IF(J164&lt;0,"STOPP!","OK!")</f>
        <v>OK!</v>
      </c>
      <c r="N164" s="407" t="str">
        <f t="shared" ref="N164:N168" si="587">IF(K164&lt;0,"STOPP!","OK!")</f>
        <v>OK!</v>
      </c>
      <c r="O164" s="407" t="str">
        <f t="shared" ref="O164:O168" si="588">IF(L164&lt;0,"STOPP!","OK!")</f>
        <v>OK!</v>
      </c>
      <c r="P164" s="407" t="str">
        <f t="shared" ref="P164:P168" si="589">IF(M164&lt;0,"STOPP!","OK!")</f>
        <v>OK!</v>
      </c>
      <c r="Q164" s="407" t="str">
        <f t="shared" ref="Q164:Q168" si="590">IF(N164&lt;0,"STOPP!","OK!")</f>
        <v>OK!</v>
      </c>
      <c r="R164" s="407" t="str">
        <f t="shared" ref="R164:R168" si="591">IF(O164&lt;0,"STOPP!","OK!")</f>
        <v>OK!</v>
      </c>
      <c r="S164" s="407" t="str">
        <f t="shared" ref="S164:S166" si="592">IF(D164&lt;0,"STOPP!","OK!")</f>
        <v>OK!</v>
      </c>
      <c r="T164" s="407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79"/>
        <v>OK!</v>
      </c>
      <c r="G165" s="407" t="str">
        <f t="shared" si="580"/>
        <v>OK!</v>
      </c>
      <c r="H165" s="407" t="str">
        <f t="shared" si="581"/>
        <v>OK!</v>
      </c>
      <c r="I165" s="407" t="str">
        <f t="shared" si="582"/>
        <v>OK!</v>
      </c>
      <c r="J165" s="407" t="str">
        <f t="shared" si="583"/>
        <v>OK!</v>
      </c>
      <c r="K165" s="407" t="str">
        <f t="shared" si="584"/>
        <v>OK!</v>
      </c>
      <c r="L165" s="407" t="str">
        <f t="shared" si="585"/>
        <v>OK!</v>
      </c>
      <c r="M165" s="407" t="str">
        <f t="shared" si="586"/>
        <v>OK!</v>
      </c>
      <c r="N165" s="407" t="str">
        <f t="shared" si="587"/>
        <v>OK!</v>
      </c>
      <c r="O165" s="407" t="str">
        <f t="shared" si="588"/>
        <v>OK!</v>
      </c>
      <c r="P165" s="407" t="str">
        <f t="shared" si="589"/>
        <v>OK!</v>
      </c>
      <c r="Q165" s="407" t="str">
        <f t="shared" si="590"/>
        <v>OK!</v>
      </c>
      <c r="R165" s="407" t="str">
        <f t="shared" si="591"/>
        <v>OK!</v>
      </c>
      <c r="S165" s="407" t="str">
        <f t="shared" si="592"/>
        <v>OK!</v>
      </c>
      <c r="T165" s="407" t="str">
        <f t="shared" si="593"/>
        <v>OK!</v>
      </c>
    </row>
    <row r="166" spans="1:20" x14ac:dyDescent="0.15">
      <c r="A166" s="566" t="str">
        <f>A$10</f>
        <v>Shpenzimet kapitale</v>
      </c>
      <c r="B166" s="567"/>
      <c r="C166" s="564">
        <f>C167-C164-C165</f>
        <v>0</v>
      </c>
      <c r="D166" s="562">
        <f>D167-D164-D165</f>
        <v>0</v>
      </c>
      <c r="E166" s="562">
        <f>E167-E164-E165</f>
        <v>0</v>
      </c>
      <c r="F166" s="407" t="str">
        <f t="shared" si="579"/>
        <v>OK!</v>
      </c>
      <c r="G166" s="407" t="str">
        <f t="shared" si="580"/>
        <v>OK!</v>
      </c>
      <c r="H166" s="407" t="str">
        <f t="shared" si="581"/>
        <v>OK!</v>
      </c>
      <c r="I166" s="407" t="str">
        <f t="shared" si="582"/>
        <v>OK!</v>
      </c>
      <c r="J166" s="407" t="str">
        <f t="shared" si="583"/>
        <v>OK!</v>
      </c>
      <c r="K166" s="407" t="str">
        <f t="shared" si="584"/>
        <v>OK!</v>
      </c>
      <c r="L166" s="407" t="str">
        <f t="shared" si="585"/>
        <v>OK!</v>
      </c>
      <c r="M166" s="407" t="str">
        <f t="shared" si="586"/>
        <v>OK!</v>
      </c>
      <c r="N166" s="407" t="str">
        <f t="shared" si="587"/>
        <v>OK!</v>
      </c>
      <c r="O166" s="407" t="str">
        <f t="shared" si="588"/>
        <v>OK!</v>
      </c>
      <c r="P166" s="407" t="str">
        <f t="shared" si="589"/>
        <v>OK!</v>
      </c>
      <c r="Q166" s="407" t="str">
        <f t="shared" si="590"/>
        <v>OK!</v>
      </c>
      <c r="R166" s="407" t="str">
        <f t="shared" si="591"/>
        <v>OK!</v>
      </c>
      <c r="S166" s="407" t="str">
        <f t="shared" si="592"/>
        <v>OK!</v>
      </c>
      <c r="T166" s="407" t="str">
        <f t="shared" si="593"/>
        <v>OK!</v>
      </c>
    </row>
    <row r="167" spans="1:20" x14ac:dyDescent="0.15">
      <c r="A167" s="556" t="str">
        <f>A$11</f>
        <v>Tavanet e përgjithshme</v>
      </c>
      <c r="B167" s="557"/>
      <c r="C167" s="565"/>
      <c r="D167" s="563"/>
      <c r="E167" s="563"/>
      <c r="F167" s="407" t="str">
        <f>IF(C167&lt;0,"STOPP!","OK!")</f>
        <v>OK!</v>
      </c>
      <c r="G167" s="407" t="str">
        <f t="shared" si="580"/>
        <v>OK!</v>
      </c>
      <c r="H167" s="407" t="str">
        <f t="shared" si="581"/>
        <v>OK!</v>
      </c>
      <c r="I167" s="407" t="str">
        <f t="shared" si="582"/>
        <v>OK!</v>
      </c>
      <c r="J167" s="407" t="str">
        <f t="shared" si="583"/>
        <v>OK!</v>
      </c>
      <c r="K167" s="407" t="str">
        <f t="shared" si="584"/>
        <v>OK!</v>
      </c>
      <c r="L167" s="407" t="str">
        <f t="shared" si="585"/>
        <v>OK!</v>
      </c>
      <c r="M167" s="407" t="str">
        <f t="shared" si="586"/>
        <v>OK!</v>
      </c>
      <c r="N167" s="407" t="str">
        <f t="shared" si="587"/>
        <v>OK!</v>
      </c>
      <c r="O167" s="407" t="str">
        <f t="shared" si="588"/>
        <v>OK!</v>
      </c>
      <c r="P167" s="407" t="str">
        <f t="shared" si="589"/>
        <v>OK!</v>
      </c>
      <c r="Q167" s="407" t="str">
        <f t="shared" si="590"/>
        <v>OK!</v>
      </c>
      <c r="R167" s="407" t="str">
        <f t="shared" si="591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8" t="str">
        <f>A$12</f>
        <v>Angazhimet kujtesë</v>
      </c>
      <c r="B168" s="564"/>
      <c r="C168" s="564">
        <f>'(C5) Angazhimet'!D57</f>
        <v>0</v>
      </c>
      <c r="D168" s="564">
        <f>'(C5) Angazhimet'!E57</f>
        <v>0</v>
      </c>
      <c r="E168" s="564">
        <f>'(C5) Angazhimet'!F57</f>
        <v>0</v>
      </c>
      <c r="F168" s="407" t="str">
        <f>IF(C168&gt;C167,"STOPP!","OK!")</f>
        <v>OK!</v>
      </c>
      <c r="G168" s="407" t="str">
        <f t="shared" si="580"/>
        <v>OK!</v>
      </c>
      <c r="H168" s="407" t="str">
        <f t="shared" si="581"/>
        <v>OK!</v>
      </c>
      <c r="I168" s="407" t="str">
        <f t="shared" si="582"/>
        <v>OK!</v>
      </c>
      <c r="J168" s="407" t="str">
        <f t="shared" si="583"/>
        <v>OK!</v>
      </c>
      <c r="K168" s="407" t="str">
        <f t="shared" si="584"/>
        <v>OK!</v>
      </c>
      <c r="L168" s="407" t="str">
        <f t="shared" si="585"/>
        <v>OK!</v>
      </c>
      <c r="M168" s="407" t="str">
        <f t="shared" si="586"/>
        <v>OK!</v>
      </c>
      <c r="N168" s="407" t="str">
        <f t="shared" si="587"/>
        <v>OK!</v>
      </c>
      <c r="O168" s="407" t="str">
        <f t="shared" si="588"/>
        <v>OK!</v>
      </c>
      <c r="P168" s="407" t="str">
        <f t="shared" si="589"/>
        <v>OK!</v>
      </c>
      <c r="Q168" s="407" t="str">
        <f t="shared" si="590"/>
        <v>OK!</v>
      </c>
      <c r="R168" s="407" t="str">
        <f t="shared" si="591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7" t="str">
        <f>'(B2) Struktura Organizative'!A29</f>
        <v>Nënfunksioni 9</v>
      </c>
      <c r="B169" s="873" t="str">
        <f>'(B2) Struktura Organizative'!B29</f>
        <v>047 Industri të tjera</v>
      </c>
      <c r="C169" s="874"/>
      <c r="D169" s="874"/>
      <c r="E169" s="875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4">
        <f>C176+C182</f>
        <v>0</v>
      </c>
      <c r="D170" s="564">
        <f t="shared" ref="D170:E170" si="602">D176+D182</f>
        <v>0</v>
      </c>
      <c r="E170" s="564">
        <f t="shared" si="602"/>
        <v>0</v>
      </c>
      <c r="F170" s="407" t="str">
        <f t="shared" ref="F170:F172" si="603">IF(C170&lt;0,"STOPP!","OK!")</f>
        <v>OK!</v>
      </c>
      <c r="G170" s="407" t="str">
        <f t="shared" ref="G170:G172" si="604">IF(D170&lt;0,"STOPP!","OK!")</f>
        <v>OK!</v>
      </c>
      <c r="H170" s="407" t="str">
        <f t="shared" ref="H170:H172" si="605">IF(E170&lt;0,"STOPP!","OK!")</f>
        <v>OK!</v>
      </c>
      <c r="I170" s="407" t="str">
        <f t="shared" ref="I170:I172" si="606">IF(F170&lt;0,"STOPP!","OK!")</f>
        <v>OK!</v>
      </c>
      <c r="J170" s="407" t="str">
        <f t="shared" ref="J170:J172" si="607">IF(G170&lt;0,"STOPP!","OK!")</f>
        <v>OK!</v>
      </c>
      <c r="K170" s="407" t="str">
        <f t="shared" ref="K170:K172" si="608">IF(H170&lt;0,"STOPP!","OK!")</f>
        <v>OK!</v>
      </c>
      <c r="L170" s="407" t="str">
        <f t="shared" ref="L170:L172" si="609">IF(I170&lt;0,"STOPP!","OK!")</f>
        <v>OK!</v>
      </c>
      <c r="M170" s="407" t="str">
        <f t="shared" ref="M170:M172" si="610">IF(J170&lt;0,"STOPP!","OK!")</f>
        <v>OK!</v>
      </c>
      <c r="N170" s="407" t="str">
        <f t="shared" ref="N170:N172" si="611">IF(K170&lt;0,"STOPP!","OK!")</f>
        <v>OK!</v>
      </c>
      <c r="O170" s="407" t="str">
        <f t="shared" ref="O170:O172" si="612">IF(L170&lt;0,"STOPP!","OK!")</f>
        <v>OK!</v>
      </c>
      <c r="P170" s="407" t="str">
        <f t="shared" ref="P170:P172" si="613">IF(M170&lt;0,"STOPP!","OK!")</f>
        <v>OK!</v>
      </c>
      <c r="Q170" s="407" t="str">
        <f t="shared" ref="Q170:Q172" si="614">IF(N170&lt;0,"STOPP!","OK!")</f>
        <v>OK!</v>
      </c>
      <c r="R170" s="407" t="str">
        <f t="shared" ref="R170:R172" si="615">IF(O170&lt;0,"STOPP!","OK!")</f>
        <v>OK!</v>
      </c>
      <c r="S170" s="407" t="str">
        <f t="shared" ref="S170:S172" si="616">IF(D170&lt;0,"STOPP!","OK!")</f>
        <v>OK!</v>
      </c>
      <c r="T170" s="407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4">
        <f>C177+C183</f>
        <v>0</v>
      </c>
      <c r="D171" s="564">
        <f t="shared" ref="D171:E171" si="618">D177+D183</f>
        <v>0</v>
      </c>
      <c r="E171" s="564">
        <f t="shared" si="618"/>
        <v>0</v>
      </c>
      <c r="F171" s="407" t="str">
        <f t="shared" si="603"/>
        <v>OK!</v>
      </c>
      <c r="G171" s="407" t="str">
        <f t="shared" si="604"/>
        <v>OK!</v>
      </c>
      <c r="H171" s="407" t="str">
        <f t="shared" si="605"/>
        <v>OK!</v>
      </c>
      <c r="I171" s="407" t="str">
        <f t="shared" si="606"/>
        <v>OK!</v>
      </c>
      <c r="J171" s="407" t="str">
        <f t="shared" si="607"/>
        <v>OK!</v>
      </c>
      <c r="K171" s="407" t="str">
        <f t="shared" si="608"/>
        <v>OK!</v>
      </c>
      <c r="L171" s="407" t="str">
        <f t="shared" si="609"/>
        <v>OK!</v>
      </c>
      <c r="M171" s="407" t="str">
        <f t="shared" si="610"/>
        <v>OK!</v>
      </c>
      <c r="N171" s="407" t="str">
        <f t="shared" si="611"/>
        <v>OK!</v>
      </c>
      <c r="O171" s="407" t="str">
        <f t="shared" si="612"/>
        <v>OK!</v>
      </c>
      <c r="P171" s="407" t="str">
        <f t="shared" si="613"/>
        <v>OK!</v>
      </c>
      <c r="Q171" s="407" t="str">
        <f t="shared" si="614"/>
        <v>OK!</v>
      </c>
      <c r="R171" s="407" t="str">
        <f t="shared" si="615"/>
        <v>OK!</v>
      </c>
      <c r="S171" s="407" t="str">
        <f t="shared" si="616"/>
        <v>OK!</v>
      </c>
      <c r="T171" s="407" t="str">
        <f t="shared" si="617"/>
        <v>OK!</v>
      </c>
    </row>
    <row r="172" spans="1:20" x14ac:dyDescent="0.15">
      <c r="A172" s="566" t="str">
        <f>A$10</f>
        <v>Shpenzimet kapitale</v>
      </c>
      <c r="B172" s="567"/>
      <c r="C172" s="564">
        <f>C173-C170-C171</f>
        <v>0</v>
      </c>
      <c r="D172" s="562">
        <f>D173-D170-D171</f>
        <v>0</v>
      </c>
      <c r="E172" s="562">
        <f>E173-E170-E171</f>
        <v>0</v>
      </c>
      <c r="F172" s="407" t="str">
        <f t="shared" si="603"/>
        <v>OK!</v>
      </c>
      <c r="G172" s="407" t="str">
        <f t="shared" si="604"/>
        <v>OK!</v>
      </c>
      <c r="H172" s="407" t="str">
        <f t="shared" si="605"/>
        <v>OK!</v>
      </c>
      <c r="I172" s="407" t="str">
        <f t="shared" si="606"/>
        <v>OK!</v>
      </c>
      <c r="J172" s="407" t="str">
        <f t="shared" si="607"/>
        <v>OK!</v>
      </c>
      <c r="K172" s="407" t="str">
        <f t="shared" si="608"/>
        <v>OK!</v>
      </c>
      <c r="L172" s="407" t="str">
        <f t="shared" si="609"/>
        <v>OK!</v>
      </c>
      <c r="M172" s="407" t="str">
        <f t="shared" si="610"/>
        <v>OK!</v>
      </c>
      <c r="N172" s="407" t="str">
        <f t="shared" si="611"/>
        <v>OK!</v>
      </c>
      <c r="O172" s="407" t="str">
        <f t="shared" si="612"/>
        <v>OK!</v>
      </c>
      <c r="P172" s="407" t="str">
        <f t="shared" si="613"/>
        <v>OK!</v>
      </c>
      <c r="Q172" s="407" t="str">
        <f t="shared" si="614"/>
        <v>OK!</v>
      </c>
      <c r="R172" s="407" t="str">
        <f t="shared" si="615"/>
        <v>OK!</v>
      </c>
      <c r="S172" s="407" t="str">
        <f t="shared" si="616"/>
        <v>OK!</v>
      </c>
      <c r="T172" s="407" t="str">
        <f t="shared" si="617"/>
        <v>OK!</v>
      </c>
    </row>
    <row r="173" spans="1:20" x14ac:dyDescent="0.15">
      <c r="A173" s="556" t="str">
        <f>A$11</f>
        <v>Tavanet e përgjithshme</v>
      </c>
      <c r="B173" s="557"/>
      <c r="C173" s="564">
        <f>C179+C185</f>
        <v>0</v>
      </c>
      <c r="D173" s="564">
        <f t="shared" ref="D173:E173" si="619">D179+D185</f>
        <v>0</v>
      </c>
      <c r="E173" s="564">
        <f t="shared" si="619"/>
        <v>0</v>
      </c>
      <c r="F173" s="407" t="str">
        <f>IF(C173&lt;0,"STOPP!","OK!")</f>
        <v>OK!</v>
      </c>
      <c r="G173" s="407" t="str">
        <f t="shared" ref="G173:G174" si="620">IF(D173&lt;0,"STOPP!","OK!")</f>
        <v>OK!</v>
      </c>
      <c r="H173" s="407" t="str">
        <f t="shared" ref="H173:H174" si="621">IF(E173&lt;0,"STOPP!","OK!")</f>
        <v>OK!</v>
      </c>
      <c r="I173" s="407" t="str">
        <f t="shared" ref="I173:I174" si="622">IF(F173&lt;0,"STOPP!","OK!")</f>
        <v>OK!</v>
      </c>
      <c r="J173" s="407" t="str">
        <f t="shared" ref="J173:J174" si="623">IF(G173&lt;0,"STOPP!","OK!")</f>
        <v>OK!</v>
      </c>
      <c r="K173" s="407" t="str">
        <f t="shared" ref="K173:K174" si="624">IF(H173&lt;0,"STOPP!","OK!")</f>
        <v>OK!</v>
      </c>
      <c r="L173" s="407" t="str">
        <f t="shared" ref="L173:L174" si="625">IF(I173&lt;0,"STOPP!","OK!")</f>
        <v>OK!</v>
      </c>
      <c r="M173" s="407" t="str">
        <f t="shared" ref="M173:M174" si="626">IF(J173&lt;0,"STOPP!","OK!")</f>
        <v>OK!</v>
      </c>
      <c r="N173" s="407" t="str">
        <f t="shared" ref="N173:N174" si="627">IF(K173&lt;0,"STOPP!","OK!")</f>
        <v>OK!</v>
      </c>
      <c r="O173" s="407" t="str">
        <f t="shared" ref="O173:O174" si="628">IF(L173&lt;0,"STOPP!","OK!")</f>
        <v>OK!</v>
      </c>
      <c r="P173" s="407" t="str">
        <f t="shared" ref="P173:P174" si="629">IF(M173&lt;0,"STOPP!","OK!")</f>
        <v>OK!</v>
      </c>
      <c r="Q173" s="407" t="str">
        <f t="shared" ref="Q173:Q174" si="630">IF(N173&lt;0,"STOPP!","OK!")</f>
        <v>OK!</v>
      </c>
      <c r="R173" s="407" t="str">
        <f t="shared" ref="R173:R174" si="631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8" t="str">
        <f>A$12</f>
        <v>Angazhimet kujtesë</v>
      </c>
      <c r="B174" s="564"/>
      <c r="C174" s="564">
        <f>'(C5) Angazhimet'!D65</f>
        <v>0</v>
      </c>
      <c r="D174" s="562">
        <f>'(C5) Angazhimet'!E65</f>
        <v>0</v>
      </c>
      <c r="E174" s="562">
        <f>'(C5) Angazhimet'!F65</f>
        <v>0</v>
      </c>
      <c r="F174" s="407" t="str">
        <f>IF(C174&gt;C173,"STOPP!","OK!")</f>
        <v>OK!</v>
      </c>
      <c r="G174" s="407" t="str">
        <f t="shared" si="620"/>
        <v>OK!</v>
      </c>
      <c r="H174" s="407" t="str">
        <f t="shared" si="621"/>
        <v>OK!</v>
      </c>
      <c r="I174" s="407" t="str">
        <f t="shared" si="622"/>
        <v>OK!</v>
      </c>
      <c r="J174" s="407" t="str">
        <f t="shared" si="623"/>
        <v>OK!</v>
      </c>
      <c r="K174" s="407" t="str">
        <f t="shared" si="624"/>
        <v>OK!</v>
      </c>
      <c r="L174" s="407" t="str">
        <f t="shared" si="625"/>
        <v>OK!</v>
      </c>
      <c r="M174" s="407" t="str">
        <f t="shared" si="626"/>
        <v>OK!</v>
      </c>
      <c r="N174" s="407" t="str">
        <f t="shared" si="627"/>
        <v>OK!</v>
      </c>
      <c r="O174" s="407" t="str">
        <f t="shared" si="628"/>
        <v>OK!</v>
      </c>
      <c r="P174" s="407" t="str">
        <f t="shared" si="629"/>
        <v>OK!</v>
      </c>
      <c r="Q174" s="407" t="str">
        <f t="shared" si="630"/>
        <v>OK!</v>
      </c>
      <c r="R174" s="407" t="str">
        <f t="shared" si="631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8" t="str">
        <f>'(B3) Struktura Funksionale'!B54</f>
        <v>04740</v>
      </c>
      <c r="B175" s="870" t="str">
        <f>'(B3) Struktura Funksionale'!C54</f>
        <v>Projekte Zhvillimi</v>
      </c>
      <c r="C175" s="871"/>
      <c r="D175" s="871"/>
      <c r="E175" s="872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2">IF(C176&lt;0,"STOPP!","OK!")</f>
        <v>OK!</v>
      </c>
      <c r="G176" s="407" t="str">
        <f t="shared" ref="G176:G180" si="633">IF(D176&lt;0,"STOPP!","OK!")</f>
        <v>OK!</v>
      </c>
      <c r="H176" s="407" t="str">
        <f t="shared" ref="H176:H180" si="634">IF(E176&lt;0,"STOPP!","OK!")</f>
        <v>OK!</v>
      </c>
      <c r="I176" s="407" t="str">
        <f t="shared" ref="I176:I180" si="635">IF(F176&lt;0,"STOPP!","OK!")</f>
        <v>OK!</v>
      </c>
      <c r="J176" s="407" t="str">
        <f t="shared" ref="J176:J180" si="636">IF(G176&lt;0,"STOPP!","OK!")</f>
        <v>OK!</v>
      </c>
      <c r="K176" s="407" t="str">
        <f t="shared" ref="K176:K180" si="637">IF(H176&lt;0,"STOPP!","OK!")</f>
        <v>OK!</v>
      </c>
      <c r="L176" s="407" t="str">
        <f t="shared" ref="L176:L180" si="638">IF(I176&lt;0,"STOPP!","OK!")</f>
        <v>OK!</v>
      </c>
      <c r="M176" s="407" t="str">
        <f t="shared" ref="M176:M180" si="639">IF(J176&lt;0,"STOPP!","OK!")</f>
        <v>OK!</v>
      </c>
      <c r="N176" s="407" t="str">
        <f t="shared" ref="N176:N180" si="640">IF(K176&lt;0,"STOPP!","OK!")</f>
        <v>OK!</v>
      </c>
      <c r="O176" s="407" t="str">
        <f t="shared" ref="O176:O180" si="641">IF(L176&lt;0,"STOPP!","OK!")</f>
        <v>OK!</v>
      </c>
      <c r="P176" s="407" t="str">
        <f t="shared" ref="P176:P180" si="642">IF(M176&lt;0,"STOPP!","OK!")</f>
        <v>OK!</v>
      </c>
      <c r="Q176" s="407" t="str">
        <f t="shared" ref="Q176:Q180" si="643">IF(N176&lt;0,"STOPP!","OK!")</f>
        <v>OK!</v>
      </c>
      <c r="R176" s="407" t="str">
        <f t="shared" ref="R176:R180" si="644">IF(O176&lt;0,"STOPP!","OK!")</f>
        <v>OK!</v>
      </c>
      <c r="S176" s="407" t="str">
        <f t="shared" ref="S176:S178" si="645">IF(D176&lt;0,"STOPP!","OK!")</f>
        <v>OK!</v>
      </c>
      <c r="T176" s="407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2"/>
        <v>OK!</v>
      </c>
      <c r="G177" s="407" t="str">
        <f t="shared" si="633"/>
        <v>OK!</v>
      </c>
      <c r="H177" s="407" t="str">
        <f t="shared" si="634"/>
        <v>OK!</v>
      </c>
      <c r="I177" s="407" t="str">
        <f t="shared" si="635"/>
        <v>OK!</v>
      </c>
      <c r="J177" s="407" t="str">
        <f t="shared" si="636"/>
        <v>OK!</v>
      </c>
      <c r="K177" s="407" t="str">
        <f t="shared" si="637"/>
        <v>OK!</v>
      </c>
      <c r="L177" s="407" t="str">
        <f t="shared" si="638"/>
        <v>OK!</v>
      </c>
      <c r="M177" s="407" t="str">
        <f t="shared" si="639"/>
        <v>OK!</v>
      </c>
      <c r="N177" s="407" t="str">
        <f t="shared" si="640"/>
        <v>OK!</v>
      </c>
      <c r="O177" s="407" t="str">
        <f t="shared" si="641"/>
        <v>OK!</v>
      </c>
      <c r="P177" s="407" t="str">
        <f t="shared" si="642"/>
        <v>OK!</v>
      </c>
      <c r="Q177" s="407" t="str">
        <f t="shared" si="643"/>
        <v>OK!</v>
      </c>
      <c r="R177" s="407" t="str">
        <f t="shared" si="644"/>
        <v>OK!</v>
      </c>
      <c r="S177" s="407" t="str">
        <f t="shared" si="645"/>
        <v>OK!</v>
      </c>
      <c r="T177" s="407" t="str">
        <f t="shared" si="646"/>
        <v>OK!</v>
      </c>
    </row>
    <row r="178" spans="1:20" x14ac:dyDescent="0.15">
      <c r="A178" s="566" t="str">
        <f>A$10</f>
        <v>Shpenzimet kapitale</v>
      </c>
      <c r="B178" s="567"/>
      <c r="C178" s="564">
        <f>C179-C176-C177</f>
        <v>0</v>
      </c>
      <c r="D178" s="562">
        <f>D179-D176-D177</f>
        <v>0</v>
      </c>
      <c r="E178" s="562">
        <f>E179-E176-E177</f>
        <v>0</v>
      </c>
      <c r="F178" s="407" t="str">
        <f t="shared" si="632"/>
        <v>OK!</v>
      </c>
      <c r="G178" s="407" t="str">
        <f t="shared" si="633"/>
        <v>OK!</v>
      </c>
      <c r="H178" s="407" t="str">
        <f t="shared" si="634"/>
        <v>OK!</v>
      </c>
      <c r="I178" s="407" t="str">
        <f t="shared" si="635"/>
        <v>OK!</v>
      </c>
      <c r="J178" s="407" t="str">
        <f t="shared" si="636"/>
        <v>OK!</v>
      </c>
      <c r="K178" s="407" t="str">
        <f t="shared" si="637"/>
        <v>OK!</v>
      </c>
      <c r="L178" s="407" t="str">
        <f t="shared" si="638"/>
        <v>OK!</v>
      </c>
      <c r="M178" s="407" t="str">
        <f t="shared" si="639"/>
        <v>OK!</v>
      </c>
      <c r="N178" s="407" t="str">
        <f t="shared" si="640"/>
        <v>OK!</v>
      </c>
      <c r="O178" s="407" t="str">
        <f t="shared" si="641"/>
        <v>OK!</v>
      </c>
      <c r="P178" s="407" t="str">
        <f t="shared" si="642"/>
        <v>OK!</v>
      </c>
      <c r="Q178" s="407" t="str">
        <f t="shared" si="643"/>
        <v>OK!</v>
      </c>
      <c r="R178" s="407" t="str">
        <f t="shared" si="644"/>
        <v>OK!</v>
      </c>
      <c r="S178" s="407" t="str">
        <f t="shared" si="645"/>
        <v>OK!</v>
      </c>
      <c r="T178" s="407" t="str">
        <f t="shared" si="646"/>
        <v>OK!</v>
      </c>
    </row>
    <row r="179" spans="1:20" x14ac:dyDescent="0.15">
      <c r="A179" s="556" t="str">
        <f>A$11</f>
        <v>Tavanet e përgjithshme</v>
      </c>
      <c r="B179" s="557"/>
      <c r="C179" s="565"/>
      <c r="D179" s="563"/>
      <c r="E179" s="563"/>
      <c r="F179" s="407" t="str">
        <f>IF(C179&lt;0,"STOPP!","OK!")</f>
        <v>OK!</v>
      </c>
      <c r="G179" s="407" t="str">
        <f t="shared" si="633"/>
        <v>OK!</v>
      </c>
      <c r="H179" s="407" t="str">
        <f t="shared" si="634"/>
        <v>OK!</v>
      </c>
      <c r="I179" s="407" t="str">
        <f t="shared" si="635"/>
        <v>OK!</v>
      </c>
      <c r="J179" s="407" t="str">
        <f t="shared" si="636"/>
        <v>OK!</v>
      </c>
      <c r="K179" s="407" t="str">
        <f t="shared" si="637"/>
        <v>OK!</v>
      </c>
      <c r="L179" s="407" t="str">
        <f t="shared" si="638"/>
        <v>OK!</v>
      </c>
      <c r="M179" s="407" t="str">
        <f t="shared" si="639"/>
        <v>OK!</v>
      </c>
      <c r="N179" s="407" t="str">
        <f t="shared" si="640"/>
        <v>OK!</v>
      </c>
      <c r="O179" s="407" t="str">
        <f t="shared" si="641"/>
        <v>OK!</v>
      </c>
      <c r="P179" s="407" t="str">
        <f t="shared" si="642"/>
        <v>OK!</v>
      </c>
      <c r="Q179" s="407" t="str">
        <f t="shared" si="643"/>
        <v>OK!</v>
      </c>
      <c r="R179" s="407" t="str">
        <f t="shared" si="644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8" t="str">
        <f>A$12</f>
        <v>Angazhimet kujtesë</v>
      </c>
      <c r="B180" s="564"/>
      <c r="C180" s="564">
        <f>'(C5) Angazhimet'!D61</f>
        <v>0</v>
      </c>
      <c r="D180" s="564">
        <f>'(C5) Angazhimet'!E61</f>
        <v>0</v>
      </c>
      <c r="E180" s="564">
        <f>'(C5) Angazhimet'!F61</f>
        <v>0</v>
      </c>
      <c r="F180" s="407" t="str">
        <f>IF(C180&gt;C179,"STOPP!","OK!")</f>
        <v>OK!</v>
      </c>
      <c r="G180" s="407" t="str">
        <f t="shared" si="633"/>
        <v>OK!</v>
      </c>
      <c r="H180" s="407" t="str">
        <f t="shared" si="634"/>
        <v>OK!</v>
      </c>
      <c r="I180" s="407" t="str">
        <f t="shared" si="635"/>
        <v>OK!</v>
      </c>
      <c r="J180" s="407" t="str">
        <f t="shared" si="636"/>
        <v>OK!</v>
      </c>
      <c r="K180" s="407" t="str">
        <f t="shared" si="637"/>
        <v>OK!</v>
      </c>
      <c r="L180" s="407" t="str">
        <f t="shared" si="638"/>
        <v>OK!</v>
      </c>
      <c r="M180" s="407" t="str">
        <f t="shared" si="639"/>
        <v>OK!</v>
      </c>
      <c r="N180" s="407" t="str">
        <f t="shared" si="640"/>
        <v>OK!</v>
      </c>
      <c r="O180" s="407" t="str">
        <f t="shared" si="641"/>
        <v>OK!</v>
      </c>
      <c r="P180" s="407" t="str">
        <f t="shared" si="642"/>
        <v>OK!</v>
      </c>
      <c r="Q180" s="407" t="str">
        <f t="shared" si="643"/>
        <v>OK!</v>
      </c>
      <c r="R180" s="407" t="str">
        <f t="shared" si="644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8" t="str">
        <f>'(B3) Struktura Funksionale'!B55</f>
        <v>04760</v>
      </c>
      <c r="B181" s="870" t="str">
        <f>'(B3) Struktura Funksionale'!C55</f>
        <v>Zhvillimi i turizmit</v>
      </c>
      <c r="C181" s="871"/>
      <c r="D181" s="871"/>
      <c r="E181" s="872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47">IF(C182&lt;0,"STOPP!","OK!")</f>
        <v>OK!</v>
      </c>
      <c r="G182" s="407" t="str">
        <f t="shared" ref="G182:G186" si="648">IF(D182&lt;0,"STOPP!","OK!")</f>
        <v>OK!</v>
      </c>
      <c r="H182" s="407" t="str">
        <f t="shared" ref="H182:H186" si="649">IF(E182&lt;0,"STOPP!","OK!")</f>
        <v>OK!</v>
      </c>
      <c r="I182" s="407" t="str">
        <f t="shared" ref="I182:I186" si="650">IF(F182&lt;0,"STOPP!","OK!")</f>
        <v>OK!</v>
      </c>
      <c r="J182" s="407" t="str">
        <f t="shared" ref="J182:J186" si="651">IF(G182&lt;0,"STOPP!","OK!")</f>
        <v>OK!</v>
      </c>
      <c r="K182" s="407" t="str">
        <f t="shared" ref="K182:K186" si="652">IF(H182&lt;0,"STOPP!","OK!")</f>
        <v>OK!</v>
      </c>
      <c r="L182" s="407" t="str">
        <f t="shared" ref="L182:L186" si="653">IF(I182&lt;0,"STOPP!","OK!")</f>
        <v>OK!</v>
      </c>
      <c r="M182" s="407" t="str">
        <f t="shared" ref="M182:M186" si="654">IF(J182&lt;0,"STOPP!","OK!")</f>
        <v>OK!</v>
      </c>
      <c r="N182" s="407" t="str">
        <f t="shared" ref="N182:N186" si="655">IF(K182&lt;0,"STOPP!","OK!")</f>
        <v>OK!</v>
      </c>
      <c r="O182" s="407" t="str">
        <f t="shared" ref="O182:O186" si="656">IF(L182&lt;0,"STOPP!","OK!")</f>
        <v>OK!</v>
      </c>
      <c r="P182" s="407" t="str">
        <f t="shared" ref="P182:P186" si="657">IF(M182&lt;0,"STOPP!","OK!")</f>
        <v>OK!</v>
      </c>
      <c r="Q182" s="407" t="str">
        <f t="shared" ref="Q182:Q186" si="658">IF(N182&lt;0,"STOPP!","OK!")</f>
        <v>OK!</v>
      </c>
      <c r="R182" s="407" t="str">
        <f t="shared" ref="R182:R186" si="659">IF(O182&lt;0,"STOPP!","OK!")</f>
        <v>OK!</v>
      </c>
      <c r="S182" s="407" t="str">
        <f t="shared" ref="S182:S184" si="660">IF(D182&lt;0,"STOPP!","OK!")</f>
        <v>OK!</v>
      </c>
      <c r="T182" s="407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47"/>
        <v>OK!</v>
      </c>
      <c r="G183" s="407" t="str">
        <f t="shared" si="648"/>
        <v>OK!</v>
      </c>
      <c r="H183" s="407" t="str">
        <f t="shared" si="649"/>
        <v>OK!</v>
      </c>
      <c r="I183" s="407" t="str">
        <f t="shared" si="650"/>
        <v>OK!</v>
      </c>
      <c r="J183" s="407" t="str">
        <f t="shared" si="651"/>
        <v>OK!</v>
      </c>
      <c r="K183" s="407" t="str">
        <f t="shared" si="652"/>
        <v>OK!</v>
      </c>
      <c r="L183" s="407" t="str">
        <f t="shared" si="653"/>
        <v>OK!</v>
      </c>
      <c r="M183" s="407" t="str">
        <f t="shared" si="654"/>
        <v>OK!</v>
      </c>
      <c r="N183" s="407" t="str">
        <f t="shared" si="655"/>
        <v>OK!</v>
      </c>
      <c r="O183" s="407" t="str">
        <f t="shared" si="656"/>
        <v>OK!</v>
      </c>
      <c r="P183" s="407" t="str">
        <f t="shared" si="657"/>
        <v>OK!</v>
      </c>
      <c r="Q183" s="407" t="str">
        <f t="shared" si="658"/>
        <v>OK!</v>
      </c>
      <c r="R183" s="407" t="str">
        <f t="shared" si="659"/>
        <v>OK!</v>
      </c>
      <c r="S183" s="407" t="str">
        <f t="shared" si="660"/>
        <v>OK!</v>
      </c>
      <c r="T183" s="407" t="str">
        <f t="shared" si="661"/>
        <v>OK!</v>
      </c>
    </row>
    <row r="184" spans="1:20" x14ac:dyDescent="0.15">
      <c r="A184" s="566" t="str">
        <f>A$10</f>
        <v>Shpenzimet kapitale</v>
      </c>
      <c r="B184" s="567"/>
      <c r="C184" s="564">
        <f>C185-C182-C183</f>
        <v>0</v>
      </c>
      <c r="D184" s="562">
        <f>D185-D182-D183</f>
        <v>0</v>
      </c>
      <c r="E184" s="562">
        <f>E185-E182-E183</f>
        <v>0</v>
      </c>
      <c r="F184" s="407" t="str">
        <f t="shared" si="647"/>
        <v>OK!</v>
      </c>
      <c r="G184" s="407" t="str">
        <f t="shared" si="648"/>
        <v>OK!</v>
      </c>
      <c r="H184" s="407" t="str">
        <f t="shared" si="649"/>
        <v>OK!</v>
      </c>
      <c r="I184" s="407" t="str">
        <f t="shared" si="650"/>
        <v>OK!</v>
      </c>
      <c r="J184" s="407" t="str">
        <f t="shared" si="651"/>
        <v>OK!</v>
      </c>
      <c r="K184" s="407" t="str">
        <f t="shared" si="652"/>
        <v>OK!</v>
      </c>
      <c r="L184" s="407" t="str">
        <f t="shared" si="653"/>
        <v>OK!</v>
      </c>
      <c r="M184" s="407" t="str">
        <f t="shared" si="654"/>
        <v>OK!</v>
      </c>
      <c r="N184" s="407" t="str">
        <f t="shared" si="655"/>
        <v>OK!</v>
      </c>
      <c r="O184" s="407" t="str">
        <f t="shared" si="656"/>
        <v>OK!</v>
      </c>
      <c r="P184" s="407" t="str">
        <f t="shared" si="657"/>
        <v>OK!</v>
      </c>
      <c r="Q184" s="407" t="str">
        <f t="shared" si="658"/>
        <v>OK!</v>
      </c>
      <c r="R184" s="407" t="str">
        <f t="shared" si="659"/>
        <v>OK!</v>
      </c>
      <c r="S184" s="407" t="str">
        <f t="shared" si="660"/>
        <v>OK!</v>
      </c>
      <c r="T184" s="407" t="str">
        <f t="shared" si="661"/>
        <v>OK!</v>
      </c>
    </row>
    <row r="185" spans="1:20" x14ac:dyDescent="0.15">
      <c r="A185" s="556" t="str">
        <f>A$11</f>
        <v>Tavanet e përgjithshme</v>
      </c>
      <c r="B185" s="557"/>
      <c r="C185" s="565"/>
      <c r="D185" s="563"/>
      <c r="E185" s="563"/>
      <c r="F185" s="407" t="str">
        <f>IF(C185&lt;0,"STOPP!","OK!")</f>
        <v>OK!</v>
      </c>
      <c r="G185" s="407" t="str">
        <f t="shared" si="648"/>
        <v>OK!</v>
      </c>
      <c r="H185" s="407" t="str">
        <f t="shared" si="649"/>
        <v>OK!</v>
      </c>
      <c r="I185" s="407" t="str">
        <f t="shared" si="650"/>
        <v>OK!</v>
      </c>
      <c r="J185" s="407" t="str">
        <f t="shared" si="651"/>
        <v>OK!</v>
      </c>
      <c r="K185" s="407" t="str">
        <f t="shared" si="652"/>
        <v>OK!</v>
      </c>
      <c r="L185" s="407" t="str">
        <f t="shared" si="653"/>
        <v>OK!</v>
      </c>
      <c r="M185" s="407" t="str">
        <f t="shared" si="654"/>
        <v>OK!</v>
      </c>
      <c r="N185" s="407" t="str">
        <f t="shared" si="655"/>
        <v>OK!</v>
      </c>
      <c r="O185" s="407" t="str">
        <f t="shared" si="656"/>
        <v>OK!</v>
      </c>
      <c r="P185" s="407" t="str">
        <f t="shared" si="657"/>
        <v>OK!</v>
      </c>
      <c r="Q185" s="407" t="str">
        <f t="shared" si="658"/>
        <v>OK!</v>
      </c>
      <c r="R185" s="407" t="str">
        <f t="shared" si="659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8" t="str">
        <f>A$12</f>
        <v>Angazhimet kujtesë</v>
      </c>
      <c r="B186" s="564"/>
      <c r="C186" s="564">
        <f>'(C5) Angazhimet'!D62</f>
        <v>0</v>
      </c>
      <c r="D186" s="564">
        <f>'(C5) Angazhimet'!E62</f>
        <v>0</v>
      </c>
      <c r="E186" s="564">
        <f>'(C5) Angazhimet'!F62</f>
        <v>0</v>
      </c>
      <c r="F186" s="407" t="str">
        <f>IF(C186&gt;C185,"STOPP!","OK!")</f>
        <v>OK!</v>
      </c>
      <c r="G186" s="407" t="str">
        <f t="shared" si="648"/>
        <v>OK!</v>
      </c>
      <c r="H186" s="407" t="str">
        <f t="shared" si="649"/>
        <v>OK!</v>
      </c>
      <c r="I186" s="407" t="str">
        <f t="shared" si="650"/>
        <v>OK!</v>
      </c>
      <c r="J186" s="407" t="str">
        <f t="shared" si="651"/>
        <v>OK!</v>
      </c>
      <c r="K186" s="407" t="str">
        <f t="shared" si="652"/>
        <v>OK!</v>
      </c>
      <c r="L186" s="407" t="str">
        <f t="shared" si="653"/>
        <v>OK!</v>
      </c>
      <c r="M186" s="407" t="str">
        <f t="shared" si="654"/>
        <v>OK!</v>
      </c>
      <c r="N186" s="407" t="str">
        <f t="shared" si="655"/>
        <v>OK!</v>
      </c>
      <c r="O186" s="407" t="str">
        <f t="shared" si="656"/>
        <v>OK!</v>
      </c>
      <c r="P186" s="407" t="str">
        <f t="shared" si="657"/>
        <v>OK!</v>
      </c>
      <c r="Q186" s="407" t="str">
        <f t="shared" si="658"/>
        <v>OK!</v>
      </c>
      <c r="R186" s="407" t="str">
        <f t="shared" si="659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6" t="str">
        <f>'(B2) Struktura Organizative'!A32</f>
        <v>Nënfunksioni 10</v>
      </c>
      <c r="B187" s="839" t="str">
        <f>'(B2) Struktura Organizative'!B32</f>
        <v>051 Menaxhimi i i mbetjeve</v>
      </c>
      <c r="C187" s="839"/>
      <c r="D187" s="839"/>
      <c r="E187" s="839"/>
      <c r="G187" s="312">
        <f>C191</f>
        <v>0</v>
      </c>
      <c r="H187" s="312">
        <f t="shared" ref="H187" si="662">D191</f>
        <v>0</v>
      </c>
      <c r="I187" s="312">
        <f t="shared" ref="I187" si="663">E191</f>
        <v>0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0</v>
      </c>
      <c r="N187" s="312">
        <f t="shared" ref="N187" si="666">D189</f>
        <v>0</v>
      </c>
      <c r="O187" s="312">
        <f t="shared" ref="O187" si="667">E189</f>
        <v>0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4">
        <f>C194</f>
        <v>0</v>
      </c>
      <c r="D188" s="564">
        <f t="shared" ref="D188:E188" si="670">D194</f>
        <v>0</v>
      </c>
      <c r="E188" s="564">
        <f t="shared" si="670"/>
        <v>0</v>
      </c>
      <c r="F188" s="407" t="str">
        <f t="shared" ref="F188:F190" si="671">IF(C188&lt;0,"STOPP!","OK!")</f>
        <v>OK!</v>
      </c>
      <c r="G188" s="407" t="str">
        <f t="shared" ref="G188:G190" si="672">IF(D188&lt;0,"STOPP!","OK!")</f>
        <v>OK!</v>
      </c>
      <c r="H188" s="407" t="str">
        <f t="shared" ref="H188:H190" si="673">IF(E188&lt;0,"STOPP!","OK!")</f>
        <v>OK!</v>
      </c>
      <c r="I188" s="407" t="str">
        <f t="shared" ref="I188:I190" si="674">IF(F188&lt;0,"STOPP!","OK!")</f>
        <v>OK!</v>
      </c>
      <c r="J188" s="407" t="str">
        <f t="shared" ref="J188:J190" si="675">IF(G188&lt;0,"STOPP!","OK!")</f>
        <v>OK!</v>
      </c>
      <c r="K188" s="407" t="str">
        <f t="shared" ref="K188:K190" si="676">IF(H188&lt;0,"STOPP!","OK!")</f>
        <v>OK!</v>
      </c>
      <c r="L188" s="407" t="str">
        <f t="shared" ref="L188:L190" si="677">IF(I188&lt;0,"STOPP!","OK!")</f>
        <v>OK!</v>
      </c>
      <c r="M188" s="407" t="str">
        <f t="shared" ref="M188:M190" si="678">IF(J188&lt;0,"STOPP!","OK!")</f>
        <v>OK!</v>
      </c>
      <c r="N188" s="407" t="str">
        <f t="shared" ref="N188:N190" si="679">IF(K188&lt;0,"STOPP!","OK!")</f>
        <v>OK!</v>
      </c>
      <c r="O188" s="407" t="str">
        <f t="shared" ref="O188:O190" si="680">IF(L188&lt;0,"STOPP!","OK!")</f>
        <v>OK!</v>
      </c>
      <c r="P188" s="407" t="str">
        <f t="shared" ref="P188:P190" si="681">IF(M188&lt;0,"STOPP!","OK!")</f>
        <v>OK!</v>
      </c>
      <c r="Q188" s="407" t="str">
        <f t="shared" ref="Q188:Q190" si="682">IF(N188&lt;0,"STOPP!","OK!")</f>
        <v>OK!</v>
      </c>
      <c r="R188" s="407" t="str">
        <f t="shared" ref="R188:R190" si="683">IF(O188&lt;0,"STOPP!","OK!")</f>
        <v>OK!</v>
      </c>
      <c r="S188" s="407" t="str">
        <f t="shared" ref="S188:S190" si="684">IF(D188&lt;0,"STOPP!","OK!")</f>
        <v>OK!</v>
      </c>
      <c r="T188" s="407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4">
        <f>C195</f>
        <v>0</v>
      </c>
      <c r="D189" s="564">
        <f t="shared" ref="D189:E189" si="686">D195</f>
        <v>0</v>
      </c>
      <c r="E189" s="564">
        <f t="shared" si="686"/>
        <v>0</v>
      </c>
      <c r="F189" s="407" t="str">
        <f t="shared" si="671"/>
        <v>OK!</v>
      </c>
      <c r="G189" s="407" t="str">
        <f t="shared" si="672"/>
        <v>OK!</v>
      </c>
      <c r="H189" s="407" t="str">
        <f t="shared" si="673"/>
        <v>OK!</v>
      </c>
      <c r="I189" s="407" t="str">
        <f t="shared" si="674"/>
        <v>OK!</v>
      </c>
      <c r="J189" s="407" t="str">
        <f t="shared" si="675"/>
        <v>OK!</v>
      </c>
      <c r="K189" s="407" t="str">
        <f t="shared" si="676"/>
        <v>OK!</v>
      </c>
      <c r="L189" s="407" t="str">
        <f t="shared" si="677"/>
        <v>OK!</v>
      </c>
      <c r="M189" s="407" t="str">
        <f t="shared" si="678"/>
        <v>OK!</v>
      </c>
      <c r="N189" s="407" t="str">
        <f t="shared" si="679"/>
        <v>OK!</v>
      </c>
      <c r="O189" s="407" t="str">
        <f t="shared" si="680"/>
        <v>OK!</v>
      </c>
      <c r="P189" s="407" t="str">
        <f t="shared" si="681"/>
        <v>OK!</v>
      </c>
      <c r="Q189" s="407" t="str">
        <f t="shared" si="682"/>
        <v>OK!</v>
      </c>
      <c r="R189" s="407" t="str">
        <f t="shared" si="683"/>
        <v>OK!</v>
      </c>
      <c r="S189" s="407" t="str">
        <f t="shared" si="684"/>
        <v>OK!</v>
      </c>
      <c r="T189" s="407" t="str">
        <f t="shared" si="685"/>
        <v>OK!</v>
      </c>
    </row>
    <row r="190" spans="1:20" x14ac:dyDescent="0.15">
      <c r="A190" s="566" t="str">
        <f>A$10</f>
        <v>Shpenzimet kapitale</v>
      </c>
      <c r="B190" s="567"/>
      <c r="C190" s="564">
        <f>C191-C188-C189</f>
        <v>0</v>
      </c>
      <c r="D190" s="562">
        <f>D191-D188-D189</f>
        <v>0</v>
      </c>
      <c r="E190" s="562">
        <f>E191-E188-E189</f>
        <v>0</v>
      </c>
      <c r="F190" s="407" t="str">
        <f t="shared" si="671"/>
        <v>OK!</v>
      </c>
      <c r="G190" s="407" t="str">
        <f t="shared" si="672"/>
        <v>OK!</v>
      </c>
      <c r="H190" s="407" t="str">
        <f t="shared" si="673"/>
        <v>OK!</v>
      </c>
      <c r="I190" s="407" t="str">
        <f t="shared" si="674"/>
        <v>OK!</v>
      </c>
      <c r="J190" s="407" t="str">
        <f t="shared" si="675"/>
        <v>OK!</v>
      </c>
      <c r="K190" s="407" t="str">
        <f t="shared" si="676"/>
        <v>OK!</v>
      </c>
      <c r="L190" s="407" t="str">
        <f t="shared" si="677"/>
        <v>OK!</v>
      </c>
      <c r="M190" s="407" t="str">
        <f t="shared" si="678"/>
        <v>OK!</v>
      </c>
      <c r="N190" s="407" t="str">
        <f t="shared" si="679"/>
        <v>OK!</v>
      </c>
      <c r="O190" s="407" t="str">
        <f t="shared" si="680"/>
        <v>OK!</v>
      </c>
      <c r="P190" s="407" t="str">
        <f t="shared" si="681"/>
        <v>OK!</v>
      </c>
      <c r="Q190" s="407" t="str">
        <f t="shared" si="682"/>
        <v>OK!</v>
      </c>
      <c r="R190" s="407" t="str">
        <f t="shared" si="683"/>
        <v>OK!</v>
      </c>
      <c r="S190" s="407" t="str">
        <f t="shared" si="684"/>
        <v>OK!</v>
      </c>
      <c r="T190" s="407" t="str">
        <f t="shared" si="685"/>
        <v>OK!</v>
      </c>
    </row>
    <row r="191" spans="1:20" x14ac:dyDescent="0.15">
      <c r="A191" s="556" t="str">
        <f>A$11</f>
        <v>Tavanet e përgjithshme</v>
      </c>
      <c r="B191" s="557"/>
      <c r="C191" s="564">
        <f>C197</f>
        <v>0</v>
      </c>
      <c r="D191" s="564">
        <f t="shared" ref="D191:E191" si="687">D197</f>
        <v>0</v>
      </c>
      <c r="E191" s="564">
        <f t="shared" si="687"/>
        <v>0</v>
      </c>
      <c r="F191" s="407" t="str">
        <f>IF(C191&lt;0,"STOPP!","OK!")</f>
        <v>OK!</v>
      </c>
      <c r="G191" s="407" t="str">
        <f t="shared" ref="G191:G192" si="688">IF(D191&lt;0,"STOPP!","OK!")</f>
        <v>OK!</v>
      </c>
      <c r="H191" s="407" t="str">
        <f t="shared" ref="H191:H192" si="689">IF(E191&lt;0,"STOPP!","OK!")</f>
        <v>OK!</v>
      </c>
      <c r="I191" s="407" t="str">
        <f t="shared" ref="I191:I192" si="690">IF(F191&lt;0,"STOPP!","OK!")</f>
        <v>OK!</v>
      </c>
      <c r="J191" s="407" t="str">
        <f t="shared" ref="J191:J192" si="691">IF(G191&lt;0,"STOPP!","OK!")</f>
        <v>OK!</v>
      </c>
      <c r="K191" s="407" t="str">
        <f t="shared" ref="K191:K192" si="692">IF(H191&lt;0,"STOPP!","OK!")</f>
        <v>OK!</v>
      </c>
      <c r="L191" s="407" t="str">
        <f t="shared" ref="L191:L192" si="693">IF(I191&lt;0,"STOPP!","OK!")</f>
        <v>OK!</v>
      </c>
      <c r="M191" s="407" t="str">
        <f t="shared" ref="M191:M192" si="694">IF(J191&lt;0,"STOPP!","OK!")</f>
        <v>OK!</v>
      </c>
      <c r="N191" s="407" t="str">
        <f t="shared" ref="N191:N192" si="695">IF(K191&lt;0,"STOPP!","OK!")</f>
        <v>OK!</v>
      </c>
      <c r="O191" s="407" t="str">
        <f t="shared" ref="O191:O192" si="696">IF(L191&lt;0,"STOPP!","OK!")</f>
        <v>OK!</v>
      </c>
      <c r="P191" s="407" t="str">
        <f t="shared" ref="P191:P192" si="697">IF(M191&lt;0,"STOPP!","OK!")</f>
        <v>OK!</v>
      </c>
      <c r="Q191" s="407" t="str">
        <f t="shared" ref="Q191:Q192" si="698">IF(N191&lt;0,"STOPP!","OK!")</f>
        <v>OK!</v>
      </c>
      <c r="R191" s="407" t="str">
        <f t="shared" ref="R191:R192" si="699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8" t="str">
        <f>A$12</f>
        <v>Angazhimet kujtesë</v>
      </c>
      <c r="B192" s="564"/>
      <c r="C192" s="564">
        <f>'(C5) Angazhimet'!D70</f>
        <v>0</v>
      </c>
      <c r="D192" s="562">
        <f>'(C5) Angazhimet'!E70</f>
        <v>0</v>
      </c>
      <c r="E192" s="562">
        <f>'(C5) Angazhimet'!F70</f>
        <v>0</v>
      </c>
      <c r="F192" s="407" t="str">
        <f>IF(C192&gt;C191,"STOPP!","OK!")</f>
        <v>OK!</v>
      </c>
      <c r="G192" s="407" t="str">
        <f t="shared" si="688"/>
        <v>OK!</v>
      </c>
      <c r="H192" s="407" t="str">
        <f t="shared" si="689"/>
        <v>OK!</v>
      </c>
      <c r="I192" s="407" t="str">
        <f t="shared" si="690"/>
        <v>OK!</v>
      </c>
      <c r="J192" s="407" t="str">
        <f t="shared" si="691"/>
        <v>OK!</v>
      </c>
      <c r="K192" s="407" t="str">
        <f t="shared" si="692"/>
        <v>OK!</v>
      </c>
      <c r="L192" s="407" t="str">
        <f t="shared" si="693"/>
        <v>OK!</v>
      </c>
      <c r="M192" s="407" t="str">
        <f t="shared" si="694"/>
        <v>OK!</v>
      </c>
      <c r="N192" s="407" t="str">
        <f t="shared" si="695"/>
        <v>OK!</v>
      </c>
      <c r="O192" s="407" t="str">
        <f t="shared" si="696"/>
        <v>OK!</v>
      </c>
      <c r="P192" s="407" t="str">
        <f t="shared" si="697"/>
        <v>OK!</v>
      </c>
      <c r="Q192" s="407" t="str">
        <f t="shared" si="698"/>
        <v>OK!</v>
      </c>
      <c r="R192" s="407" t="str">
        <f t="shared" si="699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700" t="str">
        <f>'(B3) Struktura Funksionale'!B60</f>
        <v>05100</v>
      </c>
      <c r="B193" s="876" t="str">
        <f>'(B3) Struktura Funksionale'!C60</f>
        <v>Menaxhimi i mbetjeve</v>
      </c>
      <c r="C193" s="876"/>
      <c r="D193" s="876"/>
      <c r="E193" s="876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7" t="str">
        <f t="shared" ref="F194:F196" si="700">IF(C194&lt;0,"STOPP!","OK!")</f>
        <v>OK!</v>
      </c>
      <c r="G194" s="407" t="str">
        <f t="shared" ref="G194:G198" si="701">IF(D194&lt;0,"STOPP!","OK!")</f>
        <v>OK!</v>
      </c>
      <c r="H194" s="407" t="str">
        <f t="shared" ref="H194:H198" si="702">IF(E194&lt;0,"STOPP!","OK!")</f>
        <v>OK!</v>
      </c>
      <c r="I194" s="407" t="str">
        <f t="shared" ref="I194:I198" si="703">IF(F194&lt;0,"STOPP!","OK!")</f>
        <v>OK!</v>
      </c>
      <c r="J194" s="407" t="str">
        <f t="shared" ref="J194:J198" si="704">IF(G194&lt;0,"STOPP!","OK!")</f>
        <v>OK!</v>
      </c>
      <c r="K194" s="407" t="str">
        <f t="shared" ref="K194:K198" si="705">IF(H194&lt;0,"STOPP!","OK!")</f>
        <v>OK!</v>
      </c>
      <c r="L194" s="407" t="str">
        <f t="shared" ref="L194:L198" si="706">IF(I194&lt;0,"STOPP!","OK!")</f>
        <v>OK!</v>
      </c>
      <c r="M194" s="407" t="str">
        <f t="shared" ref="M194:M198" si="707">IF(J194&lt;0,"STOPP!","OK!")</f>
        <v>OK!</v>
      </c>
      <c r="N194" s="407" t="str">
        <f t="shared" ref="N194:N198" si="708">IF(K194&lt;0,"STOPP!","OK!")</f>
        <v>OK!</v>
      </c>
      <c r="O194" s="407" t="str">
        <f t="shared" ref="O194:O198" si="709">IF(L194&lt;0,"STOPP!","OK!")</f>
        <v>OK!</v>
      </c>
      <c r="P194" s="407" t="str">
        <f t="shared" ref="P194:P198" si="710">IF(M194&lt;0,"STOPP!","OK!")</f>
        <v>OK!</v>
      </c>
      <c r="Q194" s="407" t="str">
        <f t="shared" ref="Q194:Q198" si="711">IF(N194&lt;0,"STOPP!","OK!")</f>
        <v>OK!</v>
      </c>
      <c r="R194" s="407" t="str">
        <f t="shared" ref="R194:R198" si="712">IF(O194&lt;0,"STOPP!","OK!")</f>
        <v>OK!</v>
      </c>
      <c r="S194" s="407" t="str">
        <f t="shared" ref="S194:S196" si="713">IF(D194&lt;0,"STOPP!","OK!")</f>
        <v>OK!</v>
      </c>
      <c r="T194" s="407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/>
      <c r="D195" s="288"/>
      <c r="E195" s="288"/>
      <c r="F195" s="407" t="str">
        <f t="shared" si="700"/>
        <v>OK!</v>
      </c>
      <c r="G195" s="407" t="str">
        <f t="shared" si="701"/>
        <v>OK!</v>
      </c>
      <c r="H195" s="407" t="str">
        <f t="shared" si="702"/>
        <v>OK!</v>
      </c>
      <c r="I195" s="407" t="str">
        <f t="shared" si="703"/>
        <v>OK!</v>
      </c>
      <c r="J195" s="407" t="str">
        <f t="shared" si="704"/>
        <v>OK!</v>
      </c>
      <c r="K195" s="407" t="str">
        <f t="shared" si="705"/>
        <v>OK!</v>
      </c>
      <c r="L195" s="407" t="str">
        <f t="shared" si="706"/>
        <v>OK!</v>
      </c>
      <c r="M195" s="407" t="str">
        <f t="shared" si="707"/>
        <v>OK!</v>
      </c>
      <c r="N195" s="407" t="str">
        <f t="shared" si="708"/>
        <v>OK!</v>
      </c>
      <c r="O195" s="407" t="str">
        <f t="shared" si="709"/>
        <v>OK!</v>
      </c>
      <c r="P195" s="407" t="str">
        <f t="shared" si="710"/>
        <v>OK!</v>
      </c>
      <c r="Q195" s="407" t="str">
        <f t="shared" si="711"/>
        <v>OK!</v>
      </c>
      <c r="R195" s="407" t="str">
        <f t="shared" si="712"/>
        <v>OK!</v>
      </c>
      <c r="S195" s="407" t="str">
        <f t="shared" si="713"/>
        <v>OK!</v>
      </c>
      <c r="T195" s="407" t="str">
        <f t="shared" si="714"/>
        <v>OK!</v>
      </c>
    </row>
    <row r="196" spans="1:20" x14ac:dyDescent="0.15">
      <c r="A196" s="566" t="str">
        <f>A$10</f>
        <v>Shpenzimet kapitale</v>
      </c>
      <c r="B196" s="567"/>
      <c r="C196" s="564">
        <f>C197-C194-C195</f>
        <v>0</v>
      </c>
      <c r="D196" s="562">
        <f>D197-D194-D195</f>
        <v>0</v>
      </c>
      <c r="E196" s="562">
        <f>E197-E194-E195</f>
        <v>0</v>
      </c>
      <c r="F196" s="407" t="str">
        <f t="shared" si="700"/>
        <v>OK!</v>
      </c>
      <c r="G196" s="407" t="str">
        <f t="shared" si="701"/>
        <v>OK!</v>
      </c>
      <c r="H196" s="407" t="str">
        <f t="shared" si="702"/>
        <v>OK!</v>
      </c>
      <c r="I196" s="407" t="str">
        <f t="shared" si="703"/>
        <v>OK!</v>
      </c>
      <c r="J196" s="407" t="str">
        <f t="shared" si="704"/>
        <v>OK!</v>
      </c>
      <c r="K196" s="407" t="str">
        <f t="shared" si="705"/>
        <v>OK!</v>
      </c>
      <c r="L196" s="407" t="str">
        <f t="shared" si="706"/>
        <v>OK!</v>
      </c>
      <c r="M196" s="407" t="str">
        <f t="shared" si="707"/>
        <v>OK!</v>
      </c>
      <c r="N196" s="407" t="str">
        <f t="shared" si="708"/>
        <v>OK!</v>
      </c>
      <c r="O196" s="407" t="str">
        <f t="shared" si="709"/>
        <v>OK!</v>
      </c>
      <c r="P196" s="407" t="str">
        <f t="shared" si="710"/>
        <v>OK!</v>
      </c>
      <c r="Q196" s="407" t="str">
        <f t="shared" si="711"/>
        <v>OK!</v>
      </c>
      <c r="R196" s="407" t="str">
        <f t="shared" si="712"/>
        <v>OK!</v>
      </c>
      <c r="S196" s="407" t="str">
        <f t="shared" si="713"/>
        <v>OK!</v>
      </c>
      <c r="T196" s="407" t="str">
        <f t="shared" si="714"/>
        <v>OK!</v>
      </c>
    </row>
    <row r="197" spans="1:20" x14ac:dyDescent="0.15">
      <c r="A197" s="556" t="str">
        <f>A$11</f>
        <v>Tavanet e përgjithshme</v>
      </c>
      <c r="B197" s="557"/>
      <c r="C197" s="565"/>
      <c r="D197" s="565"/>
      <c r="E197" s="565"/>
      <c r="F197" s="407" t="str">
        <f>IF(C197&lt;0,"STOPP!","OK!")</f>
        <v>OK!</v>
      </c>
      <c r="G197" s="407" t="str">
        <f t="shared" si="701"/>
        <v>OK!</v>
      </c>
      <c r="H197" s="407" t="str">
        <f t="shared" si="702"/>
        <v>OK!</v>
      </c>
      <c r="I197" s="407" t="str">
        <f t="shared" si="703"/>
        <v>OK!</v>
      </c>
      <c r="J197" s="407" t="str">
        <f t="shared" si="704"/>
        <v>OK!</v>
      </c>
      <c r="K197" s="407" t="str">
        <f t="shared" si="705"/>
        <v>OK!</v>
      </c>
      <c r="L197" s="407" t="str">
        <f t="shared" si="706"/>
        <v>OK!</v>
      </c>
      <c r="M197" s="407" t="str">
        <f t="shared" si="707"/>
        <v>OK!</v>
      </c>
      <c r="N197" s="407" t="str">
        <f t="shared" si="708"/>
        <v>OK!</v>
      </c>
      <c r="O197" s="407" t="str">
        <f t="shared" si="709"/>
        <v>OK!</v>
      </c>
      <c r="P197" s="407" t="str">
        <f t="shared" si="710"/>
        <v>OK!</v>
      </c>
      <c r="Q197" s="407" t="str">
        <f t="shared" si="711"/>
        <v>OK!</v>
      </c>
      <c r="R197" s="407" t="str">
        <f t="shared" si="712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8" t="str">
        <f>A$12</f>
        <v>Angazhimet kujtesë</v>
      </c>
      <c r="B198" s="564"/>
      <c r="C198" s="564">
        <f>'(C5) Angazhimet'!D67</f>
        <v>0</v>
      </c>
      <c r="D198" s="564">
        <f>'(C5) Angazhimet'!E67</f>
        <v>0</v>
      </c>
      <c r="E198" s="564">
        <f>'(C5) Angazhimet'!F67</f>
        <v>0</v>
      </c>
      <c r="F198" s="407" t="str">
        <f>IF(C198&gt;C197,"STOPP!","OK!")</f>
        <v>OK!</v>
      </c>
      <c r="G198" s="407" t="str">
        <f t="shared" si="701"/>
        <v>OK!</v>
      </c>
      <c r="H198" s="407" t="str">
        <f t="shared" si="702"/>
        <v>OK!</v>
      </c>
      <c r="I198" s="407" t="str">
        <f t="shared" si="703"/>
        <v>OK!</v>
      </c>
      <c r="J198" s="407" t="str">
        <f t="shared" si="704"/>
        <v>OK!</v>
      </c>
      <c r="K198" s="407" t="str">
        <f t="shared" si="705"/>
        <v>OK!</v>
      </c>
      <c r="L198" s="407" t="str">
        <f t="shared" si="706"/>
        <v>OK!</v>
      </c>
      <c r="M198" s="407" t="str">
        <f t="shared" si="707"/>
        <v>OK!</v>
      </c>
      <c r="N198" s="407" t="str">
        <f t="shared" si="708"/>
        <v>OK!</v>
      </c>
      <c r="O198" s="407" t="str">
        <f t="shared" si="709"/>
        <v>OK!</v>
      </c>
      <c r="P198" s="407" t="str">
        <f t="shared" si="710"/>
        <v>OK!</v>
      </c>
      <c r="Q198" s="407" t="str">
        <f t="shared" si="711"/>
        <v>OK!</v>
      </c>
      <c r="R198" s="407" t="str">
        <f t="shared" si="712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7" t="str">
        <f>'(B2) Struktura Organizative'!A34</f>
        <v>Nënfunksioni 11</v>
      </c>
      <c r="B199" s="873" t="str">
        <f>'(B2) Struktura Organizative'!B34</f>
        <v>052 Menaxhimi i ujrave të zeza</v>
      </c>
      <c r="C199" s="874"/>
      <c r="D199" s="874"/>
      <c r="E199" s="875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4">
        <f>C206</f>
        <v>0</v>
      </c>
      <c r="D200" s="564">
        <f t="shared" ref="D200:E200" si="723">D206</f>
        <v>0</v>
      </c>
      <c r="E200" s="564">
        <f t="shared" si="723"/>
        <v>0</v>
      </c>
      <c r="F200" s="407" t="str">
        <f t="shared" ref="F200:F202" si="724">IF(C200&lt;0,"STOPP!","OK!")</f>
        <v>OK!</v>
      </c>
      <c r="G200" s="407" t="str">
        <f t="shared" ref="G200:G202" si="725">IF(D200&lt;0,"STOPP!","OK!")</f>
        <v>OK!</v>
      </c>
      <c r="H200" s="407" t="str">
        <f t="shared" ref="H200:H202" si="726">IF(E200&lt;0,"STOPP!","OK!")</f>
        <v>OK!</v>
      </c>
      <c r="I200" s="407" t="str">
        <f t="shared" ref="I200:I202" si="727">IF(F200&lt;0,"STOPP!","OK!")</f>
        <v>OK!</v>
      </c>
      <c r="J200" s="407" t="str">
        <f t="shared" ref="J200:J202" si="728">IF(G200&lt;0,"STOPP!","OK!")</f>
        <v>OK!</v>
      </c>
      <c r="K200" s="407" t="str">
        <f t="shared" ref="K200:K202" si="729">IF(H200&lt;0,"STOPP!","OK!")</f>
        <v>OK!</v>
      </c>
      <c r="L200" s="407" t="str">
        <f t="shared" ref="L200:L202" si="730">IF(I200&lt;0,"STOPP!","OK!")</f>
        <v>OK!</v>
      </c>
      <c r="M200" s="407" t="str">
        <f t="shared" ref="M200:M202" si="731">IF(J200&lt;0,"STOPP!","OK!")</f>
        <v>OK!</v>
      </c>
      <c r="N200" s="407" t="str">
        <f t="shared" ref="N200:N202" si="732">IF(K200&lt;0,"STOPP!","OK!")</f>
        <v>OK!</v>
      </c>
      <c r="O200" s="407" t="str">
        <f t="shared" ref="O200:O202" si="733">IF(L200&lt;0,"STOPP!","OK!")</f>
        <v>OK!</v>
      </c>
      <c r="P200" s="407" t="str">
        <f t="shared" ref="P200:P202" si="734">IF(M200&lt;0,"STOPP!","OK!")</f>
        <v>OK!</v>
      </c>
      <c r="Q200" s="407" t="str">
        <f t="shared" ref="Q200:Q202" si="735">IF(N200&lt;0,"STOPP!","OK!")</f>
        <v>OK!</v>
      </c>
      <c r="R200" s="407" t="str">
        <f t="shared" ref="R200:R202" si="736">IF(O200&lt;0,"STOPP!","OK!")</f>
        <v>OK!</v>
      </c>
      <c r="S200" s="407" t="str">
        <f t="shared" ref="S200:S202" si="737">IF(D200&lt;0,"STOPP!","OK!")</f>
        <v>OK!</v>
      </c>
      <c r="T200" s="407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4">
        <f>C207</f>
        <v>0</v>
      </c>
      <c r="D201" s="564">
        <f t="shared" ref="D201:E201" si="739">D207</f>
        <v>0</v>
      </c>
      <c r="E201" s="564">
        <f t="shared" si="739"/>
        <v>0</v>
      </c>
      <c r="F201" s="407" t="str">
        <f t="shared" si="724"/>
        <v>OK!</v>
      </c>
      <c r="G201" s="407" t="str">
        <f t="shared" si="725"/>
        <v>OK!</v>
      </c>
      <c r="H201" s="407" t="str">
        <f t="shared" si="726"/>
        <v>OK!</v>
      </c>
      <c r="I201" s="407" t="str">
        <f t="shared" si="727"/>
        <v>OK!</v>
      </c>
      <c r="J201" s="407" t="str">
        <f t="shared" si="728"/>
        <v>OK!</v>
      </c>
      <c r="K201" s="407" t="str">
        <f t="shared" si="729"/>
        <v>OK!</v>
      </c>
      <c r="L201" s="407" t="str">
        <f t="shared" si="730"/>
        <v>OK!</v>
      </c>
      <c r="M201" s="407" t="str">
        <f t="shared" si="731"/>
        <v>OK!</v>
      </c>
      <c r="N201" s="407" t="str">
        <f t="shared" si="732"/>
        <v>OK!</v>
      </c>
      <c r="O201" s="407" t="str">
        <f t="shared" si="733"/>
        <v>OK!</v>
      </c>
      <c r="P201" s="407" t="str">
        <f t="shared" si="734"/>
        <v>OK!</v>
      </c>
      <c r="Q201" s="407" t="str">
        <f t="shared" si="735"/>
        <v>OK!</v>
      </c>
      <c r="R201" s="407" t="str">
        <f t="shared" si="736"/>
        <v>OK!</v>
      </c>
      <c r="S201" s="407" t="str">
        <f t="shared" si="737"/>
        <v>OK!</v>
      </c>
      <c r="T201" s="407" t="str">
        <f t="shared" si="738"/>
        <v>OK!</v>
      </c>
    </row>
    <row r="202" spans="1:20" x14ac:dyDescent="0.15">
      <c r="A202" s="566" t="str">
        <f>A$10</f>
        <v>Shpenzimet kapitale</v>
      </c>
      <c r="B202" s="567"/>
      <c r="C202" s="564">
        <f>C203-C200-C201</f>
        <v>0</v>
      </c>
      <c r="D202" s="562">
        <f>D203-D200-D201</f>
        <v>0</v>
      </c>
      <c r="E202" s="562">
        <f>E203-E200-E201</f>
        <v>0</v>
      </c>
      <c r="F202" s="407" t="str">
        <f t="shared" si="724"/>
        <v>OK!</v>
      </c>
      <c r="G202" s="407" t="str">
        <f t="shared" si="725"/>
        <v>OK!</v>
      </c>
      <c r="H202" s="407" t="str">
        <f t="shared" si="726"/>
        <v>OK!</v>
      </c>
      <c r="I202" s="407" t="str">
        <f t="shared" si="727"/>
        <v>OK!</v>
      </c>
      <c r="J202" s="407" t="str">
        <f t="shared" si="728"/>
        <v>OK!</v>
      </c>
      <c r="K202" s="407" t="str">
        <f t="shared" si="729"/>
        <v>OK!</v>
      </c>
      <c r="L202" s="407" t="str">
        <f t="shared" si="730"/>
        <v>OK!</v>
      </c>
      <c r="M202" s="407" t="str">
        <f t="shared" si="731"/>
        <v>OK!</v>
      </c>
      <c r="N202" s="407" t="str">
        <f t="shared" si="732"/>
        <v>OK!</v>
      </c>
      <c r="O202" s="407" t="str">
        <f t="shared" si="733"/>
        <v>OK!</v>
      </c>
      <c r="P202" s="407" t="str">
        <f t="shared" si="734"/>
        <v>OK!</v>
      </c>
      <c r="Q202" s="407" t="str">
        <f t="shared" si="735"/>
        <v>OK!</v>
      </c>
      <c r="R202" s="407" t="str">
        <f t="shared" si="736"/>
        <v>OK!</v>
      </c>
      <c r="S202" s="407" t="str">
        <f t="shared" si="737"/>
        <v>OK!</v>
      </c>
      <c r="T202" s="407" t="str">
        <f t="shared" si="738"/>
        <v>OK!</v>
      </c>
    </row>
    <row r="203" spans="1:20" x14ac:dyDescent="0.15">
      <c r="A203" s="556" t="str">
        <f>A$11</f>
        <v>Tavanet e përgjithshme</v>
      </c>
      <c r="B203" s="557"/>
      <c r="C203" s="564">
        <f>C209</f>
        <v>0</v>
      </c>
      <c r="D203" s="564">
        <f t="shared" ref="D203:E203" si="740">D209</f>
        <v>0</v>
      </c>
      <c r="E203" s="564">
        <f t="shared" si="740"/>
        <v>0</v>
      </c>
      <c r="F203" s="407" t="str">
        <f>IF(C203&lt;0,"STOPP!","OK!")</f>
        <v>OK!</v>
      </c>
      <c r="G203" s="407" t="str">
        <f t="shared" ref="G203:G204" si="741">IF(D203&lt;0,"STOPP!","OK!")</f>
        <v>OK!</v>
      </c>
      <c r="H203" s="407" t="str">
        <f t="shared" ref="H203:H204" si="742">IF(E203&lt;0,"STOPP!","OK!")</f>
        <v>OK!</v>
      </c>
      <c r="I203" s="407" t="str">
        <f t="shared" ref="I203:I204" si="743">IF(F203&lt;0,"STOPP!","OK!")</f>
        <v>OK!</v>
      </c>
      <c r="J203" s="407" t="str">
        <f t="shared" ref="J203:J204" si="744">IF(G203&lt;0,"STOPP!","OK!")</f>
        <v>OK!</v>
      </c>
      <c r="K203" s="407" t="str">
        <f t="shared" ref="K203:K204" si="745">IF(H203&lt;0,"STOPP!","OK!")</f>
        <v>OK!</v>
      </c>
      <c r="L203" s="407" t="str">
        <f t="shared" ref="L203:L204" si="746">IF(I203&lt;0,"STOPP!","OK!")</f>
        <v>OK!</v>
      </c>
      <c r="M203" s="407" t="str">
        <f t="shared" ref="M203:M204" si="747">IF(J203&lt;0,"STOPP!","OK!")</f>
        <v>OK!</v>
      </c>
      <c r="N203" s="407" t="str">
        <f t="shared" ref="N203:N204" si="748">IF(K203&lt;0,"STOPP!","OK!")</f>
        <v>OK!</v>
      </c>
      <c r="O203" s="407" t="str">
        <f t="shared" ref="O203:O204" si="749">IF(L203&lt;0,"STOPP!","OK!")</f>
        <v>OK!</v>
      </c>
      <c r="P203" s="407" t="str">
        <f t="shared" ref="P203:P204" si="750">IF(M203&lt;0,"STOPP!","OK!")</f>
        <v>OK!</v>
      </c>
      <c r="Q203" s="407" t="str">
        <f t="shared" ref="Q203:Q204" si="751">IF(N203&lt;0,"STOPP!","OK!")</f>
        <v>OK!</v>
      </c>
      <c r="R203" s="407" t="str">
        <f t="shared" ref="R203:R204" si="752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8" t="str">
        <f>A$12</f>
        <v>Angazhimet kujtesë</v>
      </c>
      <c r="B204" s="564"/>
      <c r="C204" s="564">
        <f>'(C5) Angazhimet'!D75</f>
        <v>0</v>
      </c>
      <c r="D204" s="562">
        <f>'(C5) Angazhimet'!E75</f>
        <v>0</v>
      </c>
      <c r="E204" s="562">
        <f>'(C5) Angazhimet'!F75</f>
        <v>0</v>
      </c>
      <c r="F204" s="407" t="str">
        <f>IF(C204&gt;C203,"STOPP!","OK!")</f>
        <v>OK!</v>
      </c>
      <c r="G204" s="407" t="str">
        <f t="shared" si="741"/>
        <v>OK!</v>
      </c>
      <c r="H204" s="407" t="str">
        <f t="shared" si="742"/>
        <v>OK!</v>
      </c>
      <c r="I204" s="407" t="str">
        <f t="shared" si="743"/>
        <v>OK!</v>
      </c>
      <c r="J204" s="407" t="str">
        <f t="shared" si="744"/>
        <v>OK!</v>
      </c>
      <c r="K204" s="407" t="str">
        <f t="shared" si="745"/>
        <v>OK!</v>
      </c>
      <c r="L204" s="407" t="str">
        <f t="shared" si="746"/>
        <v>OK!</v>
      </c>
      <c r="M204" s="407" t="str">
        <f t="shared" si="747"/>
        <v>OK!</v>
      </c>
      <c r="N204" s="407" t="str">
        <f t="shared" si="748"/>
        <v>OK!</v>
      </c>
      <c r="O204" s="407" t="str">
        <f t="shared" si="749"/>
        <v>OK!</v>
      </c>
      <c r="P204" s="407" t="str">
        <f t="shared" si="750"/>
        <v>OK!</v>
      </c>
      <c r="Q204" s="407" t="str">
        <f t="shared" si="751"/>
        <v>OK!</v>
      </c>
      <c r="R204" s="407" t="str">
        <f t="shared" si="752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8" t="str">
        <f>'(B3) Struktura Funksionale'!B64</f>
        <v>05200</v>
      </c>
      <c r="B205" s="870" t="str">
        <f>'(B3) Struktura Funksionale'!C64</f>
        <v>Menaxhimi i ujrave të zeza dhe kanalizimeve</v>
      </c>
      <c r="C205" s="871"/>
      <c r="D205" s="871"/>
      <c r="E205" s="872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53">IF(C206&lt;0,"STOPP!","OK!")</f>
        <v>OK!</v>
      </c>
      <c r="G206" s="407" t="str">
        <f t="shared" ref="G206:G210" si="754">IF(D206&lt;0,"STOPP!","OK!")</f>
        <v>OK!</v>
      </c>
      <c r="H206" s="407" t="str">
        <f t="shared" ref="H206:H210" si="755">IF(E206&lt;0,"STOPP!","OK!")</f>
        <v>OK!</v>
      </c>
      <c r="I206" s="407" t="str">
        <f t="shared" ref="I206:I210" si="756">IF(F206&lt;0,"STOPP!","OK!")</f>
        <v>OK!</v>
      </c>
      <c r="J206" s="407" t="str">
        <f t="shared" ref="J206:J210" si="757">IF(G206&lt;0,"STOPP!","OK!")</f>
        <v>OK!</v>
      </c>
      <c r="K206" s="407" t="str">
        <f t="shared" ref="K206:K210" si="758">IF(H206&lt;0,"STOPP!","OK!")</f>
        <v>OK!</v>
      </c>
      <c r="L206" s="407" t="str">
        <f t="shared" ref="L206:L210" si="759">IF(I206&lt;0,"STOPP!","OK!")</f>
        <v>OK!</v>
      </c>
      <c r="M206" s="407" t="str">
        <f t="shared" ref="M206:M210" si="760">IF(J206&lt;0,"STOPP!","OK!")</f>
        <v>OK!</v>
      </c>
      <c r="N206" s="407" t="str">
        <f t="shared" ref="N206:N210" si="761">IF(K206&lt;0,"STOPP!","OK!")</f>
        <v>OK!</v>
      </c>
      <c r="O206" s="407" t="str">
        <f t="shared" ref="O206:O210" si="762">IF(L206&lt;0,"STOPP!","OK!")</f>
        <v>OK!</v>
      </c>
      <c r="P206" s="407" t="str">
        <f t="shared" ref="P206:P210" si="763">IF(M206&lt;0,"STOPP!","OK!")</f>
        <v>OK!</v>
      </c>
      <c r="Q206" s="407" t="str">
        <f t="shared" ref="Q206:Q210" si="764">IF(N206&lt;0,"STOPP!","OK!")</f>
        <v>OK!</v>
      </c>
      <c r="R206" s="407" t="str">
        <f t="shared" ref="R206:R210" si="765">IF(O206&lt;0,"STOPP!","OK!")</f>
        <v>OK!</v>
      </c>
      <c r="S206" s="407" t="str">
        <f t="shared" ref="S206:S208" si="766">IF(D206&lt;0,"STOPP!","OK!")</f>
        <v>OK!</v>
      </c>
      <c r="T206" s="407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53"/>
        <v>OK!</v>
      </c>
      <c r="G207" s="407" t="str">
        <f t="shared" si="754"/>
        <v>OK!</v>
      </c>
      <c r="H207" s="407" t="str">
        <f t="shared" si="755"/>
        <v>OK!</v>
      </c>
      <c r="I207" s="407" t="str">
        <f t="shared" si="756"/>
        <v>OK!</v>
      </c>
      <c r="J207" s="407" t="str">
        <f t="shared" si="757"/>
        <v>OK!</v>
      </c>
      <c r="K207" s="407" t="str">
        <f t="shared" si="758"/>
        <v>OK!</v>
      </c>
      <c r="L207" s="407" t="str">
        <f t="shared" si="759"/>
        <v>OK!</v>
      </c>
      <c r="M207" s="407" t="str">
        <f t="shared" si="760"/>
        <v>OK!</v>
      </c>
      <c r="N207" s="407" t="str">
        <f t="shared" si="761"/>
        <v>OK!</v>
      </c>
      <c r="O207" s="407" t="str">
        <f t="shared" si="762"/>
        <v>OK!</v>
      </c>
      <c r="P207" s="407" t="str">
        <f t="shared" si="763"/>
        <v>OK!</v>
      </c>
      <c r="Q207" s="407" t="str">
        <f t="shared" si="764"/>
        <v>OK!</v>
      </c>
      <c r="R207" s="407" t="str">
        <f t="shared" si="765"/>
        <v>OK!</v>
      </c>
      <c r="S207" s="407" t="str">
        <f t="shared" si="766"/>
        <v>OK!</v>
      </c>
      <c r="T207" s="407" t="str">
        <f t="shared" si="767"/>
        <v>OK!</v>
      </c>
    </row>
    <row r="208" spans="1:20" x14ac:dyDescent="0.15">
      <c r="A208" s="566" t="str">
        <f>A$10</f>
        <v>Shpenzimet kapitale</v>
      </c>
      <c r="B208" s="567"/>
      <c r="C208" s="564">
        <f>C209-C206-C207</f>
        <v>0</v>
      </c>
      <c r="D208" s="562">
        <f>D209-D206-D207</f>
        <v>0</v>
      </c>
      <c r="E208" s="562">
        <f>E209-E206-E207</f>
        <v>0</v>
      </c>
      <c r="F208" s="407" t="str">
        <f t="shared" si="753"/>
        <v>OK!</v>
      </c>
      <c r="G208" s="407" t="str">
        <f t="shared" si="754"/>
        <v>OK!</v>
      </c>
      <c r="H208" s="407" t="str">
        <f t="shared" si="755"/>
        <v>OK!</v>
      </c>
      <c r="I208" s="407" t="str">
        <f t="shared" si="756"/>
        <v>OK!</v>
      </c>
      <c r="J208" s="407" t="str">
        <f t="shared" si="757"/>
        <v>OK!</v>
      </c>
      <c r="K208" s="407" t="str">
        <f t="shared" si="758"/>
        <v>OK!</v>
      </c>
      <c r="L208" s="407" t="str">
        <f t="shared" si="759"/>
        <v>OK!</v>
      </c>
      <c r="M208" s="407" t="str">
        <f t="shared" si="760"/>
        <v>OK!</v>
      </c>
      <c r="N208" s="407" t="str">
        <f t="shared" si="761"/>
        <v>OK!</v>
      </c>
      <c r="O208" s="407" t="str">
        <f t="shared" si="762"/>
        <v>OK!</v>
      </c>
      <c r="P208" s="407" t="str">
        <f t="shared" si="763"/>
        <v>OK!</v>
      </c>
      <c r="Q208" s="407" t="str">
        <f t="shared" si="764"/>
        <v>OK!</v>
      </c>
      <c r="R208" s="407" t="str">
        <f t="shared" si="765"/>
        <v>OK!</v>
      </c>
      <c r="S208" s="407" t="str">
        <f t="shared" si="766"/>
        <v>OK!</v>
      </c>
      <c r="T208" s="407" t="str">
        <f t="shared" si="767"/>
        <v>OK!</v>
      </c>
    </row>
    <row r="209" spans="1:20" x14ac:dyDescent="0.15">
      <c r="A209" s="556" t="str">
        <f>A$11</f>
        <v>Tavanet e përgjithshme</v>
      </c>
      <c r="B209" s="557"/>
      <c r="C209" s="565"/>
      <c r="D209" s="563"/>
      <c r="E209" s="563"/>
      <c r="F209" s="407" t="str">
        <f>IF(C209&lt;0,"STOPP!","OK!")</f>
        <v>OK!</v>
      </c>
      <c r="G209" s="407" t="str">
        <f t="shared" si="754"/>
        <v>OK!</v>
      </c>
      <c r="H209" s="407" t="str">
        <f t="shared" si="755"/>
        <v>OK!</v>
      </c>
      <c r="I209" s="407" t="str">
        <f t="shared" si="756"/>
        <v>OK!</v>
      </c>
      <c r="J209" s="407" t="str">
        <f t="shared" si="757"/>
        <v>OK!</v>
      </c>
      <c r="K209" s="407" t="str">
        <f t="shared" si="758"/>
        <v>OK!</v>
      </c>
      <c r="L209" s="407" t="str">
        <f t="shared" si="759"/>
        <v>OK!</v>
      </c>
      <c r="M209" s="407" t="str">
        <f t="shared" si="760"/>
        <v>OK!</v>
      </c>
      <c r="N209" s="407" t="str">
        <f t="shared" si="761"/>
        <v>OK!</v>
      </c>
      <c r="O209" s="407" t="str">
        <f t="shared" si="762"/>
        <v>OK!</v>
      </c>
      <c r="P209" s="407" t="str">
        <f t="shared" si="763"/>
        <v>OK!</v>
      </c>
      <c r="Q209" s="407" t="str">
        <f t="shared" si="764"/>
        <v>OK!</v>
      </c>
      <c r="R209" s="407" t="str">
        <f t="shared" si="765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8" t="str">
        <f>A$12</f>
        <v>Angazhimet kujtesë</v>
      </c>
      <c r="B210" s="564"/>
      <c r="C210" s="564">
        <f>'(C5) Angazhimet'!D72</f>
        <v>0</v>
      </c>
      <c r="D210" s="564">
        <f>'(C5) Angazhimet'!E72</f>
        <v>0</v>
      </c>
      <c r="E210" s="564">
        <f>'(C5) Angazhimet'!F72</f>
        <v>0</v>
      </c>
      <c r="F210" s="407" t="str">
        <f>IF(C210&gt;C209,"STOPP!","OK!")</f>
        <v>OK!</v>
      </c>
      <c r="G210" s="407" t="str">
        <f t="shared" si="754"/>
        <v>OK!</v>
      </c>
      <c r="H210" s="407" t="str">
        <f t="shared" si="755"/>
        <v>OK!</v>
      </c>
      <c r="I210" s="407" t="str">
        <f t="shared" si="756"/>
        <v>OK!</v>
      </c>
      <c r="J210" s="407" t="str">
        <f t="shared" si="757"/>
        <v>OK!</v>
      </c>
      <c r="K210" s="407" t="str">
        <f t="shared" si="758"/>
        <v>OK!</v>
      </c>
      <c r="L210" s="407" t="str">
        <f t="shared" si="759"/>
        <v>OK!</v>
      </c>
      <c r="M210" s="407" t="str">
        <f t="shared" si="760"/>
        <v>OK!</v>
      </c>
      <c r="N210" s="407" t="str">
        <f t="shared" si="761"/>
        <v>OK!</v>
      </c>
      <c r="O210" s="407" t="str">
        <f t="shared" si="762"/>
        <v>OK!</v>
      </c>
      <c r="P210" s="407" t="str">
        <f t="shared" si="763"/>
        <v>OK!</v>
      </c>
      <c r="Q210" s="407" t="str">
        <f t="shared" si="764"/>
        <v>OK!</v>
      </c>
      <c r="R210" s="407" t="str">
        <f t="shared" si="765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7" t="str">
        <f>'(B2) Struktura Organizative'!A36</f>
        <v>Nënfunksioni 12</v>
      </c>
      <c r="B211" s="873" t="str">
        <f>'(B2) Struktura Organizative'!B36</f>
        <v>053 Reduktimi i ndotjes</v>
      </c>
      <c r="C211" s="874"/>
      <c r="D211" s="874"/>
      <c r="E211" s="875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4">
        <f>C218</f>
        <v>0</v>
      </c>
      <c r="D212" s="564">
        <f t="shared" ref="D212:E212" si="776">D218</f>
        <v>0</v>
      </c>
      <c r="E212" s="564">
        <f t="shared" si="776"/>
        <v>0</v>
      </c>
      <c r="F212" s="407" t="str">
        <f t="shared" ref="F212:F214" si="777">IF(C212&lt;0,"STOPP!","OK!")</f>
        <v>OK!</v>
      </c>
      <c r="G212" s="407" t="str">
        <f t="shared" ref="G212:G214" si="778">IF(D212&lt;0,"STOPP!","OK!")</f>
        <v>OK!</v>
      </c>
      <c r="H212" s="407" t="str">
        <f t="shared" ref="H212:H214" si="779">IF(E212&lt;0,"STOPP!","OK!")</f>
        <v>OK!</v>
      </c>
      <c r="I212" s="407" t="str">
        <f t="shared" ref="I212:I214" si="780">IF(F212&lt;0,"STOPP!","OK!")</f>
        <v>OK!</v>
      </c>
      <c r="J212" s="407" t="str">
        <f t="shared" ref="J212:J214" si="781">IF(G212&lt;0,"STOPP!","OK!")</f>
        <v>OK!</v>
      </c>
      <c r="K212" s="407" t="str">
        <f t="shared" ref="K212:K214" si="782">IF(H212&lt;0,"STOPP!","OK!")</f>
        <v>OK!</v>
      </c>
      <c r="L212" s="407" t="str">
        <f t="shared" ref="L212:L214" si="783">IF(I212&lt;0,"STOPP!","OK!")</f>
        <v>OK!</v>
      </c>
      <c r="M212" s="407" t="str">
        <f t="shared" ref="M212:M214" si="784">IF(J212&lt;0,"STOPP!","OK!")</f>
        <v>OK!</v>
      </c>
      <c r="N212" s="407" t="str">
        <f t="shared" ref="N212:N214" si="785">IF(K212&lt;0,"STOPP!","OK!")</f>
        <v>OK!</v>
      </c>
      <c r="O212" s="407" t="str">
        <f t="shared" ref="O212:O214" si="786">IF(L212&lt;0,"STOPP!","OK!")</f>
        <v>OK!</v>
      </c>
      <c r="P212" s="407" t="str">
        <f t="shared" ref="P212:P214" si="787">IF(M212&lt;0,"STOPP!","OK!")</f>
        <v>OK!</v>
      </c>
      <c r="Q212" s="407" t="str">
        <f t="shared" ref="Q212:Q214" si="788">IF(N212&lt;0,"STOPP!","OK!")</f>
        <v>OK!</v>
      </c>
      <c r="R212" s="407" t="str">
        <f t="shared" ref="R212:R214" si="789">IF(O212&lt;0,"STOPP!","OK!")</f>
        <v>OK!</v>
      </c>
      <c r="S212" s="407" t="str">
        <f t="shared" ref="S212:S214" si="790">IF(D212&lt;0,"STOPP!","OK!")</f>
        <v>OK!</v>
      </c>
      <c r="T212" s="407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4">
        <f>C219</f>
        <v>0</v>
      </c>
      <c r="D213" s="564">
        <f t="shared" ref="D213:E213" si="792">D219</f>
        <v>0</v>
      </c>
      <c r="E213" s="564">
        <f t="shared" si="792"/>
        <v>0</v>
      </c>
      <c r="F213" s="407" t="str">
        <f t="shared" si="777"/>
        <v>OK!</v>
      </c>
      <c r="G213" s="407" t="str">
        <f t="shared" si="778"/>
        <v>OK!</v>
      </c>
      <c r="H213" s="407" t="str">
        <f t="shared" si="779"/>
        <v>OK!</v>
      </c>
      <c r="I213" s="407" t="str">
        <f t="shared" si="780"/>
        <v>OK!</v>
      </c>
      <c r="J213" s="407" t="str">
        <f t="shared" si="781"/>
        <v>OK!</v>
      </c>
      <c r="K213" s="407" t="str">
        <f t="shared" si="782"/>
        <v>OK!</v>
      </c>
      <c r="L213" s="407" t="str">
        <f t="shared" si="783"/>
        <v>OK!</v>
      </c>
      <c r="M213" s="407" t="str">
        <f t="shared" si="784"/>
        <v>OK!</v>
      </c>
      <c r="N213" s="407" t="str">
        <f t="shared" si="785"/>
        <v>OK!</v>
      </c>
      <c r="O213" s="407" t="str">
        <f t="shared" si="786"/>
        <v>OK!</v>
      </c>
      <c r="P213" s="407" t="str">
        <f t="shared" si="787"/>
        <v>OK!</v>
      </c>
      <c r="Q213" s="407" t="str">
        <f t="shared" si="788"/>
        <v>OK!</v>
      </c>
      <c r="R213" s="407" t="str">
        <f t="shared" si="789"/>
        <v>OK!</v>
      </c>
      <c r="S213" s="407" t="str">
        <f t="shared" si="790"/>
        <v>OK!</v>
      </c>
      <c r="T213" s="407" t="str">
        <f t="shared" si="791"/>
        <v>OK!</v>
      </c>
    </row>
    <row r="214" spans="1:20" x14ac:dyDescent="0.15">
      <c r="A214" s="566" t="str">
        <f>A$10</f>
        <v>Shpenzimet kapitale</v>
      </c>
      <c r="B214" s="567"/>
      <c r="C214" s="564">
        <f>C215-C212-C213</f>
        <v>0</v>
      </c>
      <c r="D214" s="562">
        <f>D215-D212-D213</f>
        <v>0</v>
      </c>
      <c r="E214" s="562">
        <f>E215-E212-E213</f>
        <v>0</v>
      </c>
      <c r="F214" s="407" t="str">
        <f t="shared" si="777"/>
        <v>OK!</v>
      </c>
      <c r="G214" s="407" t="str">
        <f t="shared" si="778"/>
        <v>OK!</v>
      </c>
      <c r="H214" s="407" t="str">
        <f t="shared" si="779"/>
        <v>OK!</v>
      </c>
      <c r="I214" s="407" t="str">
        <f t="shared" si="780"/>
        <v>OK!</v>
      </c>
      <c r="J214" s="407" t="str">
        <f t="shared" si="781"/>
        <v>OK!</v>
      </c>
      <c r="K214" s="407" t="str">
        <f t="shared" si="782"/>
        <v>OK!</v>
      </c>
      <c r="L214" s="407" t="str">
        <f t="shared" si="783"/>
        <v>OK!</v>
      </c>
      <c r="M214" s="407" t="str">
        <f t="shared" si="784"/>
        <v>OK!</v>
      </c>
      <c r="N214" s="407" t="str">
        <f t="shared" si="785"/>
        <v>OK!</v>
      </c>
      <c r="O214" s="407" t="str">
        <f t="shared" si="786"/>
        <v>OK!</v>
      </c>
      <c r="P214" s="407" t="str">
        <f t="shared" si="787"/>
        <v>OK!</v>
      </c>
      <c r="Q214" s="407" t="str">
        <f t="shared" si="788"/>
        <v>OK!</v>
      </c>
      <c r="R214" s="407" t="str">
        <f t="shared" si="789"/>
        <v>OK!</v>
      </c>
      <c r="S214" s="407" t="str">
        <f t="shared" si="790"/>
        <v>OK!</v>
      </c>
      <c r="T214" s="407" t="str">
        <f t="shared" si="791"/>
        <v>OK!</v>
      </c>
    </row>
    <row r="215" spans="1:20" x14ac:dyDescent="0.15">
      <c r="A215" s="556" t="str">
        <f>A$11</f>
        <v>Tavanet e përgjithshme</v>
      </c>
      <c r="B215" s="557"/>
      <c r="C215" s="564">
        <f>C221</f>
        <v>0</v>
      </c>
      <c r="D215" s="564">
        <f t="shared" ref="D215:E215" si="793">D221</f>
        <v>0</v>
      </c>
      <c r="E215" s="564">
        <f t="shared" si="793"/>
        <v>0</v>
      </c>
      <c r="F215" s="407" t="str">
        <f>IF(C215&lt;0,"STOPP!","OK!")</f>
        <v>OK!</v>
      </c>
      <c r="G215" s="407" t="str">
        <f t="shared" ref="G215:G216" si="794">IF(D215&lt;0,"STOPP!","OK!")</f>
        <v>OK!</v>
      </c>
      <c r="H215" s="407" t="str">
        <f t="shared" ref="H215:H216" si="795">IF(E215&lt;0,"STOPP!","OK!")</f>
        <v>OK!</v>
      </c>
      <c r="I215" s="407" t="str">
        <f t="shared" ref="I215:I216" si="796">IF(F215&lt;0,"STOPP!","OK!")</f>
        <v>OK!</v>
      </c>
      <c r="J215" s="407" t="str">
        <f t="shared" ref="J215:J216" si="797">IF(G215&lt;0,"STOPP!","OK!")</f>
        <v>OK!</v>
      </c>
      <c r="K215" s="407" t="str">
        <f t="shared" ref="K215:K216" si="798">IF(H215&lt;0,"STOPP!","OK!")</f>
        <v>OK!</v>
      </c>
      <c r="L215" s="407" t="str">
        <f t="shared" ref="L215:L216" si="799">IF(I215&lt;0,"STOPP!","OK!")</f>
        <v>OK!</v>
      </c>
      <c r="M215" s="407" t="str">
        <f t="shared" ref="M215:M216" si="800">IF(J215&lt;0,"STOPP!","OK!")</f>
        <v>OK!</v>
      </c>
      <c r="N215" s="407" t="str">
        <f t="shared" ref="N215:N216" si="801">IF(K215&lt;0,"STOPP!","OK!")</f>
        <v>OK!</v>
      </c>
      <c r="O215" s="407" t="str">
        <f t="shared" ref="O215:O216" si="802">IF(L215&lt;0,"STOPP!","OK!")</f>
        <v>OK!</v>
      </c>
      <c r="P215" s="407" t="str">
        <f t="shared" ref="P215:P216" si="803">IF(M215&lt;0,"STOPP!","OK!")</f>
        <v>OK!</v>
      </c>
      <c r="Q215" s="407" t="str">
        <f t="shared" ref="Q215:Q216" si="804">IF(N215&lt;0,"STOPP!","OK!")</f>
        <v>OK!</v>
      </c>
      <c r="R215" s="407" t="str">
        <f t="shared" ref="R215:R216" si="805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8" t="str">
        <f>A$12</f>
        <v>Angazhimet kujtesë</v>
      </c>
      <c r="B216" s="564"/>
      <c r="C216" s="564">
        <f>'(C5) Angazhimet'!D80</f>
        <v>0</v>
      </c>
      <c r="D216" s="562">
        <f>'(C5) Angazhimet'!E80</f>
        <v>0</v>
      </c>
      <c r="E216" s="562">
        <f>'(C5) Angazhimet'!F80</f>
        <v>0</v>
      </c>
      <c r="F216" s="407" t="str">
        <f>IF(C216&gt;C215,"STOPP!","OK!")</f>
        <v>OK!</v>
      </c>
      <c r="G216" s="407" t="str">
        <f t="shared" si="794"/>
        <v>OK!</v>
      </c>
      <c r="H216" s="407" t="str">
        <f t="shared" si="795"/>
        <v>OK!</v>
      </c>
      <c r="I216" s="407" t="str">
        <f t="shared" si="796"/>
        <v>OK!</v>
      </c>
      <c r="J216" s="407" t="str">
        <f t="shared" si="797"/>
        <v>OK!</v>
      </c>
      <c r="K216" s="407" t="str">
        <f t="shared" si="798"/>
        <v>OK!</v>
      </c>
      <c r="L216" s="407" t="str">
        <f t="shared" si="799"/>
        <v>OK!</v>
      </c>
      <c r="M216" s="407" t="str">
        <f t="shared" si="800"/>
        <v>OK!</v>
      </c>
      <c r="N216" s="407" t="str">
        <f t="shared" si="801"/>
        <v>OK!</v>
      </c>
      <c r="O216" s="407" t="str">
        <f t="shared" si="802"/>
        <v>OK!</v>
      </c>
      <c r="P216" s="407" t="str">
        <f t="shared" si="803"/>
        <v>OK!</v>
      </c>
      <c r="Q216" s="407" t="str">
        <f t="shared" si="804"/>
        <v>OK!</v>
      </c>
      <c r="R216" s="407" t="str">
        <f t="shared" si="805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8" t="str">
        <f>'(B3) Struktura Funksionale'!B68</f>
        <v>05320</v>
      </c>
      <c r="B217" s="870" t="str">
        <f>'(B3) Struktura Funksionale'!C68</f>
        <v>Programet e mbrojtjes së mjedisit</v>
      </c>
      <c r="C217" s="871"/>
      <c r="D217" s="871"/>
      <c r="E217" s="872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6">IF(C218&lt;0,"STOPP!","OK!")</f>
        <v>OK!</v>
      </c>
      <c r="G218" s="407" t="str">
        <f t="shared" ref="G218:G222" si="807">IF(D218&lt;0,"STOPP!","OK!")</f>
        <v>OK!</v>
      </c>
      <c r="H218" s="407" t="str">
        <f t="shared" ref="H218:H222" si="808">IF(E218&lt;0,"STOPP!","OK!")</f>
        <v>OK!</v>
      </c>
      <c r="I218" s="407" t="str">
        <f t="shared" ref="I218:I222" si="809">IF(F218&lt;0,"STOPP!","OK!")</f>
        <v>OK!</v>
      </c>
      <c r="J218" s="407" t="str">
        <f t="shared" ref="J218:J222" si="810">IF(G218&lt;0,"STOPP!","OK!")</f>
        <v>OK!</v>
      </c>
      <c r="K218" s="407" t="str">
        <f t="shared" ref="K218:K222" si="811">IF(H218&lt;0,"STOPP!","OK!")</f>
        <v>OK!</v>
      </c>
      <c r="L218" s="407" t="str">
        <f t="shared" ref="L218:L222" si="812">IF(I218&lt;0,"STOPP!","OK!")</f>
        <v>OK!</v>
      </c>
      <c r="M218" s="407" t="str">
        <f t="shared" ref="M218:M222" si="813">IF(J218&lt;0,"STOPP!","OK!")</f>
        <v>OK!</v>
      </c>
      <c r="N218" s="407" t="str">
        <f t="shared" ref="N218:N222" si="814">IF(K218&lt;0,"STOPP!","OK!")</f>
        <v>OK!</v>
      </c>
      <c r="O218" s="407" t="str">
        <f t="shared" ref="O218:O222" si="815">IF(L218&lt;0,"STOPP!","OK!")</f>
        <v>OK!</v>
      </c>
      <c r="P218" s="407" t="str">
        <f t="shared" ref="P218:P222" si="816">IF(M218&lt;0,"STOPP!","OK!")</f>
        <v>OK!</v>
      </c>
      <c r="Q218" s="407" t="str">
        <f t="shared" ref="Q218:Q222" si="817">IF(N218&lt;0,"STOPP!","OK!")</f>
        <v>OK!</v>
      </c>
      <c r="R218" s="407" t="str">
        <f t="shared" ref="R218:R222" si="818">IF(O218&lt;0,"STOPP!","OK!")</f>
        <v>OK!</v>
      </c>
      <c r="S218" s="407" t="str">
        <f t="shared" ref="S218:S220" si="819">IF(D218&lt;0,"STOPP!","OK!")</f>
        <v>OK!</v>
      </c>
      <c r="T218" s="407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6"/>
        <v>OK!</v>
      </c>
      <c r="G219" s="407" t="str">
        <f t="shared" si="807"/>
        <v>OK!</v>
      </c>
      <c r="H219" s="407" t="str">
        <f t="shared" si="808"/>
        <v>OK!</v>
      </c>
      <c r="I219" s="407" t="str">
        <f t="shared" si="809"/>
        <v>OK!</v>
      </c>
      <c r="J219" s="407" t="str">
        <f t="shared" si="810"/>
        <v>OK!</v>
      </c>
      <c r="K219" s="407" t="str">
        <f t="shared" si="811"/>
        <v>OK!</v>
      </c>
      <c r="L219" s="407" t="str">
        <f t="shared" si="812"/>
        <v>OK!</v>
      </c>
      <c r="M219" s="407" t="str">
        <f t="shared" si="813"/>
        <v>OK!</v>
      </c>
      <c r="N219" s="407" t="str">
        <f t="shared" si="814"/>
        <v>OK!</v>
      </c>
      <c r="O219" s="407" t="str">
        <f t="shared" si="815"/>
        <v>OK!</v>
      </c>
      <c r="P219" s="407" t="str">
        <f t="shared" si="816"/>
        <v>OK!</v>
      </c>
      <c r="Q219" s="407" t="str">
        <f t="shared" si="817"/>
        <v>OK!</v>
      </c>
      <c r="R219" s="407" t="str">
        <f t="shared" si="818"/>
        <v>OK!</v>
      </c>
      <c r="S219" s="407" t="str">
        <f t="shared" si="819"/>
        <v>OK!</v>
      </c>
      <c r="T219" s="407" t="str">
        <f t="shared" si="820"/>
        <v>OK!</v>
      </c>
    </row>
    <row r="220" spans="1:20" x14ac:dyDescent="0.15">
      <c r="A220" s="566" t="str">
        <f>A$10</f>
        <v>Shpenzimet kapitale</v>
      </c>
      <c r="B220" s="567"/>
      <c r="C220" s="564">
        <f>C221-C218-C219</f>
        <v>0</v>
      </c>
      <c r="D220" s="562">
        <f>D221-D218-D219</f>
        <v>0</v>
      </c>
      <c r="E220" s="562">
        <f>E221-E218-E219</f>
        <v>0</v>
      </c>
      <c r="F220" s="407" t="str">
        <f t="shared" si="806"/>
        <v>OK!</v>
      </c>
      <c r="G220" s="407" t="str">
        <f t="shared" si="807"/>
        <v>OK!</v>
      </c>
      <c r="H220" s="407" t="str">
        <f t="shared" si="808"/>
        <v>OK!</v>
      </c>
      <c r="I220" s="407" t="str">
        <f t="shared" si="809"/>
        <v>OK!</v>
      </c>
      <c r="J220" s="407" t="str">
        <f t="shared" si="810"/>
        <v>OK!</v>
      </c>
      <c r="K220" s="407" t="str">
        <f t="shared" si="811"/>
        <v>OK!</v>
      </c>
      <c r="L220" s="407" t="str">
        <f t="shared" si="812"/>
        <v>OK!</v>
      </c>
      <c r="M220" s="407" t="str">
        <f t="shared" si="813"/>
        <v>OK!</v>
      </c>
      <c r="N220" s="407" t="str">
        <f t="shared" si="814"/>
        <v>OK!</v>
      </c>
      <c r="O220" s="407" t="str">
        <f t="shared" si="815"/>
        <v>OK!</v>
      </c>
      <c r="P220" s="407" t="str">
        <f t="shared" si="816"/>
        <v>OK!</v>
      </c>
      <c r="Q220" s="407" t="str">
        <f t="shared" si="817"/>
        <v>OK!</v>
      </c>
      <c r="R220" s="407" t="str">
        <f t="shared" si="818"/>
        <v>OK!</v>
      </c>
      <c r="S220" s="407" t="str">
        <f t="shared" si="819"/>
        <v>OK!</v>
      </c>
      <c r="T220" s="407" t="str">
        <f t="shared" si="820"/>
        <v>OK!</v>
      </c>
    </row>
    <row r="221" spans="1:20" x14ac:dyDescent="0.15">
      <c r="A221" s="556" t="str">
        <f>A$11</f>
        <v>Tavanet e përgjithshme</v>
      </c>
      <c r="B221" s="557"/>
      <c r="C221" s="565"/>
      <c r="D221" s="563"/>
      <c r="E221" s="563"/>
      <c r="F221" s="407" t="str">
        <f>IF(C221&lt;0,"STOPP!","OK!")</f>
        <v>OK!</v>
      </c>
      <c r="G221" s="407" t="str">
        <f t="shared" si="807"/>
        <v>OK!</v>
      </c>
      <c r="H221" s="407" t="str">
        <f t="shared" si="808"/>
        <v>OK!</v>
      </c>
      <c r="I221" s="407" t="str">
        <f t="shared" si="809"/>
        <v>OK!</v>
      </c>
      <c r="J221" s="407" t="str">
        <f t="shared" si="810"/>
        <v>OK!</v>
      </c>
      <c r="K221" s="407" t="str">
        <f t="shared" si="811"/>
        <v>OK!</v>
      </c>
      <c r="L221" s="407" t="str">
        <f t="shared" si="812"/>
        <v>OK!</v>
      </c>
      <c r="M221" s="407" t="str">
        <f t="shared" si="813"/>
        <v>OK!</v>
      </c>
      <c r="N221" s="407" t="str">
        <f t="shared" si="814"/>
        <v>OK!</v>
      </c>
      <c r="O221" s="407" t="str">
        <f t="shared" si="815"/>
        <v>OK!</v>
      </c>
      <c r="P221" s="407" t="str">
        <f t="shared" si="816"/>
        <v>OK!</v>
      </c>
      <c r="Q221" s="407" t="str">
        <f t="shared" si="817"/>
        <v>OK!</v>
      </c>
      <c r="R221" s="407" t="str">
        <f t="shared" si="818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8" t="str">
        <f>A$12</f>
        <v>Angazhimet kujtesë</v>
      </c>
      <c r="B222" s="564"/>
      <c r="C222" s="564">
        <f>'(C5) Angazhimet'!D77</f>
        <v>0</v>
      </c>
      <c r="D222" s="564">
        <f>'(C5) Angazhimet'!E77</f>
        <v>0</v>
      </c>
      <c r="E222" s="564">
        <f>'(C5) Angazhimet'!F77</f>
        <v>0</v>
      </c>
      <c r="F222" s="407" t="str">
        <f>IF(C222&gt;C221,"STOPP!","OK!")</f>
        <v>OK!</v>
      </c>
      <c r="G222" s="407" t="str">
        <f t="shared" si="807"/>
        <v>OK!</v>
      </c>
      <c r="H222" s="407" t="str">
        <f t="shared" si="808"/>
        <v>OK!</v>
      </c>
      <c r="I222" s="407" t="str">
        <f t="shared" si="809"/>
        <v>OK!</v>
      </c>
      <c r="J222" s="407" t="str">
        <f t="shared" si="810"/>
        <v>OK!</v>
      </c>
      <c r="K222" s="407" t="str">
        <f t="shared" si="811"/>
        <v>OK!</v>
      </c>
      <c r="L222" s="407" t="str">
        <f t="shared" si="812"/>
        <v>OK!</v>
      </c>
      <c r="M222" s="407" t="str">
        <f t="shared" si="813"/>
        <v>OK!</v>
      </c>
      <c r="N222" s="407" t="str">
        <f t="shared" si="814"/>
        <v>OK!</v>
      </c>
      <c r="O222" s="407" t="str">
        <f t="shared" si="815"/>
        <v>OK!</v>
      </c>
      <c r="P222" s="407" t="str">
        <f t="shared" si="816"/>
        <v>OK!</v>
      </c>
      <c r="Q222" s="407" t="str">
        <f t="shared" si="817"/>
        <v>OK!</v>
      </c>
      <c r="R222" s="407" t="str">
        <f t="shared" si="818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7" t="str">
        <f>'(B2) Struktura Organizative'!A38</f>
        <v>Nënfunksioni 13</v>
      </c>
      <c r="B223" s="855" t="str">
        <f>'(B2) Struktura Organizative'!B38</f>
        <v>056 Mbrojtja e mjedisit</v>
      </c>
      <c r="C223" s="880"/>
      <c r="D223" s="880"/>
      <c r="E223" s="856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4">
        <f>C230+C236</f>
        <v>0</v>
      </c>
      <c r="D224" s="564">
        <f t="shared" ref="D224:E224" si="829">D230+D236</f>
        <v>0</v>
      </c>
      <c r="E224" s="564">
        <f t="shared" si="829"/>
        <v>0</v>
      </c>
      <c r="F224" s="407" t="str">
        <f t="shared" ref="F224:F226" si="830">IF(C224&lt;0,"STOPP!","OK!")</f>
        <v>OK!</v>
      </c>
      <c r="G224" s="407" t="str">
        <f t="shared" ref="G224:G226" si="831">IF(D224&lt;0,"STOPP!","OK!")</f>
        <v>OK!</v>
      </c>
      <c r="H224" s="407" t="str">
        <f t="shared" ref="H224:H226" si="832">IF(E224&lt;0,"STOPP!","OK!")</f>
        <v>OK!</v>
      </c>
      <c r="I224" s="407" t="str">
        <f t="shared" ref="I224:I226" si="833">IF(F224&lt;0,"STOPP!","OK!")</f>
        <v>OK!</v>
      </c>
      <c r="J224" s="407" t="str">
        <f t="shared" ref="J224:J226" si="834">IF(G224&lt;0,"STOPP!","OK!")</f>
        <v>OK!</v>
      </c>
      <c r="K224" s="407" t="str">
        <f t="shared" ref="K224:K226" si="835">IF(H224&lt;0,"STOPP!","OK!")</f>
        <v>OK!</v>
      </c>
      <c r="L224" s="407" t="str">
        <f t="shared" ref="L224:L226" si="836">IF(I224&lt;0,"STOPP!","OK!")</f>
        <v>OK!</v>
      </c>
      <c r="M224" s="407" t="str">
        <f t="shared" ref="M224:M226" si="837">IF(J224&lt;0,"STOPP!","OK!")</f>
        <v>OK!</v>
      </c>
      <c r="N224" s="407" t="str">
        <f t="shared" ref="N224:N226" si="838">IF(K224&lt;0,"STOPP!","OK!")</f>
        <v>OK!</v>
      </c>
      <c r="O224" s="407" t="str">
        <f t="shared" ref="O224:O226" si="839">IF(L224&lt;0,"STOPP!","OK!")</f>
        <v>OK!</v>
      </c>
      <c r="P224" s="407" t="str">
        <f t="shared" ref="P224:P226" si="840">IF(M224&lt;0,"STOPP!","OK!")</f>
        <v>OK!</v>
      </c>
      <c r="Q224" s="407" t="str">
        <f t="shared" ref="Q224:Q226" si="841">IF(N224&lt;0,"STOPP!","OK!")</f>
        <v>OK!</v>
      </c>
      <c r="R224" s="407" t="str">
        <f t="shared" ref="R224:R226" si="842">IF(O224&lt;0,"STOPP!","OK!")</f>
        <v>OK!</v>
      </c>
      <c r="S224" s="407" t="str">
        <f t="shared" ref="S224:S226" si="843">IF(D224&lt;0,"STOPP!","OK!")</f>
        <v>OK!</v>
      </c>
      <c r="T224" s="407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4">
        <f>C231+C237</f>
        <v>0</v>
      </c>
      <c r="D225" s="564">
        <f t="shared" ref="D225:E225" si="845">D231+D237</f>
        <v>0</v>
      </c>
      <c r="E225" s="564">
        <f t="shared" si="845"/>
        <v>0</v>
      </c>
      <c r="F225" s="407" t="str">
        <f t="shared" si="830"/>
        <v>OK!</v>
      </c>
      <c r="G225" s="407" t="str">
        <f t="shared" si="831"/>
        <v>OK!</v>
      </c>
      <c r="H225" s="407" t="str">
        <f t="shared" si="832"/>
        <v>OK!</v>
      </c>
      <c r="I225" s="407" t="str">
        <f t="shared" si="833"/>
        <v>OK!</v>
      </c>
      <c r="J225" s="407" t="str">
        <f t="shared" si="834"/>
        <v>OK!</v>
      </c>
      <c r="K225" s="407" t="str">
        <f t="shared" si="835"/>
        <v>OK!</v>
      </c>
      <c r="L225" s="407" t="str">
        <f t="shared" si="836"/>
        <v>OK!</v>
      </c>
      <c r="M225" s="407" t="str">
        <f t="shared" si="837"/>
        <v>OK!</v>
      </c>
      <c r="N225" s="407" t="str">
        <f t="shared" si="838"/>
        <v>OK!</v>
      </c>
      <c r="O225" s="407" t="str">
        <f t="shared" si="839"/>
        <v>OK!</v>
      </c>
      <c r="P225" s="407" t="str">
        <f t="shared" si="840"/>
        <v>OK!</v>
      </c>
      <c r="Q225" s="407" t="str">
        <f t="shared" si="841"/>
        <v>OK!</v>
      </c>
      <c r="R225" s="407" t="str">
        <f t="shared" si="842"/>
        <v>OK!</v>
      </c>
      <c r="S225" s="407" t="str">
        <f t="shared" si="843"/>
        <v>OK!</v>
      </c>
      <c r="T225" s="407" t="str">
        <f t="shared" si="844"/>
        <v>OK!</v>
      </c>
    </row>
    <row r="226" spans="1:20" ht="12.75" customHeight="1" x14ac:dyDescent="0.15">
      <c r="A226" s="566" t="str">
        <f>A$10</f>
        <v>Shpenzimet kapitale</v>
      </c>
      <c r="B226" s="567"/>
      <c r="C226" s="564">
        <f>C227-C224-C225</f>
        <v>0</v>
      </c>
      <c r="D226" s="562">
        <f>D227-D224-D225</f>
        <v>0</v>
      </c>
      <c r="E226" s="562">
        <f>E227-E224-E225</f>
        <v>0</v>
      </c>
      <c r="F226" s="407" t="str">
        <f t="shared" si="830"/>
        <v>OK!</v>
      </c>
      <c r="G226" s="407" t="str">
        <f t="shared" si="831"/>
        <v>OK!</v>
      </c>
      <c r="H226" s="407" t="str">
        <f t="shared" si="832"/>
        <v>OK!</v>
      </c>
      <c r="I226" s="407" t="str">
        <f t="shared" si="833"/>
        <v>OK!</v>
      </c>
      <c r="J226" s="407" t="str">
        <f t="shared" si="834"/>
        <v>OK!</v>
      </c>
      <c r="K226" s="407" t="str">
        <f t="shared" si="835"/>
        <v>OK!</v>
      </c>
      <c r="L226" s="407" t="str">
        <f t="shared" si="836"/>
        <v>OK!</v>
      </c>
      <c r="M226" s="407" t="str">
        <f t="shared" si="837"/>
        <v>OK!</v>
      </c>
      <c r="N226" s="407" t="str">
        <f t="shared" si="838"/>
        <v>OK!</v>
      </c>
      <c r="O226" s="407" t="str">
        <f t="shared" si="839"/>
        <v>OK!</v>
      </c>
      <c r="P226" s="407" t="str">
        <f t="shared" si="840"/>
        <v>OK!</v>
      </c>
      <c r="Q226" s="407" t="str">
        <f t="shared" si="841"/>
        <v>OK!</v>
      </c>
      <c r="R226" s="407" t="str">
        <f t="shared" si="842"/>
        <v>OK!</v>
      </c>
      <c r="S226" s="407" t="str">
        <f t="shared" si="843"/>
        <v>OK!</v>
      </c>
      <c r="T226" s="407" t="str">
        <f t="shared" si="844"/>
        <v>OK!</v>
      </c>
    </row>
    <row r="227" spans="1:20" x14ac:dyDescent="0.15">
      <c r="A227" s="556" t="str">
        <f>A$11</f>
        <v>Tavanet e përgjithshme</v>
      </c>
      <c r="B227" s="557"/>
      <c r="C227" s="564">
        <f>C233+C239</f>
        <v>0</v>
      </c>
      <c r="D227" s="564">
        <f t="shared" ref="D227:E227" si="846">D233+D239</f>
        <v>0</v>
      </c>
      <c r="E227" s="564">
        <f t="shared" si="846"/>
        <v>0</v>
      </c>
      <c r="F227" s="407" t="str">
        <f>IF(C227&lt;0,"STOPP!","OK!")</f>
        <v>OK!</v>
      </c>
      <c r="G227" s="407" t="str">
        <f t="shared" ref="G227:G228" si="847">IF(D227&lt;0,"STOPP!","OK!")</f>
        <v>OK!</v>
      </c>
      <c r="H227" s="407" t="str">
        <f t="shared" ref="H227:H228" si="848">IF(E227&lt;0,"STOPP!","OK!")</f>
        <v>OK!</v>
      </c>
      <c r="I227" s="407" t="str">
        <f t="shared" ref="I227:I228" si="849">IF(F227&lt;0,"STOPP!","OK!")</f>
        <v>OK!</v>
      </c>
      <c r="J227" s="407" t="str">
        <f t="shared" ref="J227:J228" si="850">IF(G227&lt;0,"STOPP!","OK!")</f>
        <v>OK!</v>
      </c>
      <c r="K227" s="407" t="str">
        <f t="shared" ref="K227:K228" si="851">IF(H227&lt;0,"STOPP!","OK!")</f>
        <v>OK!</v>
      </c>
      <c r="L227" s="407" t="str">
        <f t="shared" ref="L227:L228" si="852">IF(I227&lt;0,"STOPP!","OK!")</f>
        <v>OK!</v>
      </c>
      <c r="M227" s="407" t="str">
        <f t="shared" ref="M227:M228" si="853">IF(J227&lt;0,"STOPP!","OK!")</f>
        <v>OK!</v>
      </c>
      <c r="N227" s="407" t="str">
        <f t="shared" ref="N227:N228" si="854">IF(K227&lt;0,"STOPP!","OK!")</f>
        <v>OK!</v>
      </c>
      <c r="O227" s="407" t="str">
        <f t="shared" ref="O227:O228" si="855">IF(L227&lt;0,"STOPP!","OK!")</f>
        <v>OK!</v>
      </c>
      <c r="P227" s="407" t="str">
        <f t="shared" ref="P227:P228" si="856">IF(M227&lt;0,"STOPP!","OK!")</f>
        <v>OK!</v>
      </c>
      <c r="Q227" s="407" t="str">
        <f t="shared" ref="Q227:Q228" si="857">IF(N227&lt;0,"STOPP!","OK!")</f>
        <v>OK!</v>
      </c>
      <c r="R227" s="407" t="str">
        <f t="shared" ref="R227:R228" si="858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8" t="str">
        <f>A$12</f>
        <v>Angazhimet kujtesë</v>
      </c>
      <c r="B228" s="564"/>
      <c r="C228" s="564">
        <f>'(C5) Angazhimet'!D85</f>
        <v>0</v>
      </c>
      <c r="D228" s="562">
        <f>'(C5) Angazhimet'!E85</f>
        <v>0</v>
      </c>
      <c r="E228" s="562">
        <f>'(C5) Angazhimet'!F85</f>
        <v>0</v>
      </c>
      <c r="F228" s="407" t="str">
        <f>IF(C228&gt;C227,"STOPP!","OK!")</f>
        <v>OK!</v>
      </c>
      <c r="G228" s="407" t="str">
        <f t="shared" si="847"/>
        <v>OK!</v>
      </c>
      <c r="H228" s="407" t="str">
        <f t="shared" si="848"/>
        <v>OK!</v>
      </c>
      <c r="I228" s="407" t="str">
        <f t="shared" si="849"/>
        <v>OK!</v>
      </c>
      <c r="J228" s="407" t="str">
        <f t="shared" si="850"/>
        <v>OK!</v>
      </c>
      <c r="K228" s="407" t="str">
        <f t="shared" si="851"/>
        <v>OK!</v>
      </c>
      <c r="L228" s="407" t="str">
        <f t="shared" si="852"/>
        <v>OK!</v>
      </c>
      <c r="M228" s="407" t="str">
        <f t="shared" si="853"/>
        <v>OK!</v>
      </c>
      <c r="N228" s="407" t="str">
        <f t="shared" si="854"/>
        <v>OK!</v>
      </c>
      <c r="O228" s="407" t="str">
        <f t="shared" si="855"/>
        <v>OK!</v>
      </c>
      <c r="P228" s="407" t="str">
        <f t="shared" si="856"/>
        <v>OK!</v>
      </c>
      <c r="Q228" s="407" t="str">
        <f t="shared" si="857"/>
        <v>OK!</v>
      </c>
      <c r="R228" s="407" t="str">
        <f t="shared" si="858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8" t="str">
        <f>'(B3) Struktura Funksionale'!B72</f>
        <v>05630</v>
      </c>
      <c r="B229" s="870" t="str">
        <f>'(B3) Struktura Funksionale'!C72</f>
        <v>Ndërgjegjësimi mjedisor</v>
      </c>
      <c r="C229" s="871"/>
      <c r="D229" s="871"/>
      <c r="E229" s="872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59">IF(C230&lt;0,"STOPP!","OK!")</f>
        <v>OK!</v>
      </c>
      <c r="G230" s="407" t="str">
        <f t="shared" ref="G230:G234" si="860">IF(D230&lt;0,"STOPP!","OK!")</f>
        <v>OK!</v>
      </c>
      <c r="H230" s="407" t="str">
        <f t="shared" ref="H230:H234" si="861">IF(E230&lt;0,"STOPP!","OK!")</f>
        <v>OK!</v>
      </c>
      <c r="I230" s="407" t="str">
        <f t="shared" ref="I230:I234" si="862">IF(F230&lt;0,"STOPP!","OK!")</f>
        <v>OK!</v>
      </c>
      <c r="J230" s="407" t="str">
        <f t="shared" ref="J230:J234" si="863">IF(G230&lt;0,"STOPP!","OK!")</f>
        <v>OK!</v>
      </c>
      <c r="K230" s="407" t="str">
        <f t="shared" ref="K230:K234" si="864">IF(H230&lt;0,"STOPP!","OK!")</f>
        <v>OK!</v>
      </c>
      <c r="L230" s="407" t="str">
        <f t="shared" ref="L230:L234" si="865">IF(I230&lt;0,"STOPP!","OK!")</f>
        <v>OK!</v>
      </c>
      <c r="M230" s="407" t="str">
        <f t="shared" ref="M230:M234" si="866">IF(J230&lt;0,"STOPP!","OK!")</f>
        <v>OK!</v>
      </c>
      <c r="N230" s="407" t="str">
        <f t="shared" ref="N230:N234" si="867">IF(K230&lt;0,"STOPP!","OK!")</f>
        <v>OK!</v>
      </c>
      <c r="O230" s="407" t="str">
        <f t="shared" ref="O230:O234" si="868">IF(L230&lt;0,"STOPP!","OK!")</f>
        <v>OK!</v>
      </c>
      <c r="P230" s="407" t="str">
        <f t="shared" ref="P230:P234" si="869">IF(M230&lt;0,"STOPP!","OK!")</f>
        <v>OK!</v>
      </c>
      <c r="Q230" s="407" t="str">
        <f t="shared" ref="Q230:Q234" si="870">IF(N230&lt;0,"STOPP!","OK!")</f>
        <v>OK!</v>
      </c>
      <c r="R230" s="407" t="str">
        <f t="shared" ref="R230:R234" si="871">IF(O230&lt;0,"STOPP!","OK!")</f>
        <v>OK!</v>
      </c>
      <c r="S230" s="407" t="str">
        <f t="shared" ref="S230:S232" si="872">IF(D230&lt;0,"STOPP!","OK!")</f>
        <v>OK!</v>
      </c>
      <c r="T230" s="407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59"/>
        <v>OK!</v>
      </c>
      <c r="G231" s="407" t="str">
        <f t="shared" si="860"/>
        <v>OK!</v>
      </c>
      <c r="H231" s="407" t="str">
        <f t="shared" si="861"/>
        <v>OK!</v>
      </c>
      <c r="I231" s="407" t="str">
        <f t="shared" si="862"/>
        <v>OK!</v>
      </c>
      <c r="J231" s="407" t="str">
        <f t="shared" si="863"/>
        <v>OK!</v>
      </c>
      <c r="K231" s="407" t="str">
        <f t="shared" si="864"/>
        <v>OK!</v>
      </c>
      <c r="L231" s="407" t="str">
        <f t="shared" si="865"/>
        <v>OK!</v>
      </c>
      <c r="M231" s="407" t="str">
        <f t="shared" si="866"/>
        <v>OK!</v>
      </c>
      <c r="N231" s="407" t="str">
        <f t="shared" si="867"/>
        <v>OK!</v>
      </c>
      <c r="O231" s="407" t="str">
        <f t="shared" si="868"/>
        <v>OK!</v>
      </c>
      <c r="P231" s="407" t="str">
        <f t="shared" si="869"/>
        <v>OK!</v>
      </c>
      <c r="Q231" s="407" t="str">
        <f t="shared" si="870"/>
        <v>OK!</v>
      </c>
      <c r="R231" s="407" t="str">
        <f t="shared" si="871"/>
        <v>OK!</v>
      </c>
      <c r="S231" s="407" t="str">
        <f t="shared" si="872"/>
        <v>OK!</v>
      </c>
      <c r="T231" s="407" t="str">
        <f t="shared" si="873"/>
        <v>OK!</v>
      </c>
    </row>
    <row r="232" spans="1:20" x14ac:dyDescent="0.15">
      <c r="A232" s="566" t="str">
        <f>A$10</f>
        <v>Shpenzimet kapitale</v>
      </c>
      <c r="B232" s="567"/>
      <c r="C232" s="564">
        <f>C233-C230-C231</f>
        <v>0</v>
      </c>
      <c r="D232" s="562">
        <f>D233-D230-D231</f>
        <v>0</v>
      </c>
      <c r="E232" s="562">
        <f>E233-E230-E231</f>
        <v>0</v>
      </c>
      <c r="F232" s="407" t="str">
        <f t="shared" si="859"/>
        <v>OK!</v>
      </c>
      <c r="G232" s="407" t="str">
        <f t="shared" si="860"/>
        <v>OK!</v>
      </c>
      <c r="H232" s="407" t="str">
        <f t="shared" si="861"/>
        <v>OK!</v>
      </c>
      <c r="I232" s="407" t="str">
        <f t="shared" si="862"/>
        <v>OK!</v>
      </c>
      <c r="J232" s="407" t="str">
        <f t="shared" si="863"/>
        <v>OK!</v>
      </c>
      <c r="K232" s="407" t="str">
        <f t="shared" si="864"/>
        <v>OK!</v>
      </c>
      <c r="L232" s="407" t="str">
        <f t="shared" si="865"/>
        <v>OK!</v>
      </c>
      <c r="M232" s="407" t="str">
        <f t="shared" si="866"/>
        <v>OK!</v>
      </c>
      <c r="N232" s="407" t="str">
        <f t="shared" si="867"/>
        <v>OK!</v>
      </c>
      <c r="O232" s="407" t="str">
        <f t="shared" si="868"/>
        <v>OK!</v>
      </c>
      <c r="P232" s="407" t="str">
        <f t="shared" si="869"/>
        <v>OK!</v>
      </c>
      <c r="Q232" s="407" t="str">
        <f t="shared" si="870"/>
        <v>OK!</v>
      </c>
      <c r="R232" s="407" t="str">
        <f t="shared" si="871"/>
        <v>OK!</v>
      </c>
      <c r="S232" s="407" t="str">
        <f t="shared" si="872"/>
        <v>OK!</v>
      </c>
      <c r="T232" s="407" t="str">
        <f t="shared" si="873"/>
        <v>OK!</v>
      </c>
    </row>
    <row r="233" spans="1:20" x14ac:dyDescent="0.15">
      <c r="A233" s="556" t="str">
        <f>A$11</f>
        <v>Tavanet e përgjithshme</v>
      </c>
      <c r="B233" s="557"/>
      <c r="C233" s="565"/>
      <c r="D233" s="565"/>
      <c r="E233" s="565"/>
      <c r="F233" s="407" t="str">
        <f>IF(C233&lt;0,"STOPP!","OK!")</f>
        <v>OK!</v>
      </c>
      <c r="G233" s="407" t="str">
        <f t="shared" si="860"/>
        <v>OK!</v>
      </c>
      <c r="H233" s="407" t="str">
        <f t="shared" si="861"/>
        <v>OK!</v>
      </c>
      <c r="I233" s="407" t="str">
        <f t="shared" si="862"/>
        <v>OK!</v>
      </c>
      <c r="J233" s="407" t="str">
        <f t="shared" si="863"/>
        <v>OK!</v>
      </c>
      <c r="K233" s="407" t="str">
        <f t="shared" si="864"/>
        <v>OK!</v>
      </c>
      <c r="L233" s="407" t="str">
        <f t="shared" si="865"/>
        <v>OK!</v>
      </c>
      <c r="M233" s="407" t="str">
        <f t="shared" si="866"/>
        <v>OK!</v>
      </c>
      <c r="N233" s="407" t="str">
        <f t="shared" si="867"/>
        <v>OK!</v>
      </c>
      <c r="O233" s="407" t="str">
        <f t="shared" si="868"/>
        <v>OK!</v>
      </c>
      <c r="P233" s="407" t="str">
        <f t="shared" si="869"/>
        <v>OK!</v>
      </c>
      <c r="Q233" s="407" t="str">
        <f t="shared" si="870"/>
        <v>OK!</v>
      </c>
      <c r="R233" s="407" t="str">
        <f t="shared" si="871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8" t="str">
        <f>A$12</f>
        <v>Angazhimet kujtesë</v>
      </c>
      <c r="B234" s="564"/>
      <c r="C234" s="564">
        <f>'(C5) Angazhimet'!D82</f>
        <v>0</v>
      </c>
      <c r="D234" s="564">
        <f>'(C5) Angazhimet'!E82</f>
        <v>0</v>
      </c>
      <c r="E234" s="564">
        <f>'(C5) Angazhimet'!F82</f>
        <v>0</v>
      </c>
      <c r="F234" s="407" t="str">
        <f>IF(C234&gt;C233,"STOPP!","OK!")</f>
        <v>OK!</v>
      </c>
      <c r="G234" s="407" t="str">
        <f t="shared" si="860"/>
        <v>OK!</v>
      </c>
      <c r="H234" s="407" t="str">
        <f t="shared" si="861"/>
        <v>OK!</v>
      </c>
      <c r="I234" s="407" t="str">
        <f t="shared" si="862"/>
        <v>OK!</v>
      </c>
      <c r="J234" s="407" t="str">
        <f t="shared" si="863"/>
        <v>OK!</v>
      </c>
      <c r="K234" s="407" t="str">
        <f t="shared" si="864"/>
        <v>OK!</v>
      </c>
      <c r="L234" s="407" t="str">
        <f t="shared" si="865"/>
        <v>OK!</v>
      </c>
      <c r="M234" s="407" t="str">
        <f t="shared" si="866"/>
        <v>OK!</v>
      </c>
      <c r="N234" s="407" t="str">
        <f t="shared" si="867"/>
        <v>OK!</v>
      </c>
      <c r="O234" s="407" t="str">
        <f t="shared" si="868"/>
        <v>OK!</v>
      </c>
      <c r="P234" s="407" t="str">
        <f t="shared" si="869"/>
        <v>OK!</v>
      </c>
      <c r="Q234" s="407" t="str">
        <f t="shared" si="870"/>
        <v>OK!</v>
      </c>
      <c r="R234" s="407" t="str">
        <f t="shared" si="871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8" t="str">
        <f>'(B3) Struktura Funksionale'!B73</f>
        <v>05640</v>
      </c>
      <c r="B235" s="870" t="str">
        <f>'(B3) Struktura Funksionale'!C73</f>
        <v>Administrimi i resurseve ujore</v>
      </c>
      <c r="C235" s="871"/>
      <c r="D235" s="871"/>
      <c r="E235" s="872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4">IF(C236&lt;0,"STOPP!","OK!")</f>
        <v>OK!</v>
      </c>
      <c r="G236" s="407" t="str">
        <f t="shared" ref="G236:G240" si="875">IF(D236&lt;0,"STOPP!","OK!")</f>
        <v>OK!</v>
      </c>
      <c r="H236" s="407" t="str">
        <f t="shared" ref="H236:H240" si="876">IF(E236&lt;0,"STOPP!","OK!")</f>
        <v>OK!</v>
      </c>
      <c r="I236" s="407" t="str">
        <f t="shared" ref="I236:I240" si="877">IF(F236&lt;0,"STOPP!","OK!")</f>
        <v>OK!</v>
      </c>
      <c r="J236" s="407" t="str">
        <f t="shared" ref="J236:J240" si="878">IF(G236&lt;0,"STOPP!","OK!")</f>
        <v>OK!</v>
      </c>
      <c r="K236" s="407" t="str">
        <f t="shared" ref="K236:K240" si="879">IF(H236&lt;0,"STOPP!","OK!")</f>
        <v>OK!</v>
      </c>
      <c r="L236" s="407" t="str">
        <f t="shared" ref="L236:L240" si="880">IF(I236&lt;0,"STOPP!","OK!")</f>
        <v>OK!</v>
      </c>
      <c r="M236" s="407" t="str">
        <f t="shared" ref="M236:M240" si="881">IF(J236&lt;0,"STOPP!","OK!")</f>
        <v>OK!</v>
      </c>
      <c r="N236" s="407" t="str">
        <f t="shared" ref="N236:N240" si="882">IF(K236&lt;0,"STOPP!","OK!")</f>
        <v>OK!</v>
      </c>
      <c r="O236" s="407" t="str">
        <f t="shared" ref="O236:O240" si="883">IF(L236&lt;0,"STOPP!","OK!")</f>
        <v>OK!</v>
      </c>
      <c r="P236" s="407" t="str">
        <f t="shared" ref="P236:P240" si="884">IF(M236&lt;0,"STOPP!","OK!")</f>
        <v>OK!</v>
      </c>
      <c r="Q236" s="407" t="str">
        <f t="shared" ref="Q236:Q240" si="885">IF(N236&lt;0,"STOPP!","OK!")</f>
        <v>OK!</v>
      </c>
      <c r="R236" s="407" t="str">
        <f t="shared" ref="R236:R240" si="886">IF(O236&lt;0,"STOPP!","OK!")</f>
        <v>OK!</v>
      </c>
      <c r="S236" s="407" t="str">
        <f t="shared" ref="S236:S238" si="887">IF(D236&lt;0,"STOPP!","OK!")</f>
        <v>OK!</v>
      </c>
      <c r="T236" s="407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4"/>
        <v>OK!</v>
      </c>
      <c r="G237" s="407" t="str">
        <f t="shared" si="875"/>
        <v>OK!</v>
      </c>
      <c r="H237" s="407" t="str">
        <f t="shared" si="876"/>
        <v>OK!</v>
      </c>
      <c r="I237" s="407" t="str">
        <f t="shared" si="877"/>
        <v>OK!</v>
      </c>
      <c r="J237" s="407" t="str">
        <f t="shared" si="878"/>
        <v>OK!</v>
      </c>
      <c r="K237" s="407" t="str">
        <f t="shared" si="879"/>
        <v>OK!</v>
      </c>
      <c r="L237" s="407" t="str">
        <f t="shared" si="880"/>
        <v>OK!</v>
      </c>
      <c r="M237" s="407" t="str">
        <f t="shared" si="881"/>
        <v>OK!</v>
      </c>
      <c r="N237" s="407" t="str">
        <f t="shared" si="882"/>
        <v>OK!</v>
      </c>
      <c r="O237" s="407" t="str">
        <f t="shared" si="883"/>
        <v>OK!</v>
      </c>
      <c r="P237" s="407" t="str">
        <f t="shared" si="884"/>
        <v>OK!</v>
      </c>
      <c r="Q237" s="407" t="str">
        <f t="shared" si="885"/>
        <v>OK!</v>
      </c>
      <c r="R237" s="407" t="str">
        <f t="shared" si="886"/>
        <v>OK!</v>
      </c>
      <c r="S237" s="407" t="str">
        <f t="shared" si="887"/>
        <v>OK!</v>
      </c>
      <c r="T237" s="407" t="str">
        <f t="shared" si="888"/>
        <v>OK!</v>
      </c>
    </row>
    <row r="238" spans="1:20" hidden="1" x14ac:dyDescent="0.15">
      <c r="A238" s="566" t="str">
        <f>A$10</f>
        <v>Shpenzimet kapitale</v>
      </c>
      <c r="B238" s="567"/>
      <c r="C238" s="564">
        <f>C239-C236-C237</f>
        <v>0</v>
      </c>
      <c r="D238" s="562">
        <f>D239-D236-D237</f>
        <v>0</v>
      </c>
      <c r="E238" s="562">
        <f>E239-E236-E237</f>
        <v>0</v>
      </c>
      <c r="F238" s="407" t="str">
        <f t="shared" si="874"/>
        <v>OK!</v>
      </c>
      <c r="G238" s="407" t="str">
        <f t="shared" si="875"/>
        <v>OK!</v>
      </c>
      <c r="H238" s="407" t="str">
        <f t="shared" si="876"/>
        <v>OK!</v>
      </c>
      <c r="I238" s="407" t="str">
        <f t="shared" si="877"/>
        <v>OK!</v>
      </c>
      <c r="J238" s="407" t="str">
        <f t="shared" si="878"/>
        <v>OK!</v>
      </c>
      <c r="K238" s="407" t="str">
        <f t="shared" si="879"/>
        <v>OK!</v>
      </c>
      <c r="L238" s="407" t="str">
        <f t="shared" si="880"/>
        <v>OK!</v>
      </c>
      <c r="M238" s="407" t="str">
        <f t="shared" si="881"/>
        <v>OK!</v>
      </c>
      <c r="N238" s="407" t="str">
        <f t="shared" si="882"/>
        <v>OK!</v>
      </c>
      <c r="O238" s="407" t="str">
        <f t="shared" si="883"/>
        <v>OK!</v>
      </c>
      <c r="P238" s="407" t="str">
        <f t="shared" si="884"/>
        <v>OK!</v>
      </c>
      <c r="Q238" s="407" t="str">
        <f t="shared" si="885"/>
        <v>OK!</v>
      </c>
      <c r="R238" s="407" t="str">
        <f t="shared" si="886"/>
        <v>OK!</v>
      </c>
      <c r="S238" s="407" t="str">
        <f t="shared" si="887"/>
        <v>OK!</v>
      </c>
      <c r="T238" s="407" t="str">
        <f t="shared" si="888"/>
        <v>OK!</v>
      </c>
    </row>
    <row r="239" spans="1:20" hidden="1" x14ac:dyDescent="0.15">
      <c r="A239" s="556" t="str">
        <f>A$11</f>
        <v>Tavanet e përgjithshme</v>
      </c>
      <c r="B239" s="557"/>
      <c r="C239" s="565"/>
      <c r="D239" s="563"/>
      <c r="E239" s="563"/>
      <c r="F239" s="407" t="str">
        <f>IF(C239&lt;0,"STOPP!","OK!")</f>
        <v>OK!</v>
      </c>
      <c r="G239" s="407" t="str">
        <f t="shared" si="875"/>
        <v>OK!</v>
      </c>
      <c r="H239" s="407" t="str">
        <f t="shared" si="876"/>
        <v>OK!</v>
      </c>
      <c r="I239" s="407" t="str">
        <f t="shared" si="877"/>
        <v>OK!</v>
      </c>
      <c r="J239" s="407" t="str">
        <f t="shared" si="878"/>
        <v>OK!</v>
      </c>
      <c r="K239" s="407" t="str">
        <f t="shared" si="879"/>
        <v>OK!</v>
      </c>
      <c r="L239" s="407" t="str">
        <f t="shared" si="880"/>
        <v>OK!</v>
      </c>
      <c r="M239" s="407" t="str">
        <f t="shared" si="881"/>
        <v>OK!</v>
      </c>
      <c r="N239" s="407" t="str">
        <f t="shared" si="882"/>
        <v>OK!</v>
      </c>
      <c r="O239" s="407" t="str">
        <f t="shared" si="883"/>
        <v>OK!</v>
      </c>
      <c r="P239" s="407" t="str">
        <f t="shared" si="884"/>
        <v>OK!</v>
      </c>
      <c r="Q239" s="407" t="str">
        <f t="shared" si="885"/>
        <v>OK!</v>
      </c>
      <c r="R239" s="407" t="str">
        <f t="shared" si="886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8" t="str">
        <f>A$12</f>
        <v>Angazhimet kujtesë</v>
      </c>
      <c r="B240" s="564"/>
      <c r="C240" s="564">
        <f>'(C5) Angazhimet'!D83</f>
        <v>0</v>
      </c>
      <c r="D240" s="564">
        <f>'(C5) Angazhimet'!E83</f>
        <v>0</v>
      </c>
      <c r="E240" s="564">
        <f>'(C5) Angazhimet'!F83</f>
        <v>0</v>
      </c>
      <c r="F240" s="407" t="str">
        <f>IF(C240&gt;C239,"STOPP!","OK!")</f>
        <v>OK!</v>
      </c>
      <c r="G240" s="407" t="str">
        <f t="shared" si="875"/>
        <v>OK!</v>
      </c>
      <c r="H240" s="407" t="str">
        <f t="shared" si="876"/>
        <v>OK!</v>
      </c>
      <c r="I240" s="407" t="str">
        <f t="shared" si="877"/>
        <v>OK!</v>
      </c>
      <c r="J240" s="407" t="str">
        <f t="shared" si="878"/>
        <v>OK!</v>
      </c>
      <c r="K240" s="407" t="str">
        <f t="shared" si="879"/>
        <v>OK!</v>
      </c>
      <c r="L240" s="407" t="str">
        <f t="shared" si="880"/>
        <v>OK!</v>
      </c>
      <c r="M240" s="407" t="str">
        <f t="shared" si="881"/>
        <v>OK!</v>
      </c>
      <c r="N240" s="407" t="str">
        <f t="shared" si="882"/>
        <v>OK!</v>
      </c>
      <c r="O240" s="407" t="str">
        <f t="shared" si="883"/>
        <v>OK!</v>
      </c>
      <c r="P240" s="407" t="str">
        <f t="shared" si="884"/>
        <v>OK!</v>
      </c>
      <c r="Q240" s="407" t="str">
        <f t="shared" si="885"/>
        <v>OK!</v>
      </c>
      <c r="R240" s="407" t="str">
        <f t="shared" si="886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7" t="str">
        <f>'(B2) Struktura Organizative'!A40</f>
        <v>Nënfunksioni 14</v>
      </c>
      <c r="B241" s="873" t="str">
        <f>'(B2) Struktura Organizative'!B40</f>
        <v>061 Urbanistika</v>
      </c>
      <c r="C241" s="874"/>
      <c r="D241" s="874"/>
      <c r="E241" s="875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4">
        <f>C248+C254</f>
        <v>0</v>
      </c>
      <c r="D242" s="564">
        <f t="shared" ref="D242:E242" si="897">D248+D254</f>
        <v>0</v>
      </c>
      <c r="E242" s="564">
        <f t="shared" si="897"/>
        <v>0</v>
      </c>
      <c r="F242" s="407" t="str">
        <f t="shared" ref="F242:F244" si="898">IF(C242&lt;0,"STOPP!","OK!")</f>
        <v>OK!</v>
      </c>
      <c r="G242" s="407" t="str">
        <f t="shared" ref="G242:G244" si="899">IF(D242&lt;0,"STOPP!","OK!")</f>
        <v>OK!</v>
      </c>
      <c r="H242" s="407" t="str">
        <f t="shared" ref="H242:H244" si="900">IF(E242&lt;0,"STOPP!","OK!")</f>
        <v>OK!</v>
      </c>
      <c r="I242" s="407" t="str">
        <f t="shared" ref="I242:I244" si="901">IF(F242&lt;0,"STOPP!","OK!")</f>
        <v>OK!</v>
      </c>
      <c r="J242" s="407" t="str">
        <f t="shared" ref="J242:J244" si="902">IF(G242&lt;0,"STOPP!","OK!")</f>
        <v>OK!</v>
      </c>
      <c r="K242" s="407" t="str">
        <f t="shared" ref="K242:K244" si="903">IF(H242&lt;0,"STOPP!","OK!")</f>
        <v>OK!</v>
      </c>
      <c r="L242" s="407" t="str">
        <f t="shared" ref="L242:L244" si="904">IF(I242&lt;0,"STOPP!","OK!")</f>
        <v>OK!</v>
      </c>
      <c r="M242" s="407" t="str">
        <f t="shared" ref="M242:M244" si="905">IF(J242&lt;0,"STOPP!","OK!")</f>
        <v>OK!</v>
      </c>
      <c r="N242" s="407" t="str">
        <f t="shared" ref="N242:N244" si="906">IF(K242&lt;0,"STOPP!","OK!")</f>
        <v>OK!</v>
      </c>
      <c r="O242" s="407" t="str">
        <f t="shared" ref="O242:O244" si="907">IF(L242&lt;0,"STOPP!","OK!")</f>
        <v>OK!</v>
      </c>
      <c r="P242" s="407" t="str">
        <f t="shared" ref="P242:P244" si="908">IF(M242&lt;0,"STOPP!","OK!")</f>
        <v>OK!</v>
      </c>
      <c r="Q242" s="407" t="str">
        <f t="shared" ref="Q242:Q244" si="909">IF(N242&lt;0,"STOPP!","OK!")</f>
        <v>OK!</v>
      </c>
      <c r="R242" s="407" t="str">
        <f t="shared" ref="R242:R244" si="910">IF(O242&lt;0,"STOPP!","OK!")</f>
        <v>OK!</v>
      </c>
      <c r="S242" s="407" t="str">
        <f t="shared" ref="S242:S244" si="911">IF(D242&lt;0,"STOPP!","OK!")</f>
        <v>OK!</v>
      </c>
      <c r="T242" s="407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4">
        <f>C249+C255</f>
        <v>0</v>
      </c>
      <c r="D243" s="564">
        <f t="shared" ref="D243:E243" si="913">D249+D255</f>
        <v>0</v>
      </c>
      <c r="E243" s="564">
        <f t="shared" si="913"/>
        <v>0</v>
      </c>
      <c r="F243" s="407" t="str">
        <f t="shared" si="898"/>
        <v>OK!</v>
      </c>
      <c r="G243" s="407" t="str">
        <f t="shared" si="899"/>
        <v>OK!</v>
      </c>
      <c r="H243" s="407" t="str">
        <f t="shared" si="900"/>
        <v>OK!</v>
      </c>
      <c r="I243" s="407" t="str">
        <f t="shared" si="901"/>
        <v>OK!</v>
      </c>
      <c r="J243" s="407" t="str">
        <f t="shared" si="902"/>
        <v>OK!</v>
      </c>
      <c r="K243" s="407" t="str">
        <f t="shared" si="903"/>
        <v>OK!</v>
      </c>
      <c r="L243" s="407" t="str">
        <f t="shared" si="904"/>
        <v>OK!</v>
      </c>
      <c r="M243" s="407" t="str">
        <f t="shared" si="905"/>
        <v>OK!</v>
      </c>
      <c r="N243" s="407" t="str">
        <f t="shared" si="906"/>
        <v>OK!</v>
      </c>
      <c r="O243" s="407" t="str">
        <f t="shared" si="907"/>
        <v>OK!</v>
      </c>
      <c r="P243" s="407" t="str">
        <f t="shared" si="908"/>
        <v>OK!</v>
      </c>
      <c r="Q243" s="407" t="str">
        <f t="shared" si="909"/>
        <v>OK!</v>
      </c>
      <c r="R243" s="407" t="str">
        <f t="shared" si="910"/>
        <v>OK!</v>
      </c>
      <c r="S243" s="407" t="str">
        <f t="shared" si="911"/>
        <v>OK!</v>
      </c>
      <c r="T243" s="407" t="str">
        <f t="shared" si="912"/>
        <v>OK!</v>
      </c>
    </row>
    <row r="244" spans="1:20" x14ac:dyDescent="0.15">
      <c r="A244" s="566" t="str">
        <f>A$10</f>
        <v>Shpenzimet kapitale</v>
      </c>
      <c r="B244" s="567"/>
      <c r="C244" s="564">
        <f>C245-C242-C243</f>
        <v>0</v>
      </c>
      <c r="D244" s="562">
        <f>D245-D242-D243</f>
        <v>0</v>
      </c>
      <c r="E244" s="562">
        <f>E245-E242-E243</f>
        <v>0</v>
      </c>
      <c r="F244" s="407" t="str">
        <f t="shared" si="898"/>
        <v>OK!</v>
      </c>
      <c r="G244" s="407" t="str">
        <f t="shared" si="899"/>
        <v>OK!</v>
      </c>
      <c r="H244" s="407" t="str">
        <f t="shared" si="900"/>
        <v>OK!</v>
      </c>
      <c r="I244" s="407" t="str">
        <f t="shared" si="901"/>
        <v>OK!</v>
      </c>
      <c r="J244" s="407" t="str">
        <f t="shared" si="902"/>
        <v>OK!</v>
      </c>
      <c r="K244" s="407" t="str">
        <f t="shared" si="903"/>
        <v>OK!</v>
      </c>
      <c r="L244" s="407" t="str">
        <f t="shared" si="904"/>
        <v>OK!</v>
      </c>
      <c r="M244" s="407" t="str">
        <f t="shared" si="905"/>
        <v>OK!</v>
      </c>
      <c r="N244" s="407" t="str">
        <f t="shared" si="906"/>
        <v>OK!</v>
      </c>
      <c r="O244" s="407" t="str">
        <f t="shared" si="907"/>
        <v>OK!</v>
      </c>
      <c r="P244" s="407" t="str">
        <f t="shared" si="908"/>
        <v>OK!</v>
      </c>
      <c r="Q244" s="407" t="str">
        <f t="shared" si="909"/>
        <v>OK!</v>
      </c>
      <c r="R244" s="407" t="str">
        <f t="shared" si="910"/>
        <v>OK!</v>
      </c>
      <c r="S244" s="407" t="str">
        <f t="shared" si="911"/>
        <v>OK!</v>
      </c>
      <c r="T244" s="407" t="str">
        <f t="shared" si="912"/>
        <v>OK!</v>
      </c>
    </row>
    <row r="245" spans="1:20" x14ac:dyDescent="0.15">
      <c r="A245" s="556" t="str">
        <f>A$11</f>
        <v>Tavanet e përgjithshme</v>
      </c>
      <c r="B245" s="557"/>
      <c r="C245" s="564">
        <f>C251+C257</f>
        <v>0</v>
      </c>
      <c r="D245" s="564">
        <f t="shared" ref="D245:E245" si="914">D251+D257</f>
        <v>0</v>
      </c>
      <c r="E245" s="564">
        <f t="shared" si="914"/>
        <v>0</v>
      </c>
      <c r="F245" s="407" t="str">
        <f>IF(C245&lt;0,"STOPP!","OK!")</f>
        <v>OK!</v>
      </c>
      <c r="G245" s="407" t="str">
        <f t="shared" ref="G245:G246" si="915">IF(D245&lt;0,"STOPP!","OK!")</f>
        <v>OK!</v>
      </c>
      <c r="H245" s="407" t="str">
        <f t="shared" ref="H245:H246" si="916">IF(E245&lt;0,"STOPP!","OK!")</f>
        <v>OK!</v>
      </c>
      <c r="I245" s="407" t="str">
        <f t="shared" ref="I245:I246" si="917">IF(F245&lt;0,"STOPP!","OK!")</f>
        <v>OK!</v>
      </c>
      <c r="J245" s="407" t="str">
        <f t="shared" ref="J245:J246" si="918">IF(G245&lt;0,"STOPP!","OK!")</f>
        <v>OK!</v>
      </c>
      <c r="K245" s="407" t="str">
        <f t="shared" ref="K245:K246" si="919">IF(H245&lt;0,"STOPP!","OK!")</f>
        <v>OK!</v>
      </c>
      <c r="L245" s="407" t="str">
        <f t="shared" ref="L245:L246" si="920">IF(I245&lt;0,"STOPP!","OK!")</f>
        <v>OK!</v>
      </c>
      <c r="M245" s="407" t="str">
        <f t="shared" ref="M245:M246" si="921">IF(J245&lt;0,"STOPP!","OK!")</f>
        <v>OK!</v>
      </c>
      <c r="N245" s="407" t="str">
        <f t="shared" ref="N245:N246" si="922">IF(K245&lt;0,"STOPP!","OK!")</f>
        <v>OK!</v>
      </c>
      <c r="O245" s="407" t="str">
        <f t="shared" ref="O245:O246" si="923">IF(L245&lt;0,"STOPP!","OK!")</f>
        <v>OK!</v>
      </c>
      <c r="P245" s="407" t="str">
        <f t="shared" ref="P245:P246" si="924">IF(M245&lt;0,"STOPP!","OK!")</f>
        <v>OK!</v>
      </c>
      <c r="Q245" s="407" t="str">
        <f t="shared" ref="Q245:Q246" si="925">IF(N245&lt;0,"STOPP!","OK!")</f>
        <v>OK!</v>
      </c>
      <c r="R245" s="407" t="str">
        <f t="shared" ref="R245:R246" si="926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8" t="str">
        <f>A$12</f>
        <v>Angazhimet kujtesë</v>
      </c>
      <c r="B246" s="564"/>
      <c r="C246" s="564">
        <f>'(C5) Angazhimet'!D90</f>
        <v>0</v>
      </c>
      <c r="D246" s="562">
        <f>'(C5) Angazhimet'!E90</f>
        <v>0</v>
      </c>
      <c r="E246" s="562">
        <f>'(C5) Angazhimet'!F90</f>
        <v>0</v>
      </c>
      <c r="F246" s="407" t="str">
        <f>IF(C246&gt;C245,"STOPP!","OK!")</f>
        <v>OK!</v>
      </c>
      <c r="G246" s="407" t="str">
        <f t="shared" si="915"/>
        <v>OK!</v>
      </c>
      <c r="H246" s="407" t="str">
        <f t="shared" si="916"/>
        <v>OK!</v>
      </c>
      <c r="I246" s="407" t="str">
        <f t="shared" si="917"/>
        <v>OK!</v>
      </c>
      <c r="J246" s="407" t="str">
        <f t="shared" si="918"/>
        <v>OK!</v>
      </c>
      <c r="K246" s="407" t="str">
        <f t="shared" si="919"/>
        <v>OK!</v>
      </c>
      <c r="L246" s="407" t="str">
        <f t="shared" si="920"/>
        <v>OK!</v>
      </c>
      <c r="M246" s="407" t="str">
        <f t="shared" si="921"/>
        <v>OK!</v>
      </c>
      <c r="N246" s="407" t="str">
        <f t="shared" si="922"/>
        <v>OK!</v>
      </c>
      <c r="O246" s="407" t="str">
        <f t="shared" si="923"/>
        <v>OK!</v>
      </c>
      <c r="P246" s="407" t="str">
        <f t="shared" si="924"/>
        <v>OK!</v>
      </c>
      <c r="Q246" s="407" t="str">
        <f t="shared" si="925"/>
        <v>OK!</v>
      </c>
      <c r="R246" s="407" t="str">
        <f t="shared" si="926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8" t="str">
        <f>'(B3) Struktura Funksionale'!B77</f>
        <v>06140</v>
      </c>
      <c r="B247" s="870" t="str">
        <f>'(B3) Struktura Funksionale'!C77</f>
        <v>Planifikimi Urban Vendor</v>
      </c>
      <c r="C247" s="871"/>
      <c r="D247" s="871"/>
      <c r="E247" s="872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7" t="str">
        <f t="shared" ref="F248:F250" si="927">IF(C248&lt;0,"STOPP!","OK!")</f>
        <v>OK!</v>
      </c>
      <c r="G248" s="407" t="str">
        <f t="shared" ref="G248:G252" si="928">IF(D248&lt;0,"STOPP!","OK!")</f>
        <v>OK!</v>
      </c>
      <c r="H248" s="407" t="str">
        <f t="shared" ref="H248:H252" si="929">IF(E248&lt;0,"STOPP!","OK!")</f>
        <v>OK!</v>
      </c>
      <c r="I248" s="407" t="str">
        <f t="shared" ref="I248:I252" si="930">IF(F248&lt;0,"STOPP!","OK!")</f>
        <v>OK!</v>
      </c>
      <c r="J248" s="407" t="str">
        <f t="shared" ref="J248:J252" si="931">IF(G248&lt;0,"STOPP!","OK!")</f>
        <v>OK!</v>
      </c>
      <c r="K248" s="407" t="str">
        <f t="shared" ref="K248:K252" si="932">IF(H248&lt;0,"STOPP!","OK!")</f>
        <v>OK!</v>
      </c>
      <c r="L248" s="407" t="str">
        <f t="shared" ref="L248:L252" si="933">IF(I248&lt;0,"STOPP!","OK!")</f>
        <v>OK!</v>
      </c>
      <c r="M248" s="407" t="str">
        <f t="shared" ref="M248:M252" si="934">IF(J248&lt;0,"STOPP!","OK!")</f>
        <v>OK!</v>
      </c>
      <c r="N248" s="407" t="str">
        <f t="shared" ref="N248:N252" si="935">IF(K248&lt;0,"STOPP!","OK!")</f>
        <v>OK!</v>
      </c>
      <c r="O248" s="407" t="str">
        <f t="shared" ref="O248:O252" si="936">IF(L248&lt;0,"STOPP!","OK!")</f>
        <v>OK!</v>
      </c>
      <c r="P248" s="407" t="str">
        <f t="shared" ref="P248:P252" si="937">IF(M248&lt;0,"STOPP!","OK!")</f>
        <v>OK!</v>
      </c>
      <c r="Q248" s="407" t="str">
        <f t="shared" ref="Q248:Q252" si="938">IF(N248&lt;0,"STOPP!","OK!")</f>
        <v>OK!</v>
      </c>
      <c r="R248" s="407" t="str">
        <f t="shared" ref="R248:R252" si="939">IF(O248&lt;0,"STOPP!","OK!")</f>
        <v>OK!</v>
      </c>
      <c r="S248" s="407" t="str">
        <f t="shared" ref="S248:S250" si="940">IF(D248&lt;0,"STOPP!","OK!")</f>
        <v>OK!</v>
      </c>
      <c r="T248" s="407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7" t="str">
        <f t="shared" si="927"/>
        <v>OK!</v>
      </c>
      <c r="G249" s="407" t="str">
        <f t="shared" si="928"/>
        <v>OK!</v>
      </c>
      <c r="H249" s="407" t="str">
        <f t="shared" si="929"/>
        <v>OK!</v>
      </c>
      <c r="I249" s="407" t="str">
        <f t="shared" si="930"/>
        <v>OK!</v>
      </c>
      <c r="J249" s="407" t="str">
        <f t="shared" si="931"/>
        <v>OK!</v>
      </c>
      <c r="K249" s="407" t="str">
        <f t="shared" si="932"/>
        <v>OK!</v>
      </c>
      <c r="L249" s="407" t="str">
        <f t="shared" si="933"/>
        <v>OK!</v>
      </c>
      <c r="M249" s="407" t="str">
        <f t="shared" si="934"/>
        <v>OK!</v>
      </c>
      <c r="N249" s="407" t="str">
        <f t="shared" si="935"/>
        <v>OK!</v>
      </c>
      <c r="O249" s="407" t="str">
        <f t="shared" si="936"/>
        <v>OK!</v>
      </c>
      <c r="P249" s="407" t="str">
        <f t="shared" si="937"/>
        <v>OK!</v>
      </c>
      <c r="Q249" s="407" t="str">
        <f t="shared" si="938"/>
        <v>OK!</v>
      </c>
      <c r="R249" s="407" t="str">
        <f t="shared" si="939"/>
        <v>OK!</v>
      </c>
      <c r="S249" s="407" t="str">
        <f t="shared" si="940"/>
        <v>OK!</v>
      </c>
      <c r="T249" s="407" t="str">
        <f t="shared" si="941"/>
        <v>OK!</v>
      </c>
    </row>
    <row r="250" spans="1:20" x14ac:dyDescent="0.15">
      <c r="A250" s="566" t="str">
        <f>A$10</f>
        <v>Shpenzimet kapitale</v>
      </c>
      <c r="B250" s="567"/>
      <c r="C250" s="564">
        <f>C251-C248-C249</f>
        <v>0</v>
      </c>
      <c r="D250" s="562">
        <f>D251-D248-D249</f>
        <v>0</v>
      </c>
      <c r="E250" s="562">
        <f>E251-E248-E249</f>
        <v>0</v>
      </c>
      <c r="F250" s="407" t="str">
        <f t="shared" si="927"/>
        <v>OK!</v>
      </c>
      <c r="G250" s="407" t="str">
        <f t="shared" si="928"/>
        <v>OK!</v>
      </c>
      <c r="H250" s="407" t="str">
        <f t="shared" si="929"/>
        <v>OK!</v>
      </c>
      <c r="I250" s="407" t="str">
        <f t="shared" si="930"/>
        <v>OK!</v>
      </c>
      <c r="J250" s="407" t="str">
        <f t="shared" si="931"/>
        <v>OK!</v>
      </c>
      <c r="K250" s="407" t="str">
        <f t="shared" si="932"/>
        <v>OK!</v>
      </c>
      <c r="L250" s="407" t="str">
        <f t="shared" si="933"/>
        <v>OK!</v>
      </c>
      <c r="M250" s="407" t="str">
        <f t="shared" si="934"/>
        <v>OK!</v>
      </c>
      <c r="N250" s="407" t="str">
        <f t="shared" si="935"/>
        <v>OK!</v>
      </c>
      <c r="O250" s="407" t="str">
        <f t="shared" si="936"/>
        <v>OK!</v>
      </c>
      <c r="P250" s="407" t="str">
        <f t="shared" si="937"/>
        <v>OK!</v>
      </c>
      <c r="Q250" s="407" t="str">
        <f t="shared" si="938"/>
        <v>OK!</v>
      </c>
      <c r="R250" s="407" t="str">
        <f t="shared" si="939"/>
        <v>OK!</v>
      </c>
      <c r="S250" s="407" t="str">
        <f t="shared" si="940"/>
        <v>OK!</v>
      </c>
      <c r="T250" s="407" t="str">
        <f t="shared" si="941"/>
        <v>OK!</v>
      </c>
    </row>
    <row r="251" spans="1:20" x14ac:dyDescent="0.15">
      <c r="A251" s="556" t="str">
        <f>A$11</f>
        <v>Tavanet e përgjithshme</v>
      </c>
      <c r="B251" s="557"/>
      <c r="C251" s="565"/>
      <c r="D251" s="563"/>
      <c r="E251" s="563"/>
      <c r="F251" s="407" t="str">
        <f>IF(C251&lt;0,"STOPP!","OK!")</f>
        <v>OK!</v>
      </c>
      <c r="G251" s="407" t="str">
        <f t="shared" si="928"/>
        <v>OK!</v>
      </c>
      <c r="H251" s="407" t="str">
        <f t="shared" si="929"/>
        <v>OK!</v>
      </c>
      <c r="I251" s="407" t="str">
        <f t="shared" si="930"/>
        <v>OK!</v>
      </c>
      <c r="J251" s="407" t="str">
        <f t="shared" si="931"/>
        <v>OK!</v>
      </c>
      <c r="K251" s="407" t="str">
        <f t="shared" si="932"/>
        <v>OK!</v>
      </c>
      <c r="L251" s="407" t="str">
        <f t="shared" si="933"/>
        <v>OK!</v>
      </c>
      <c r="M251" s="407" t="str">
        <f t="shared" si="934"/>
        <v>OK!</v>
      </c>
      <c r="N251" s="407" t="str">
        <f t="shared" si="935"/>
        <v>OK!</v>
      </c>
      <c r="O251" s="407" t="str">
        <f t="shared" si="936"/>
        <v>OK!</v>
      </c>
      <c r="P251" s="407" t="str">
        <f t="shared" si="937"/>
        <v>OK!</v>
      </c>
      <c r="Q251" s="407" t="str">
        <f t="shared" si="938"/>
        <v>OK!</v>
      </c>
      <c r="R251" s="407" t="str">
        <f t="shared" si="939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8" t="str">
        <f>A$12</f>
        <v>Angazhimet kujtesë</v>
      </c>
      <c r="B252" s="564"/>
      <c r="C252" s="564">
        <f>'(C5) Angazhimet'!D87</f>
        <v>0</v>
      </c>
      <c r="D252" s="564">
        <f>'(C5) Angazhimet'!E87</f>
        <v>0</v>
      </c>
      <c r="E252" s="564">
        <f>'(C5) Angazhimet'!F87</f>
        <v>0</v>
      </c>
      <c r="F252" s="407" t="str">
        <f>IF(C252&gt;C251,"STOPP!","OK!")</f>
        <v>OK!</v>
      </c>
      <c r="G252" s="407" t="str">
        <f t="shared" si="928"/>
        <v>OK!</v>
      </c>
      <c r="H252" s="407" t="str">
        <f t="shared" si="929"/>
        <v>OK!</v>
      </c>
      <c r="I252" s="407" t="str">
        <f t="shared" si="930"/>
        <v>OK!</v>
      </c>
      <c r="J252" s="407" t="str">
        <f t="shared" si="931"/>
        <v>OK!</v>
      </c>
      <c r="K252" s="407" t="str">
        <f t="shared" si="932"/>
        <v>OK!</v>
      </c>
      <c r="L252" s="407" t="str">
        <f t="shared" si="933"/>
        <v>OK!</v>
      </c>
      <c r="M252" s="407" t="str">
        <f t="shared" si="934"/>
        <v>OK!</v>
      </c>
      <c r="N252" s="407" t="str">
        <f t="shared" si="935"/>
        <v>OK!</v>
      </c>
      <c r="O252" s="407" t="str">
        <f t="shared" si="936"/>
        <v>OK!</v>
      </c>
      <c r="P252" s="407" t="str">
        <f t="shared" si="937"/>
        <v>OK!</v>
      </c>
      <c r="Q252" s="407" t="str">
        <f t="shared" si="938"/>
        <v>OK!</v>
      </c>
      <c r="R252" s="407" t="str">
        <f t="shared" si="939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8" t="str">
        <f>'(B3) Struktura Funksionale'!B78</f>
        <v>06180</v>
      </c>
      <c r="B253" s="870" t="str">
        <f>'(B3) Struktura Funksionale'!C78</f>
        <v>Planifikimi urban dhe strehimi</v>
      </c>
      <c r="C253" s="871"/>
      <c r="D253" s="871"/>
      <c r="E253" s="872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2">IF(C254&lt;0,"STOPP!","OK!")</f>
        <v>OK!</v>
      </c>
      <c r="G254" s="407" t="str">
        <f t="shared" ref="G254:G258" si="943">IF(D254&lt;0,"STOPP!","OK!")</f>
        <v>OK!</v>
      </c>
      <c r="H254" s="407" t="str">
        <f t="shared" ref="H254:H258" si="944">IF(E254&lt;0,"STOPP!","OK!")</f>
        <v>OK!</v>
      </c>
      <c r="I254" s="407" t="str">
        <f t="shared" ref="I254:I258" si="945">IF(F254&lt;0,"STOPP!","OK!")</f>
        <v>OK!</v>
      </c>
      <c r="J254" s="407" t="str">
        <f t="shared" ref="J254:J258" si="946">IF(G254&lt;0,"STOPP!","OK!")</f>
        <v>OK!</v>
      </c>
      <c r="K254" s="407" t="str">
        <f t="shared" ref="K254:K258" si="947">IF(H254&lt;0,"STOPP!","OK!")</f>
        <v>OK!</v>
      </c>
      <c r="L254" s="407" t="str">
        <f t="shared" ref="L254:L258" si="948">IF(I254&lt;0,"STOPP!","OK!")</f>
        <v>OK!</v>
      </c>
      <c r="M254" s="407" t="str">
        <f t="shared" ref="M254:M258" si="949">IF(J254&lt;0,"STOPP!","OK!")</f>
        <v>OK!</v>
      </c>
      <c r="N254" s="407" t="str">
        <f t="shared" ref="N254:N258" si="950">IF(K254&lt;0,"STOPP!","OK!")</f>
        <v>OK!</v>
      </c>
      <c r="O254" s="407" t="str">
        <f t="shared" ref="O254:O258" si="951">IF(L254&lt;0,"STOPP!","OK!")</f>
        <v>OK!</v>
      </c>
      <c r="P254" s="407" t="str">
        <f t="shared" ref="P254:P258" si="952">IF(M254&lt;0,"STOPP!","OK!")</f>
        <v>OK!</v>
      </c>
      <c r="Q254" s="407" t="str">
        <f t="shared" ref="Q254:Q258" si="953">IF(N254&lt;0,"STOPP!","OK!")</f>
        <v>OK!</v>
      </c>
      <c r="R254" s="407" t="str">
        <f t="shared" ref="R254:R258" si="954">IF(O254&lt;0,"STOPP!","OK!")</f>
        <v>OK!</v>
      </c>
      <c r="S254" s="407" t="str">
        <f t="shared" ref="S254:S256" si="955">IF(D254&lt;0,"STOPP!","OK!")</f>
        <v>OK!</v>
      </c>
      <c r="T254" s="407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2"/>
        <v>OK!</v>
      </c>
      <c r="G255" s="407" t="str">
        <f t="shared" si="943"/>
        <v>OK!</v>
      </c>
      <c r="H255" s="407" t="str">
        <f t="shared" si="944"/>
        <v>OK!</v>
      </c>
      <c r="I255" s="407" t="str">
        <f t="shared" si="945"/>
        <v>OK!</v>
      </c>
      <c r="J255" s="407" t="str">
        <f t="shared" si="946"/>
        <v>OK!</v>
      </c>
      <c r="K255" s="407" t="str">
        <f t="shared" si="947"/>
        <v>OK!</v>
      </c>
      <c r="L255" s="407" t="str">
        <f t="shared" si="948"/>
        <v>OK!</v>
      </c>
      <c r="M255" s="407" t="str">
        <f t="shared" si="949"/>
        <v>OK!</v>
      </c>
      <c r="N255" s="407" t="str">
        <f t="shared" si="950"/>
        <v>OK!</v>
      </c>
      <c r="O255" s="407" t="str">
        <f t="shared" si="951"/>
        <v>OK!</v>
      </c>
      <c r="P255" s="407" t="str">
        <f t="shared" si="952"/>
        <v>OK!</v>
      </c>
      <c r="Q255" s="407" t="str">
        <f t="shared" si="953"/>
        <v>OK!</v>
      </c>
      <c r="R255" s="407" t="str">
        <f t="shared" si="954"/>
        <v>OK!</v>
      </c>
      <c r="S255" s="407" t="str">
        <f t="shared" si="955"/>
        <v>OK!</v>
      </c>
      <c r="T255" s="407" t="str">
        <f t="shared" si="956"/>
        <v>OK!</v>
      </c>
    </row>
    <row r="256" spans="1:20" hidden="1" x14ac:dyDescent="0.15">
      <c r="A256" s="566" t="str">
        <f>A$10</f>
        <v>Shpenzimet kapitale</v>
      </c>
      <c r="B256" s="567"/>
      <c r="C256" s="564">
        <f>C257-C254-C255</f>
        <v>0</v>
      </c>
      <c r="D256" s="562">
        <f>D257-D254-D255</f>
        <v>0</v>
      </c>
      <c r="E256" s="562">
        <f>E257-E254-E255</f>
        <v>0</v>
      </c>
      <c r="F256" s="407" t="str">
        <f t="shared" si="942"/>
        <v>OK!</v>
      </c>
      <c r="G256" s="407" t="str">
        <f t="shared" si="943"/>
        <v>OK!</v>
      </c>
      <c r="H256" s="407" t="str">
        <f t="shared" si="944"/>
        <v>OK!</v>
      </c>
      <c r="I256" s="407" t="str">
        <f t="shared" si="945"/>
        <v>OK!</v>
      </c>
      <c r="J256" s="407" t="str">
        <f t="shared" si="946"/>
        <v>OK!</v>
      </c>
      <c r="K256" s="407" t="str">
        <f t="shared" si="947"/>
        <v>OK!</v>
      </c>
      <c r="L256" s="407" t="str">
        <f t="shared" si="948"/>
        <v>OK!</v>
      </c>
      <c r="M256" s="407" t="str">
        <f t="shared" si="949"/>
        <v>OK!</v>
      </c>
      <c r="N256" s="407" t="str">
        <f t="shared" si="950"/>
        <v>OK!</v>
      </c>
      <c r="O256" s="407" t="str">
        <f t="shared" si="951"/>
        <v>OK!</v>
      </c>
      <c r="P256" s="407" t="str">
        <f t="shared" si="952"/>
        <v>OK!</v>
      </c>
      <c r="Q256" s="407" t="str">
        <f t="shared" si="953"/>
        <v>OK!</v>
      </c>
      <c r="R256" s="407" t="str">
        <f t="shared" si="954"/>
        <v>OK!</v>
      </c>
      <c r="S256" s="407" t="str">
        <f t="shared" si="955"/>
        <v>OK!</v>
      </c>
      <c r="T256" s="407" t="str">
        <f t="shared" si="956"/>
        <v>OK!</v>
      </c>
    </row>
    <row r="257" spans="1:20" hidden="1" x14ac:dyDescent="0.15">
      <c r="A257" s="556" t="str">
        <f>A$11</f>
        <v>Tavanet e përgjithshme</v>
      </c>
      <c r="B257" s="557"/>
      <c r="C257" s="565"/>
      <c r="D257" s="563"/>
      <c r="E257" s="563"/>
      <c r="F257" s="407" t="str">
        <f>IF(C257&lt;0,"STOPP!","OK!")</f>
        <v>OK!</v>
      </c>
      <c r="G257" s="407" t="str">
        <f t="shared" si="943"/>
        <v>OK!</v>
      </c>
      <c r="H257" s="407" t="str">
        <f t="shared" si="944"/>
        <v>OK!</v>
      </c>
      <c r="I257" s="407" t="str">
        <f t="shared" si="945"/>
        <v>OK!</v>
      </c>
      <c r="J257" s="407" t="str">
        <f t="shared" si="946"/>
        <v>OK!</v>
      </c>
      <c r="K257" s="407" t="str">
        <f t="shared" si="947"/>
        <v>OK!</v>
      </c>
      <c r="L257" s="407" t="str">
        <f t="shared" si="948"/>
        <v>OK!</v>
      </c>
      <c r="M257" s="407" t="str">
        <f t="shared" si="949"/>
        <v>OK!</v>
      </c>
      <c r="N257" s="407" t="str">
        <f t="shared" si="950"/>
        <v>OK!</v>
      </c>
      <c r="O257" s="407" t="str">
        <f t="shared" si="951"/>
        <v>OK!</v>
      </c>
      <c r="P257" s="407" t="str">
        <f t="shared" si="952"/>
        <v>OK!</v>
      </c>
      <c r="Q257" s="407" t="str">
        <f t="shared" si="953"/>
        <v>OK!</v>
      </c>
      <c r="R257" s="407" t="str">
        <f t="shared" si="954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8" t="str">
        <f>A$12</f>
        <v>Angazhimet kujtesë</v>
      </c>
      <c r="B258" s="564"/>
      <c r="C258" s="564">
        <f>'(C5) Angazhimet'!D88</f>
        <v>0</v>
      </c>
      <c r="D258" s="564">
        <f>'(C5) Angazhimet'!E88</f>
        <v>0</v>
      </c>
      <c r="E258" s="564">
        <f>'(C5) Angazhimet'!F88</f>
        <v>0</v>
      </c>
      <c r="F258" s="407" t="str">
        <f>IF(C258&gt;C257,"STOPP!","OK!")</f>
        <v>OK!</v>
      </c>
      <c r="G258" s="407" t="str">
        <f t="shared" si="943"/>
        <v>OK!</v>
      </c>
      <c r="H258" s="407" t="str">
        <f t="shared" si="944"/>
        <v>OK!</v>
      </c>
      <c r="I258" s="407" t="str">
        <f t="shared" si="945"/>
        <v>OK!</v>
      </c>
      <c r="J258" s="407" t="str">
        <f t="shared" si="946"/>
        <v>OK!</v>
      </c>
      <c r="K258" s="407" t="str">
        <f t="shared" si="947"/>
        <v>OK!</v>
      </c>
      <c r="L258" s="407" t="str">
        <f t="shared" si="948"/>
        <v>OK!</v>
      </c>
      <c r="M258" s="407" t="str">
        <f t="shared" si="949"/>
        <v>OK!</v>
      </c>
      <c r="N258" s="407" t="str">
        <f t="shared" si="950"/>
        <v>OK!</v>
      </c>
      <c r="O258" s="407" t="str">
        <f t="shared" si="951"/>
        <v>OK!</v>
      </c>
      <c r="P258" s="407" t="str">
        <f t="shared" si="952"/>
        <v>OK!</v>
      </c>
      <c r="Q258" s="407" t="str">
        <f t="shared" si="953"/>
        <v>OK!</v>
      </c>
      <c r="R258" s="407" t="str">
        <f t="shared" si="954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7" t="str">
        <f>'(B2) Struktura Organizative'!A42</f>
        <v>Nënfunksioni 15</v>
      </c>
      <c r="B259" s="873" t="str">
        <f>'(B2) Struktura Organizative'!B42</f>
        <v>062 Zhvillimi i komunitetit</v>
      </c>
      <c r="C259" s="874"/>
      <c r="D259" s="874"/>
      <c r="E259" s="875"/>
      <c r="G259" s="312">
        <f>C263</f>
        <v>0</v>
      </c>
      <c r="H259" s="312">
        <f t="shared" ref="H259" si="957">D263</f>
        <v>0</v>
      </c>
      <c r="I259" s="312">
        <f t="shared" ref="I259" si="958">E263</f>
        <v>0</v>
      </c>
      <c r="J259" s="312">
        <f>C260</f>
        <v>0</v>
      </c>
      <c r="K259" s="312">
        <f t="shared" ref="K259" si="959">D260</f>
        <v>0</v>
      </c>
      <c r="L259" s="312">
        <f t="shared" ref="L259" si="960">E260</f>
        <v>0</v>
      </c>
      <c r="M259" s="312">
        <f>C261</f>
        <v>0</v>
      </c>
      <c r="N259" s="312">
        <f t="shared" ref="N259" si="961">D261</f>
        <v>0</v>
      </c>
      <c r="O259" s="312">
        <f t="shared" ref="O259" si="962">E261</f>
        <v>0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4">
        <f>C266+C272</f>
        <v>0</v>
      </c>
      <c r="D260" s="564">
        <f t="shared" ref="D260:E260" si="965">D266+D272</f>
        <v>0</v>
      </c>
      <c r="E260" s="564">
        <f t="shared" si="965"/>
        <v>0</v>
      </c>
      <c r="F260" s="407" t="str">
        <f t="shared" ref="F260:F262" si="966">IF(C260&lt;0,"STOPP!","OK!")</f>
        <v>OK!</v>
      </c>
      <c r="G260" s="407" t="str">
        <f t="shared" ref="G260:G262" si="967">IF(D260&lt;0,"STOPP!","OK!")</f>
        <v>OK!</v>
      </c>
      <c r="H260" s="407" t="str">
        <f t="shared" ref="H260:H262" si="968">IF(E260&lt;0,"STOPP!","OK!")</f>
        <v>OK!</v>
      </c>
      <c r="I260" s="407" t="str">
        <f t="shared" ref="I260:I262" si="969">IF(F260&lt;0,"STOPP!","OK!")</f>
        <v>OK!</v>
      </c>
      <c r="J260" s="407" t="str">
        <f t="shared" ref="J260:J262" si="970">IF(G260&lt;0,"STOPP!","OK!")</f>
        <v>OK!</v>
      </c>
      <c r="K260" s="407" t="str">
        <f t="shared" ref="K260:K262" si="971">IF(H260&lt;0,"STOPP!","OK!")</f>
        <v>OK!</v>
      </c>
      <c r="L260" s="407" t="str">
        <f t="shared" ref="L260:L262" si="972">IF(I260&lt;0,"STOPP!","OK!")</f>
        <v>OK!</v>
      </c>
      <c r="M260" s="407" t="str">
        <f t="shared" ref="M260:M262" si="973">IF(J260&lt;0,"STOPP!","OK!")</f>
        <v>OK!</v>
      </c>
      <c r="N260" s="407" t="str">
        <f t="shared" ref="N260:N262" si="974">IF(K260&lt;0,"STOPP!","OK!")</f>
        <v>OK!</v>
      </c>
      <c r="O260" s="407" t="str">
        <f t="shared" ref="O260:O262" si="975">IF(L260&lt;0,"STOPP!","OK!")</f>
        <v>OK!</v>
      </c>
      <c r="P260" s="407" t="str">
        <f t="shared" ref="P260:P262" si="976">IF(M260&lt;0,"STOPP!","OK!")</f>
        <v>OK!</v>
      </c>
      <c r="Q260" s="407" t="str">
        <f t="shared" ref="Q260:Q262" si="977">IF(N260&lt;0,"STOPP!","OK!")</f>
        <v>OK!</v>
      </c>
      <c r="R260" s="407" t="str">
        <f t="shared" ref="R260:R262" si="978">IF(O260&lt;0,"STOPP!","OK!")</f>
        <v>OK!</v>
      </c>
      <c r="S260" s="407" t="str">
        <f t="shared" ref="S260:S262" si="979">IF(D260&lt;0,"STOPP!","OK!")</f>
        <v>OK!</v>
      </c>
      <c r="T260" s="407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4">
        <f>C267+C273</f>
        <v>0</v>
      </c>
      <c r="D261" s="564">
        <f t="shared" ref="D261:E261" si="981">D267+D273</f>
        <v>0</v>
      </c>
      <c r="E261" s="564">
        <f t="shared" si="981"/>
        <v>0</v>
      </c>
      <c r="F261" s="407" t="str">
        <f t="shared" si="966"/>
        <v>OK!</v>
      </c>
      <c r="G261" s="407" t="str">
        <f t="shared" si="967"/>
        <v>OK!</v>
      </c>
      <c r="H261" s="407" t="str">
        <f t="shared" si="968"/>
        <v>OK!</v>
      </c>
      <c r="I261" s="407" t="str">
        <f t="shared" si="969"/>
        <v>OK!</v>
      </c>
      <c r="J261" s="407" t="str">
        <f t="shared" si="970"/>
        <v>OK!</v>
      </c>
      <c r="K261" s="407" t="str">
        <f t="shared" si="971"/>
        <v>OK!</v>
      </c>
      <c r="L261" s="407" t="str">
        <f t="shared" si="972"/>
        <v>OK!</v>
      </c>
      <c r="M261" s="407" t="str">
        <f t="shared" si="973"/>
        <v>OK!</v>
      </c>
      <c r="N261" s="407" t="str">
        <f t="shared" si="974"/>
        <v>OK!</v>
      </c>
      <c r="O261" s="407" t="str">
        <f t="shared" si="975"/>
        <v>OK!</v>
      </c>
      <c r="P261" s="407" t="str">
        <f t="shared" si="976"/>
        <v>OK!</v>
      </c>
      <c r="Q261" s="407" t="str">
        <f t="shared" si="977"/>
        <v>OK!</v>
      </c>
      <c r="R261" s="407" t="str">
        <f t="shared" si="978"/>
        <v>OK!</v>
      </c>
      <c r="S261" s="407" t="str">
        <f t="shared" si="979"/>
        <v>OK!</v>
      </c>
      <c r="T261" s="407" t="str">
        <f t="shared" si="980"/>
        <v>OK!</v>
      </c>
    </row>
    <row r="262" spans="1:20" x14ac:dyDescent="0.15">
      <c r="A262" s="566" t="str">
        <f>A$10</f>
        <v>Shpenzimet kapitale</v>
      </c>
      <c r="B262" s="567"/>
      <c r="C262" s="564">
        <f>C263-C260-C261</f>
        <v>0</v>
      </c>
      <c r="D262" s="562">
        <f>D263-D260-D261</f>
        <v>0</v>
      </c>
      <c r="E262" s="562">
        <f>E263-E260-E261</f>
        <v>0</v>
      </c>
      <c r="F262" s="407" t="str">
        <f t="shared" si="966"/>
        <v>OK!</v>
      </c>
      <c r="G262" s="407" t="str">
        <f t="shared" si="967"/>
        <v>OK!</v>
      </c>
      <c r="H262" s="407" t="str">
        <f t="shared" si="968"/>
        <v>OK!</v>
      </c>
      <c r="I262" s="407" t="str">
        <f t="shared" si="969"/>
        <v>OK!</v>
      </c>
      <c r="J262" s="407" t="str">
        <f t="shared" si="970"/>
        <v>OK!</v>
      </c>
      <c r="K262" s="407" t="str">
        <f t="shared" si="971"/>
        <v>OK!</v>
      </c>
      <c r="L262" s="407" t="str">
        <f t="shared" si="972"/>
        <v>OK!</v>
      </c>
      <c r="M262" s="407" t="str">
        <f t="shared" si="973"/>
        <v>OK!</v>
      </c>
      <c r="N262" s="407" t="str">
        <f t="shared" si="974"/>
        <v>OK!</v>
      </c>
      <c r="O262" s="407" t="str">
        <f t="shared" si="975"/>
        <v>OK!</v>
      </c>
      <c r="P262" s="407" t="str">
        <f t="shared" si="976"/>
        <v>OK!</v>
      </c>
      <c r="Q262" s="407" t="str">
        <f t="shared" si="977"/>
        <v>OK!</v>
      </c>
      <c r="R262" s="407" t="str">
        <f t="shared" si="978"/>
        <v>OK!</v>
      </c>
      <c r="S262" s="407" t="str">
        <f t="shared" si="979"/>
        <v>OK!</v>
      </c>
      <c r="T262" s="407" t="str">
        <f t="shared" si="980"/>
        <v>OK!</v>
      </c>
    </row>
    <row r="263" spans="1:20" x14ac:dyDescent="0.15">
      <c r="A263" s="556" t="str">
        <f>A$11</f>
        <v>Tavanet e përgjithshme</v>
      </c>
      <c r="B263" s="557"/>
      <c r="C263" s="564">
        <f>C269+C275</f>
        <v>0</v>
      </c>
      <c r="D263" s="564">
        <f t="shared" ref="D263:E263" si="982">D269+D275</f>
        <v>0</v>
      </c>
      <c r="E263" s="564">
        <f t="shared" si="982"/>
        <v>0</v>
      </c>
      <c r="F263" s="407" t="str">
        <f>IF(C263&lt;0,"STOPP!","OK!")</f>
        <v>OK!</v>
      </c>
      <c r="G263" s="407" t="str">
        <f t="shared" ref="G263:G264" si="983">IF(D263&lt;0,"STOPP!","OK!")</f>
        <v>OK!</v>
      </c>
      <c r="H263" s="407" t="str">
        <f t="shared" ref="H263:H264" si="984">IF(E263&lt;0,"STOPP!","OK!")</f>
        <v>OK!</v>
      </c>
      <c r="I263" s="407" t="str">
        <f t="shared" ref="I263:I264" si="985">IF(F263&lt;0,"STOPP!","OK!")</f>
        <v>OK!</v>
      </c>
      <c r="J263" s="407" t="str">
        <f t="shared" ref="J263:J264" si="986">IF(G263&lt;0,"STOPP!","OK!")</f>
        <v>OK!</v>
      </c>
      <c r="K263" s="407" t="str">
        <f t="shared" ref="K263:K264" si="987">IF(H263&lt;0,"STOPP!","OK!")</f>
        <v>OK!</v>
      </c>
      <c r="L263" s="407" t="str">
        <f t="shared" ref="L263:L264" si="988">IF(I263&lt;0,"STOPP!","OK!")</f>
        <v>OK!</v>
      </c>
      <c r="M263" s="407" t="str">
        <f t="shared" ref="M263:M264" si="989">IF(J263&lt;0,"STOPP!","OK!")</f>
        <v>OK!</v>
      </c>
      <c r="N263" s="407" t="str">
        <f t="shared" ref="N263:N264" si="990">IF(K263&lt;0,"STOPP!","OK!")</f>
        <v>OK!</v>
      </c>
      <c r="O263" s="407" t="str">
        <f t="shared" ref="O263:O264" si="991">IF(L263&lt;0,"STOPP!","OK!")</f>
        <v>OK!</v>
      </c>
      <c r="P263" s="407" t="str">
        <f t="shared" ref="P263:P264" si="992">IF(M263&lt;0,"STOPP!","OK!")</f>
        <v>OK!</v>
      </c>
      <c r="Q263" s="407" t="str">
        <f t="shared" ref="Q263:Q264" si="993">IF(N263&lt;0,"STOPP!","OK!")</f>
        <v>OK!</v>
      </c>
      <c r="R263" s="407" t="str">
        <f t="shared" ref="R263:R264" si="994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8" t="str">
        <f>A$12</f>
        <v>Angazhimet kujtesë</v>
      </c>
      <c r="B264" s="564"/>
      <c r="C264" s="564">
        <f>'(C5) Angazhimet'!D95</f>
        <v>0</v>
      </c>
      <c r="D264" s="562">
        <f>'(C5) Angazhimet'!E95</f>
        <v>0</v>
      </c>
      <c r="E264" s="562">
        <f>'(C5) Angazhimet'!F95</f>
        <v>0</v>
      </c>
      <c r="F264" s="407" t="str">
        <f>IF(C264&gt;C263,"STOPP!","OK!")</f>
        <v>OK!</v>
      </c>
      <c r="G264" s="407" t="str">
        <f t="shared" si="983"/>
        <v>OK!</v>
      </c>
      <c r="H264" s="407" t="str">
        <f t="shared" si="984"/>
        <v>OK!</v>
      </c>
      <c r="I264" s="407" t="str">
        <f t="shared" si="985"/>
        <v>OK!</v>
      </c>
      <c r="J264" s="407" t="str">
        <f t="shared" si="986"/>
        <v>OK!</v>
      </c>
      <c r="K264" s="407" t="str">
        <f t="shared" si="987"/>
        <v>OK!</v>
      </c>
      <c r="L264" s="407" t="str">
        <f t="shared" si="988"/>
        <v>OK!</v>
      </c>
      <c r="M264" s="407" t="str">
        <f t="shared" si="989"/>
        <v>OK!</v>
      </c>
      <c r="N264" s="407" t="str">
        <f t="shared" si="990"/>
        <v>OK!</v>
      </c>
      <c r="O264" s="407" t="str">
        <f t="shared" si="991"/>
        <v>OK!</v>
      </c>
      <c r="P264" s="407" t="str">
        <f t="shared" si="992"/>
        <v>OK!</v>
      </c>
      <c r="Q264" s="407" t="str">
        <f t="shared" si="993"/>
        <v>OK!</v>
      </c>
      <c r="R264" s="407" t="str">
        <f t="shared" si="994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8" t="str">
        <f>'(B3) Struktura Funksionale'!B81</f>
        <v>06210</v>
      </c>
      <c r="B265" s="870" t="str">
        <f>'(B3) Struktura Funksionale'!C81</f>
        <v>Programet e zhvillimit</v>
      </c>
      <c r="C265" s="871"/>
      <c r="D265" s="871"/>
      <c r="E265" s="872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5">IF(C266&lt;0,"STOPP!","OK!")</f>
        <v>OK!</v>
      </c>
      <c r="G266" s="407" t="str">
        <f t="shared" ref="G266:G270" si="996">IF(D266&lt;0,"STOPP!","OK!")</f>
        <v>OK!</v>
      </c>
      <c r="H266" s="407" t="str">
        <f t="shared" ref="H266:H270" si="997">IF(E266&lt;0,"STOPP!","OK!")</f>
        <v>OK!</v>
      </c>
      <c r="I266" s="407" t="str">
        <f t="shared" ref="I266:I270" si="998">IF(F266&lt;0,"STOPP!","OK!")</f>
        <v>OK!</v>
      </c>
      <c r="J266" s="407" t="str">
        <f t="shared" ref="J266:J270" si="999">IF(G266&lt;0,"STOPP!","OK!")</f>
        <v>OK!</v>
      </c>
      <c r="K266" s="407" t="str">
        <f t="shared" ref="K266:K270" si="1000">IF(H266&lt;0,"STOPP!","OK!")</f>
        <v>OK!</v>
      </c>
      <c r="L266" s="407" t="str">
        <f t="shared" ref="L266:L270" si="1001">IF(I266&lt;0,"STOPP!","OK!")</f>
        <v>OK!</v>
      </c>
      <c r="M266" s="407" t="str">
        <f t="shared" ref="M266:M270" si="1002">IF(J266&lt;0,"STOPP!","OK!")</f>
        <v>OK!</v>
      </c>
      <c r="N266" s="407" t="str">
        <f t="shared" ref="N266:N270" si="1003">IF(K266&lt;0,"STOPP!","OK!")</f>
        <v>OK!</v>
      </c>
      <c r="O266" s="407" t="str">
        <f t="shared" ref="O266:O270" si="1004">IF(L266&lt;0,"STOPP!","OK!")</f>
        <v>OK!</v>
      </c>
      <c r="P266" s="407" t="str">
        <f t="shared" ref="P266:P270" si="1005">IF(M266&lt;0,"STOPP!","OK!")</f>
        <v>OK!</v>
      </c>
      <c r="Q266" s="407" t="str">
        <f t="shared" ref="Q266:Q270" si="1006">IF(N266&lt;0,"STOPP!","OK!")</f>
        <v>OK!</v>
      </c>
      <c r="R266" s="407" t="str">
        <f t="shared" ref="R266:R270" si="1007">IF(O266&lt;0,"STOPP!","OK!")</f>
        <v>OK!</v>
      </c>
      <c r="S266" s="407" t="str">
        <f t="shared" ref="S266:S268" si="1008">IF(D266&lt;0,"STOPP!","OK!")</f>
        <v>OK!</v>
      </c>
      <c r="T266" s="407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5"/>
        <v>OK!</v>
      </c>
      <c r="G267" s="407" t="str">
        <f t="shared" si="996"/>
        <v>OK!</v>
      </c>
      <c r="H267" s="407" t="str">
        <f t="shared" si="997"/>
        <v>OK!</v>
      </c>
      <c r="I267" s="407" t="str">
        <f t="shared" si="998"/>
        <v>OK!</v>
      </c>
      <c r="J267" s="407" t="str">
        <f t="shared" si="999"/>
        <v>OK!</v>
      </c>
      <c r="K267" s="407" t="str">
        <f t="shared" si="1000"/>
        <v>OK!</v>
      </c>
      <c r="L267" s="407" t="str">
        <f t="shared" si="1001"/>
        <v>OK!</v>
      </c>
      <c r="M267" s="407" t="str">
        <f t="shared" si="1002"/>
        <v>OK!</v>
      </c>
      <c r="N267" s="407" t="str">
        <f t="shared" si="1003"/>
        <v>OK!</v>
      </c>
      <c r="O267" s="407" t="str">
        <f t="shared" si="1004"/>
        <v>OK!</v>
      </c>
      <c r="P267" s="407" t="str">
        <f t="shared" si="1005"/>
        <v>OK!</v>
      </c>
      <c r="Q267" s="407" t="str">
        <f t="shared" si="1006"/>
        <v>OK!</v>
      </c>
      <c r="R267" s="407" t="str">
        <f t="shared" si="1007"/>
        <v>OK!</v>
      </c>
      <c r="S267" s="407" t="str">
        <f t="shared" si="1008"/>
        <v>OK!</v>
      </c>
      <c r="T267" s="407" t="str">
        <f t="shared" si="1009"/>
        <v>OK!</v>
      </c>
    </row>
    <row r="268" spans="1:20" x14ac:dyDescent="0.15">
      <c r="A268" s="566" t="str">
        <f>A$10</f>
        <v>Shpenzimet kapitale</v>
      </c>
      <c r="B268" s="567"/>
      <c r="C268" s="564">
        <f>C269-C266-C267</f>
        <v>0</v>
      </c>
      <c r="D268" s="562">
        <f>D269-D266-D267</f>
        <v>0</v>
      </c>
      <c r="E268" s="562">
        <f>E269-E266-E267</f>
        <v>0</v>
      </c>
      <c r="F268" s="407" t="str">
        <f t="shared" si="995"/>
        <v>OK!</v>
      </c>
      <c r="G268" s="407" t="str">
        <f t="shared" si="996"/>
        <v>OK!</v>
      </c>
      <c r="H268" s="407" t="str">
        <f t="shared" si="997"/>
        <v>OK!</v>
      </c>
      <c r="I268" s="407" t="str">
        <f t="shared" si="998"/>
        <v>OK!</v>
      </c>
      <c r="J268" s="407" t="str">
        <f t="shared" si="999"/>
        <v>OK!</v>
      </c>
      <c r="K268" s="407" t="str">
        <f t="shared" si="1000"/>
        <v>OK!</v>
      </c>
      <c r="L268" s="407" t="str">
        <f t="shared" si="1001"/>
        <v>OK!</v>
      </c>
      <c r="M268" s="407" t="str">
        <f t="shared" si="1002"/>
        <v>OK!</v>
      </c>
      <c r="N268" s="407" t="str">
        <f t="shared" si="1003"/>
        <v>OK!</v>
      </c>
      <c r="O268" s="407" t="str">
        <f t="shared" si="1004"/>
        <v>OK!</v>
      </c>
      <c r="P268" s="407" t="str">
        <f t="shared" si="1005"/>
        <v>OK!</v>
      </c>
      <c r="Q268" s="407" t="str">
        <f t="shared" si="1006"/>
        <v>OK!</v>
      </c>
      <c r="R268" s="407" t="str">
        <f t="shared" si="1007"/>
        <v>OK!</v>
      </c>
      <c r="S268" s="407" t="str">
        <f t="shared" si="1008"/>
        <v>OK!</v>
      </c>
      <c r="T268" s="407" t="str">
        <f t="shared" si="1009"/>
        <v>OK!</v>
      </c>
    </row>
    <row r="269" spans="1:20" x14ac:dyDescent="0.15">
      <c r="A269" s="556" t="str">
        <f>A$11</f>
        <v>Tavanet e përgjithshme</v>
      </c>
      <c r="B269" s="557"/>
      <c r="C269" s="565"/>
      <c r="D269" s="563"/>
      <c r="E269" s="563"/>
      <c r="F269" s="407" t="str">
        <f>IF(C269&lt;0,"STOPP!","OK!")</f>
        <v>OK!</v>
      </c>
      <c r="G269" s="407" t="str">
        <f t="shared" si="996"/>
        <v>OK!</v>
      </c>
      <c r="H269" s="407" t="str">
        <f t="shared" si="997"/>
        <v>OK!</v>
      </c>
      <c r="I269" s="407" t="str">
        <f t="shared" si="998"/>
        <v>OK!</v>
      </c>
      <c r="J269" s="407" t="str">
        <f t="shared" si="999"/>
        <v>OK!</v>
      </c>
      <c r="K269" s="407" t="str">
        <f t="shared" si="1000"/>
        <v>OK!</v>
      </c>
      <c r="L269" s="407" t="str">
        <f t="shared" si="1001"/>
        <v>OK!</v>
      </c>
      <c r="M269" s="407" t="str">
        <f t="shared" si="1002"/>
        <v>OK!</v>
      </c>
      <c r="N269" s="407" t="str">
        <f t="shared" si="1003"/>
        <v>OK!</v>
      </c>
      <c r="O269" s="407" t="str">
        <f t="shared" si="1004"/>
        <v>OK!</v>
      </c>
      <c r="P269" s="407" t="str">
        <f t="shared" si="1005"/>
        <v>OK!</v>
      </c>
      <c r="Q269" s="407" t="str">
        <f t="shared" si="1006"/>
        <v>OK!</v>
      </c>
      <c r="R269" s="407" t="str">
        <f t="shared" si="1007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8" t="str">
        <f>A$12</f>
        <v>Angazhimet kujtesë</v>
      </c>
      <c r="B270" s="564"/>
      <c r="C270" s="564">
        <f>'(C5) Angazhimet'!D92</f>
        <v>0</v>
      </c>
      <c r="D270" s="564">
        <f>'(C5) Angazhimet'!E92</f>
        <v>0</v>
      </c>
      <c r="E270" s="564">
        <f>'(C5) Angazhimet'!F92</f>
        <v>0</v>
      </c>
      <c r="F270" s="407" t="str">
        <f>IF(C270&gt;C269,"STOPP!","OK!")</f>
        <v>OK!</v>
      </c>
      <c r="G270" s="407" t="str">
        <f t="shared" si="996"/>
        <v>OK!</v>
      </c>
      <c r="H270" s="407" t="str">
        <f t="shared" si="997"/>
        <v>OK!</v>
      </c>
      <c r="I270" s="407" t="str">
        <f t="shared" si="998"/>
        <v>OK!</v>
      </c>
      <c r="J270" s="407" t="str">
        <f t="shared" si="999"/>
        <v>OK!</v>
      </c>
      <c r="K270" s="407" t="str">
        <f t="shared" si="1000"/>
        <v>OK!</v>
      </c>
      <c r="L270" s="407" t="str">
        <f t="shared" si="1001"/>
        <v>OK!</v>
      </c>
      <c r="M270" s="407" t="str">
        <f t="shared" si="1002"/>
        <v>OK!</v>
      </c>
      <c r="N270" s="407" t="str">
        <f t="shared" si="1003"/>
        <v>OK!</v>
      </c>
      <c r="O270" s="407" t="str">
        <f t="shared" si="1004"/>
        <v>OK!</v>
      </c>
      <c r="P270" s="407" t="str">
        <f t="shared" si="1005"/>
        <v>OK!</v>
      </c>
      <c r="Q270" s="407" t="str">
        <f t="shared" si="1006"/>
        <v>OK!</v>
      </c>
      <c r="R270" s="407" t="str">
        <f t="shared" si="1007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8" t="str">
        <f>'(B3) Struktura Funksionale'!B82</f>
        <v>06260</v>
      </c>
      <c r="B271" s="870" t="str">
        <f>'(B3) Struktura Funksionale'!C82</f>
        <v>Sherbime publike vendore</v>
      </c>
      <c r="C271" s="871"/>
      <c r="D271" s="871"/>
      <c r="E271" s="872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/>
      <c r="D272" s="287"/>
      <c r="E272" s="287"/>
      <c r="F272" s="407" t="str">
        <f t="shared" ref="F272:F274" si="1010">IF(C272&lt;0,"STOPP!","OK!")</f>
        <v>OK!</v>
      </c>
      <c r="G272" s="407" t="str">
        <f t="shared" ref="G272:G276" si="1011">IF(D272&lt;0,"STOPP!","OK!")</f>
        <v>OK!</v>
      </c>
      <c r="H272" s="407" t="str">
        <f t="shared" ref="H272:H276" si="1012">IF(E272&lt;0,"STOPP!","OK!")</f>
        <v>OK!</v>
      </c>
      <c r="I272" s="407" t="str">
        <f t="shared" ref="I272:I276" si="1013">IF(F272&lt;0,"STOPP!","OK!")</f>
        <v>OK!</v>
      </c>
      <c r="J272" s="407" t="str">
        <f t="shared" ref="J272:J276" si="1014">IF(G272&lt;0,"STOPP!","OK!")</f>
        <v>OK!</v>
      </c>
      <c r="K272" s="407" t="str">
        <f t="shared" ref="K272:K276" si="1015">IF(H272&lt;0,"STOPP!","OK!")</f>
        <v>OK!</v>
      </c>
      <c r="L272" s="407" t="str">
        <f t="shared" ref="L272:L276" si="1016">IF(I272&lt;0,"STOPP!","OK!")</f>
        <v>OK!</v>
      </c>
      <c r="M272" s="407" t="str">
        <f t="shared" ref="M272:M276" si="1017">IF(J272&lt;0,"STOPP!","OK!")</f>
        <v>OK!</v>
      </c>
      <c r="N272" s="407" t="str">
        <f t="shared" ref="N272:N276" si="1018">IF(K272&lt;0,"STOPP!","OK!")</f>
        <v>OK!</v>
      </c>
      <c r="O272" s="407" t="str">
        <f t="shared" ref="O272:O276" si="1019">IF(L272&lt;0,"STOPP!","OK!")</f>
        <v>OK!</v>
      </c>
      <c r="P272" s="407" t="str">
        <f t="shared" ref="P272:P276" si="1020">IF(M272&lt;0,"STOPP!","OK!")</f>
        <v>OK!</v>
      </c>
      <c r="Q272" s="407" t="str">
        <f t="shared" ref="Q272:Q276" si="1021">IF(N272&lt;0,"STOPP!","OK!")</f>
        <v>OK!</v>
      </c>
      <c r="R272" s="407" t="str">
        <f t="shared" ref="R272:R276" si="1022">IF(O272&lt;0,"STOPP!","OK!")</f>
        <v>OK!</v>
      </c>
      <c r="S272" s="407" t="str">
        <f t="shared" ref="S272:S274" si="1023">IF(D272&lt;0,"STOPP!","OK!")</f>
        <v>OK!</v>
      </c>
      <c r="T272" s="407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/>
      <c r="D273" s="288"/>
      <c r="E273" s="288"/>
      <c r="F273" s="407" t="str">
        <f t="shared" si="1010"/>
        <v>OK!</v>
      </c>
      <c r="G273" s="407" t="str">
        <f t="shared" si="1011"/>
        <v>OK!</v>
      </c>
      <c r="H273" s="407" t="str">
        <f t="shared" si="1012"/>
        <v>OK!</v>
      </c>
      <c r="I273" s="407" t="str">
        <f t="shared" si="1013"/>
        <v>OK!</v>
      </c>
      <c r="J273" s="407" t="str">
        <f t="shared" si="1014"/>
        <v>OK!</v>
      </c>
      <c r="K273" s="407" t="str">
        <f t="shared" si="1015"/>
        <v>OK!</v>
      </c>
      <c r="L273" s="407" t="str">
        <f t="shared" si="1016"/>
        <v>OK!</v>
      </c>
      <c r="M273" s="407" t="str">
        <f t="shared" si="1017"/>
        <v>OK!</v>
      </c>
      <c r="N273" s="407" t="str">
        <f t="shared" si="1018"/>
        <v>OK!</v>
      </c>
      <c r="O273" s="407" t="str">
        <f t="shared" si="1019"/>
        <v>OK!</v>
      </c>
      <c r="P273" s="407" t="str">
        <f t="shared" si="1020"/>
        <v>OK!</v>
      </c>
      <c r="Q273" s="407" t="str">
        <f t="shared" si="1021"/>
        <v>OK!</v>
      </c>
      <c r="R273" s="407" t="str">
        <f t="shared" si="1022"/>
        <v>OK!</v>
      </c>
      <c r="S273" s="407" t="str">
        <f t="shared" si="1023"/>
        <v>OK!</v>
      </c>
      <c r="T273" s="407" t="str">
        <f t="shared" si="1024"/>
        <v>OK!</v>
      </c>
    </row>
    <row r="274" spans="1:20" x14ac:dyDescent="0.15">
      <c r="A274" s="566" t="str">
        <f>A$10</f>
        <v>Shpenzimet kapitale</v>
      </c>
      <c r="B274" s="567"/>
      <c r="C274" s="564">
        <f>C275-C272-C273</f>
        <v>0</v>
      </c>
      <c r="D274" s="562">
        <f>D275-D272-D273</f>
        <v>0</v>
      </c>
      <c r="E274" s="562">
        <f>E275-E272-E273</f>
        <v>0</v>
      </c>
      <c r="F274" s="407" t="str">
        <f t="shared" si="1010"/>
        <v>OK!</v>
      </c>
      <c r="G274" s="407" t="str">
        <f t="shared" si="1011"/>
        <v>OK!</v>
      </c>
      <c r="H274" s="407" t="str">
        <f t="shared" si="1012"/>
        <v>OK!</v>
      </c>
      <c r="I274" s="407" t="str">
        <f t="shared" si="1013"/>
        <v>OK!</v>
      </c>
      <c r="J274" s="407" t="str">
        <f t="shared" si="1014"/>
        <v>OK!</v>
      </c>
      <c r="K274" s="407" t="str">
        <f t="shared" si="1015"/>
        <v>OK!</v>
      </c>
      <c r="L274" s="407" t="str">
        <f t="shared" si="1016"/>
        <v>OK!</v>
      </c>
      <c r="M274" s="407" t="str">
        <f t="shared" si="1017"/>
        <v>OK!</v>
      </c>
      <c r="N274" s="407" t="str">
        <f t="shared" si="1018"/>
        <v>OK!</v>
      </c>
      <c r="O274" s="407" t="str">
        <f t="shared" si="1019"/>
        <v>OK!</v>
      </c>
      <c r="P274" s="407" t="str">
        <f t="shared" si="1020"/>
        <v>OK!</v>
      </c>
      <c r="Q274" s="407" t="str">
        <f t="shared" si="1021"/>
        <v>OK!</v>
      </c>
      <c r="R274" s="407" t="str">
        <f t="shared" si="1022"/>
        <v>OK!</v>
      </c>
      <c r="S274" s="407" t="str">
        <f t="shared" si="1023"/>
        <v>OK!</v>
      </c>
      <c r="T274" s="407" t="str">
        <f t="shared" si="1024"/>
        <v>OK!</v>
      </c>
    </row>
    <row r="275" spans="1:20" x14ac:dyDescent="0.15">
      <c r="A275" s="556" t="str">
        <f>A$11</f>
        <v>Tavanet e përgjithshme</v>
      </c>
      <c r="B275" s="557"/>
      <c r="C275" s="565"/>
      <c r="D275" s="563"/>
      <c r="E275" s="563"/>
      <c r="F275" s="407" t="str">
        <f>IF(C275&lt;0,"STOPP!","OK!")</f>
        <v>OK!</v>
      </c>
      <c r="G275" s="407" t="str">
        <f t="shared" si="1011"/>
        <v>OK!</v>
      </c>
      <c r="H275" s="407" t="str">
        <f t="shared" si="1012"/>
        <v>OK!</v>
      </c>
      <c r="I275" s="407" t="str">
        <f t="shared" si="1013"/>
        <v>OK!</v>
      </c>
      <c r="J275" s="407" t="str">
        <f t="shared" si="1014"/>
        <v>OK!</v>
      </c>
      <c r="K275" s="407" t="str">
        <f t="shared" si="1015"/>
        <v>OK!</v>
      </c>
      <c r="L275" s="407" t="str">
        <f t="shared" si="1016"/>
        <v>OK!</v>
      </c>
      <c r="M275" s="407" t="str">
        <f t="shared" si="1017"/>
        <v>OK!</v>
      </c>
      <c r="N275" s="407" t="str">
        <f t="shared" si="1018"/>
        <v>OK!</v>
      </c>
      <c r="O275" s="407" t="str">
        <f t="shared" si="1019"/>
        <v>OK!</v>
      </c>
      <c r="P275" s="407" t="str">
        <f t="shared" si="1020"/>
        <v>OK!</v>
      </c>
      <c r="Q275" s="407" t="str">
        <f t="shared" si="1021"/>
        <v>OK!</v>
      </c>
      <c r="R275" s="407" t="str">
        <f t="shared" si="1022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8" t="str">
        <f>A$12</f>
        <v>Angazhimet kujtesë</v>
      </c>
      <c r="B276" s="564"/>
      <c r="C276" s="564">
        <f>'(C5) Angazhimet'!D93</f>
        <v>0</v>
      </c>
      <c r="D276" s="564">
        <f>'(C5) Angazhimet'!E93</f>
        <v>0</v>
      </c>
      <c r="E276" s="564">
        <f>'(C5) Angazhimet'!F93</f>
        <v>0</v>
      </c>
      <c r="F276" s="407" t="str">
        <f>IF(C276&gt;C275,"STOPP!","OK!")</f>
        <v>OK!</v>
      </c>
      <c r="G276" s="407" t="str">
        <f t="shared" si="1011"/>
        <v>OK!</v>
      </c>
      <c r="H276" s="407" t="str">
        <f t="shared" si="1012"/>
        <v>OK!</v>
      </c>
      <c r="I276" s="407" t="str">
        <f t="shared" si="1013"/>
        <v>OK!</v>
      </c>
      <c r="J276" s="407" t="str">
        <f t="shared" si="1014"/>
        <v>OK!</v>
      </c>
      <c r="K276" s="407" t="str">
        <f t="shared" si="1015"/>
        <v>OK!</v>
      </c>
      <c r="L276" s="407" t="str">
        <f t="shared" si="1016"/>
        <v>OK!</v>
      </c>
      <c r="M276" s="407" t="str">
        <f t="shared" si="1017"/>
        <v>OK!</v>
      </c>
      <c r="N276" s="407" t="str">
        <f t="shared" si="1018"/>
        <v>OK!</v>
      </c>
      <c r="O276" s="407" t="str">
        <f t="shared" si="1019"/>
        <v>OK!</v>
      </c>
      <c r="P276" s="407" t="str">
        <f t="shared" si="1020"/>
        <v>OK!</v>
      </c>
      <c r="Q276" s="407" t="str">
        <f t="shared" si="1021"/>
        <v>OK!</v>
      </c>
      <c r="R276" s="407" t="str">
        <f t="shared" si="1022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7" t="str">
        <f>'(B2) Struktura Organizative'!A45</f>
        <v>Nënfunksioni 16</v>
      </c>
      <c r="B277" s="873" t="str">
        <f>'(B2) Struktura Organizative'!B45</f>
        <v>063 Furnizimi me ujë</v>
      </c>
      <c r="C277" s="874"/>
      <c r="D277" s="874"/>
      <c r="E277" s="875"/>
      <c r="G277" s="312">
        <f>C281</f>
        <v>0</v>
      </c>
      <c r="H277" s="312">
        <f t="shared" ref="H277" si="1025">D281</f>
        <v>0</v>
      </c>
      <c r="I277" s="312">
        <f t="shared" ref="I277" si="1026">E281</f>
        <v>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0</v>
      </c>
      <c r="Q277" s="312">
        <f t="shared" ref="Q277" si="1031">D280</f>
        <v>0</v>
      </c>
      <c r="R277" s="312">
        <f t="shared" ref="R277" si="1032">E280</f>
        <v>0</v>
      </c>
    </row>
    <row r="278" spans="1:20" x14ac:dyDescent="0.15">
      <c r="A278" s="286" t="str">
        <f>A$8</f>
        <v>Pagat dhe sigurimet shoqërore</v>
      </c>
      <c r="B278" s="286"/>
      <c r="C278" s="564">
        <f>C284</f>
        <v>0</v>
      </c>
      <c r="D278" s="564">
        <f t="shared" ref="D278:E278" si="1033">D284</f>
        <v>0</v>
      </c>
      <c r="E278" s="564">
        <f t="shared" si="1033"/>
        <v>0</v>
      </c>
      <c r="F278" s="407" t="str">
        <f t="shared" ref="F278:F280" si="1034">IF(C278&lt;0,"STOPP!","OK!")</f>
        <v>OK!</v>
      </c>
      <c r="G278" s="407" t="str">
        <f t="shared" ref="G278:G280" si="1035">IF(D278&lt;0,"STOPP!","OK!")</f>
        <v>OK!</v>
      </c>
      <c r="H278" s="407" t="str">
        <f t="shared" ref="H278:H280" si="1036">IF(E278&lt;0,"STOPP!","OK!")</f>
        <v>OK!</v>
      </c>
      <c r="I278" s="407" t="str">
        <f t="shared" ref="I278:I280" si="1037">IF(F278&lt;0,"STOPP!","OK!")</f>
        <v>OK!</v>
      </c>
      <c r="J278" s="407" t="str">
        <f t="shared" ref="J278:J280" si="1038">IF(G278&lt;0,"STOPP!","OK!")</f>
        <v>OK!</v>
      </c>
      <c r="K278" s="407" t="str">
        <f t="shared" ref="K278:K280" si="1039">IF(H278&lt;0,"STOPP!","OK!")</f>
        <v>OK!</v>
      </c>
      <c r="L278" s="407" t="str">
        <f t="shared" ref="L278:L280" si="1040">IF(I278&lt;0,"STOPP!","OK!")</f>
        <v>OK!</v>
      </c>
      <c r="M278" s="407" t="str">
        <f t="shared" ref="M278:M280" si="1041">IF(J278&lt;0,"STOPP!","OK!")</f>
        <v>OK!</v>
      </c>
      <c r="N278" s="407" t="str">
        <f t="shared" ref="N278:N280" si="1042">IF(K278&lt;0,"STOPP!","OK!")</f>
        <v>OK!</v>
      </c>
      <c r="O278" s="407" t="str">
        <f t="shared" ref="O278:O280" si="1043">IF(L278&lt;0,"STOPP!","OK!")</f>
        <v>OK!</v>
      </c>
      <c r="P278" s="407" t="str">
        <f t="shared" ref="P278:P280" si="1044">IF(M278&lt;0,"STOPP!","OK!")</f>
        <v>OK!</v>
      </c>
      <c r="Q278" s="407" t="str">
        <f t="shared" ref="Q278:Q280" si="1045">IF(N278&lt;0,"STOPP!","OK!")</f>
        <v>OK!</v>
      </c>
      <c r="R278" s="407" t="str">
        <f t="shared" ref="R278:R280" si="1046">IF(O278&lt;0,"STOPP!","OK!")</f>
        <v>OK!</v>
      </c>
      <c r="S278" s="407" t="str">
        <f t="shared" ref="S278:S280" si="1047">IF(D278&lt;0,"STOPP!","OK!")</f>
        <v>OK!</v>
      </c>
      <c r="T278" s="407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4">
        <f>C285</f>
        <v>0</v>
      </c>
      <c r="D279" s="564">
        <f t="shared" ref="D279:E279" si="1049">D285</f>
        <v>0</v>
      </c>
      <c r="E279" s="564">
        <f t="shared" si="1049"/>
        <v>0</v>
      </c>
      <c r="F279" s="407" t="str">
        <f t="shared" si="1034"/>
        <v>OK!</v>
      </c>
      <c r="G279" s="407" t="str">
        <f t="shared" si="1035"/>
        <v>OK!</v>
      </c>
      <c r="H279" s="407" t="str">
        <f t="shared" si="1036"/>
        <v>OK!</v>
      </c>
      <c r="I279" s="407" t="str">
        <f t="shared" si="1037"/>
        <v>OK!</v>
      </c>
      <c r="J279" s="407" t="str">
        <f t="shared" si="1038"/>
        <v>OK!</v>
      </c>
      <c r="K279" s="407" t="str">
        <f t="shared" si="1039"/>
        <v>OK!</v>
      </c>
      <c r="L279" s="407" t="str">
        <f t="shared" si="1040"/>
        <v>OK!</v>
      </c>
      <c r="M279" s="407" t="str">
        <f t="shared" si="1041"/>
        <v>OK!</v>
      </c>
      <c r="N279" s="407" t="str">
        <f t="shared" si="1042"/>
        <v>OK!</v>
      </c>
      <c r="O279" s="407" t="str">
        <f t="shared" si="1043"/>
        <v>OK!</v>
      </c>
      <c r="P279" s="407" t="str">
        <f t="shared" si="1044"/>
        <v>OK!</v>
      </c>
      <c r="Q279" s="407" t="str">
        <f t="shared" si="1045"/>
        <v>OK!</v>
      </c>
      <c r="R279" s="407" t="str">
        <f t="shared" si="1046"/>
        <v>OK!</v>
      </c>
      <c r="S279" s="407" t="str">
        <f t="shared" si="1047"/>
        <v>OK!</v>
      </c>
      <c r="T279" s="407" t="str">
        <f t="shared" si="1048"/>
        <v>OK!</v>
      </c>
    </row>
    <row r="280" spans="1:20" x14ac:dyDescent="0.15">
      <c r="A280" s="566" t="str">
        <f>A$10</f>
        <v>Shpenzimet kapitale</v>
      </c>
      <c r="B280" s="567"/>
      <c r="C280" s="564">
        <f>C281-C278-C279</f>
        <v>0</v>
      </c>
      <c r="D280" s="562">
        <f>D281-D278-D279</f>
        <v>0</v>
      </c>
      <c r="E280" s="562">
        <f>E281-E278-E279</f>
        <v>0</v>
      </c>
      <c r="F280" s="407" t="str">
        <f t="shared" si="1034"/>
        <v>OK!</v>
      </c>
      <c r="G280" s="407" t="str">
        <f t="shared" si="1035"/>
        <v>OK!</v>
      </c>
      <c r="H280" s="407" t="str">
        <f t="shared" si="1036"/>
        <v>OK!</v>
      </c>
      <c r="I280" s="407" t="str">
        <f t="shared" si="1037"/>
        <v>OK!</v>
      </c>
      <c r="J280" s="407" t="str">
        <f t="shared" si="1038"/>
        <v>OK!</v>
      </c>
      <c r="K280" s="407" t="str">
        <f t="shared" si="1039"/>
        <v>OK!</v>
      </c>
      <c r="L280" s="407" t="str">
        <f t="shared" si="1040"/>
        <v>OK!</v>
      </c>
      <c r="M280" s="407" t="str">
        <f t="shared" si="1041"/>
        <v>OK!</v>
      </c>
      <c r="N280" s="407" t="str">
        <f t="shared" si="1042"/>
        <v>OK!</v>
      </c>
      <c r="O280" s="407" t="str">
        <f t="shared" si="1043"/>
        <v>OK!</v>
      </c>
      <c r="P280" s="407" t="str">
        <f t="shared" si="1044"/>
        <v>OK!</v>
      </c>
      <c r="Q280" s="407" t="str">
        <f t="shared" si="1045"/>
        <v>OK!</v>
      </c>
      <c r="R280" s="407" t="str">
        <f t="shared" si="1046"/>
        <v>OK!</v>
      </c>
      <c r="S280" s="407" t="str">
        <f t="shared" si="1047"/>
        <v>OK!</v>
      </c>
      <c r="T280" s="407" t="str">
        <f t="shared" si="1048"/>
        <v>OK!</v>
      </c>
    </row>
    <row r="281" spans="1:20" x14ac:dyDescent="0.15">
      <c r="A281" s="556" t="str">
        <f>A$11</f>
        <v>Tavanet e përgjithshme</v>
      </c>
      <c r="B281" s="557"/>
      <c r="C281" s="564">
        <f>C287</f>
        <v>0</v>
      </c>
      <c r="D281" s="564">
        <f t="shared" ref="D281:E281" si="1050">D287</f>
        <v>0</v>
      </c>
      <c r="E281" s="564">
        <f t="shared" si="1050"/>
        <v>0</v>
      </c>
      <c r="F281" s="407" t="str">
        <f>IF(C281&lt;0,"STOPP!","OK!")</f>
        <v>OK!</v>
      </c>
      <c r="G281" s="407" t="str">
        <f t="shared" ref="G281:G282" si="1051">IF(D281&lt;0,"STOPP!","OK!")</f>
        <v>OK!</v>
      </c>
      <c r="H281" s="407" t="str">
        <f t="shared" ref="H281:H282" si="1052">IF(E281&lt;0,"STOPP!","OK!")</f>
        <v>OK!</v>
      </c>
      <c r="I281" s="407" t="str">
        <f t="shared" ref="I281:I282" si="1053">IF(F281&lt;0,"STOPP!","OK!")</f>
        <v>OK!</v>
      </c>
      <c r="J281" s="407" t="str">
        <f t="shared" ref="J281:J282" si="1054">IF(G281&lt;0,"STOPP!","OK!")</f>
        <v>OK!</v>
      </c>
      <c r="K281" s="407" t="str">
        <f t="shared" ref="K281:K282" si="1055">IF(H281&lt;0,"STOPP!","OK!")</f>
        <v>OK!</v>
      </c>
      <c r="L281" s="407" t="str">
        <f t="shared" ref="L281:L282" si="1056">IF(I281&lt;0,"STOPP!","OK!")</f>
        <v>OK!</v>
      </c>
      <c r="M281" s="407" t="str">
        <f t="shared" ref="M281:M282" si="1057">IF(J281&lt;0,"STOPP!","OK!")</f>
        <v>OK!</v>
      </c>
      <c r="N281" s="407" t="str">
        <f t="shared" ref="N281:N282" si="1058">IF(K281&lt;0,"STOPP!","OK!")</f>
        <v>OK!</v>
      </c>
      <c r="O281" s="407" t="str">
        <f t="shared" ref="O281:O282" si="1059">IF(L281&lt;0,"STOPP!","OK!")</f>
        <v>OK!</v>
      </c>
      <c r="P281" s="407" t="str">
        <f t="shared" ref="P281:P282" si="1060">IF(M281&lt;0,"STOPP!","OK!")</f>
        <v>OK!</v>
      </c>
      <c r="Q281" s="407" t="str">
        <f t="shared" ref="Q281:Q282" si="1061">IF(N281&lt;0,"STOPP!","OK!")</f>
        <v>OK!</v>
      </c>
      <c r="R281" s="407" t="str">
        <f t="shared" ref="R281:R282" si="1062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8" t="str">
        <f>A$12</f>
        <v>Angazhimet kujtesë</v>
      </c>
      <c r="B282" s="564"/>
      <c r="C282" s="564">
        <f>'(C5) Angazhimet'!D100</f>
        <v>0</v>
      </c>
      <c r="D282" s="562">
        <f>'(C5) Angazhimet'!E100</f>
        <v>0</v>
      </c>
      <c r="E282" s="562">
        <f>'(C5) Angazhimet'!F100</f>
        <v>0</v>
      </c>
      <c r="F282" s="407" t="str">
        <f>IF(C282&gt;C281,"STOPP!","OK!")</f>
        <v>OK!</v>
      </c>
      <c r="G282" s="407" t="str">
        <f t="shared" si="1051"/>
        <v>OK!</v>
      </c>
      <c r="H282" s="407" t="str">
        <f t="shared" si="1052"/>
        <v>OK!</v>
      </c>
      <c r="I282" s="407" t="str">
        <f t="shared" si="1053"/>
        <v>OK!</v>
      </c>
      <c r="J282" s="407" t="str">
        <f t="shared" si="1054"/>
        <v>OK!</v>
      </c>
      <c r="K282" s="407" t="str">
        <f t="shared" si="1055"/>
        <v>OK!</v>
      </c>
      <c r="L282" s="407" t="str">
        <f t="shared" si="1056"/>
        <v>OK!</v>
      </c>
      <c r="M282" s="407" t="str">
        <f t="shared" si="1057"/>
        <v>OK!</v>
      </c>
      <c r="N282" s="407" t="str">
        <f t="shared" si="1058"/>
        <v>OK!</v>
      </c>
      <c r="O282" s="407" t="str">
        <f t="shared" si="1059"/>
        <v>OK!</v>
      </c>
      <c r="P282" s="407" t="str">
        <f t="shared" si="1060"/>
        <v>OK!</v>
      </c>
      <c r="Q282" s="407" t="str">
        <f t="shared" si="1061"/>
        <v>OK!</v>
      </c>
      <c r="R282" s="407" t="str">
        <f t="shared" si="1062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7" t="str">
        <f>'(B3) Struktura Funksionale'!B85</f>
        <v>06330</v>
      </c>
      <c r="B283" s="873" t="str">
        <f>'(B3) Struktura Funksionale'!C85</f>
        <v xml:space="preserve">Furnizimi me ujë </v>
      </c>
      <c r="C283" s="874"/>
      <c r="D283" s="874"/>
      <c r="E283" s="875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3">IF(C284&lt;0,"STOPP!","OK!")</f>
        <v>OK!</v>
      </c>
      <c r="G284" s="407" t="str">
        <f t="shared" ref="G284:G288" si="1064">IF(D284&lt;0,"STOPP!","OK!")</f>
        <v>OK!</v>
      </c>
      <c r="H284" s="407" t="str">
        <f t="shared" ref="H284:H288" si="1065">IF(E284&lt;0,"STOPP!","OK!")</f>
        <v>OK!</v>
      </c>
      <c r="I284" s="407" t="str">
        <f t="shared" ref="I284:I288" si="1066">IF(F284&lt;0,"STOPP!","OK!")</f>
        <v>OK!</v>
      </c>
      <c r="J284" s="407" t="str">
        <f t="shared" ref="J284:J288" si="1067">IF(G284&lt;0,"STOPP!","OK!")</f>
        <v>OK!</v>
      </c>
      <c r="K284" s="407" t="str">
        <f t="shared" ref="K284:K288" si="1068">IF(H284&lt;0,"STOPP!","OK!")</f>
        <v>OK!</v>
      </c>
      <c r="L284" s="407" t="str">
        <f t="shared" ref="L284:L288" si="1069">IF(I284&lt;0,"STOPP!","OK!")</f>
        <v>OK!</v>
      </c>
      <c r="M284" s="407" t="str">
        <f t="shared" ref="M284:M288" si="1070">IF(J284&lt;0,"STOPP!","OK!")</f>
        <v>OK!</v>
      </c>
      <c r="N284" s="407" t="str">
        <f t="shared" ref="N284:N288" si="1071">IF(K284&lt;0,"STOPP!","OK!")</f>
        <v>OK!</v>
      </c>
      <c r="O284" s="407" t="str">
        <f t="shared" ref="O284:O288" si="1072">IF(L284&lt;0,"STOPP!","OK!")</f>
        <v>OK!</v>
      </c>
      <c r="P284" s="407" t="str">
        <f t="shared" ref="P284:P288" si="1073">IF(M284&lt;0,"STOPP!","OK!")</f>
        <v>OK!</v>
      </c>
      <c r="Q284" s="407" t="str">
        <f t="shared" ref="Q284:Q288" si="1074">IF(N284&lt;0,"STOPP!","OK!")</f>
        <v>OK!</v>
      </c>
      <c r="R284" s="407" t="str">
        <f t="shared" ref="R284:R288" si="1075">IF(O284&lt;0,"STOPP!","OK!")</f>
        <v>OK!</v>
      </c>
      <c r="S284" s="407" t="str">
        <f t="shared" ref="S284:S286" si="1076">IF(D284&lt;0,"STOPP!","OK!")</f>
        <v>OK!</v>
      </c>
      <c r="T284" s="407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3"/>
        <v>OK!</v>
      </c>
      <c r="G285" s="407" t="str">
        <f t="shared" si="1064"/>
        <v>OK!</v>
      </c>
      <c r="H285" s="407" t="str">
        <f t="shared" si="1065"/>
        <v>OK!</v>
      </c>
      <c r="I285" s="407" t="str">
        <f t="shared" si="1066"/>
        <v>OK!</v>
      </c>
      <c r="J285" s="407" t="str">
        <f t="shared" si="1067"/>
        <v>OK!</v>
      </c>
      <c r="K285" s="407" t="str">
        <f t="shared" si="1068"/>
        <v>OK!</v>
      </c>
      <c r="L285" s="407" t="str">
        <f t="shared" si="1069"/>
        <v>OK!</v>
      </c>
      <c r="M285" s="407" t="str">
        <f t="shared" si="1070"/>
        <v>OK!</v>
      </c>
      <c r="N285" s="407" t="str">
        <f t="shared" si="1071"/>
        <v>OK!</v>
      </c>
      <c r="O285" s="407" t="str">
        <f t="shared" si="1072"/>
        <v>OK!</v>
      </c>
      <c r="P285" s="407" t="str">
        <f t="shared" si="1073"/>
        <v>OK!</v>
      </c>
      <c r="Q285" s="407" t="str">
        <f t="shared" si="1074"/>
        <v>OK!</v>
      </c>
      <c r="R285" s="407" t="str">
        <f t="shared" si="1075"/>
        <v>OK!</v>
      </c>
      <c r="S285" s="407" t="str">
        <f t="shared" si="1076"/>
        <v>OK!</v>
      </c>
      <c r="T285" s="407" t="str">
        <f t="shared" si="1077"/>
        <v>OK!</v>
      </c>
    </row>
    <row r="286" spans="1:20" x14ac:dyDescent="0.15">
      <c r="A286" s="566" t="str">
        <f>A$10</f>
        <v>Shpenzimet kapitale</v>
      </c>
      <c r="B286" s="567"/>
      <c r="C286" s="564">
        <f>C287-C284-C285</f>
        <v>0</v>
      </c>
      <c r="D286" s="562">
        <f>D287-D284-D285</f>
        <v>0</v>
      </c>
      <c r="E286" s="562">
        <f>E287-E284-E285</f>
        <v>0</v>
      </c>
      <c r="F286" s="407" t="str">
        <f t="shared" si="1063"/>
        <v>OK!</v>
      </c>
      <c r="G286" s="407" t="str">
        <f t="shared" si="1064"/>
        <v>OK!</v>
      </c>
      <c r="H286" s="407" t="str">
        <f t="shared" si="1065"/>
        <v>OK!</v>
      </c>
      <c r="I286" s="407" t="str">
        <f t="shared" si="1066"/>
        <v>OK!</v>
      </c>
      <c r="J286" s="407" t="str">
        <f t="shared" si="1067"/>
        <v>OK!</v>
      </c>
      <c r="K286" s="407" t="str">
        <f t="shared" si="1068"/>
        <v>OK!</v>
      </c>
      <c r="L286" s="407" t="str">
        <f t="shared" si="1069"/>
        <v>OK!</v>
      </c>
      <c r="M286" s="407" t="str">
        <f t="shared" si="1070"/>
        <v>OK!</v>
      </c>
      <c r="N286" s="407" t="str">
        <f t="shared" si="1071"/>
        <v>OK!</v>
      </c>
      <c r="O286" s="407" t="str">
        <f t="shared" si="1072"/>
        <v>OK!</v>
      </c>
      <c r="P286" s="407" t="str">
        <f t="shared" si="1073"/>
        <v>OK!</v>
      </c>
      <c r="Q286" s="407" t="str">
        <f t="shared" si="1074"/>
        <v>OK!</v>
      </c>
      <c r="R286" s="407" t="str">
        <f t="shared" si="1075"/>
        <v>OK!</v>
      </c>
      <c r="S286" s="407" t="str">
        <f t="shared" si="1076"/>
        <v>OK!</v>
      </c>
      <c r="T286" s="407" t="str">
        <f t="shared" si="1077"/>
        <v>OK!</v>
      </c>
    </row>
    <row r="287" spans="1:20" x14ac:dyDescent="0.15">
      <c r="A287" s="556" t="str">
        <f>A$11</f>
        <v>Tavanet e përgjithshme</v>
      </c>
      <c r="B287" s="557"/>
      <c r="C287" s="565"/>
      <c r="D287" s="563"/>
      <c r="E287" s="563"/>
      <c r="F287" s="407" t="str">
        <f>IF(C287&lt;0,"STOPP!","OK!")</f>
        <v>OK!</v>
      </c>
      <c r="G287" s="407" t="str">
        <f t="shared" si="1064"/>
        <v>OK!</v>
      </c>
      <c r="H287" s="407" t="str">
        <f t="shared" si="1065"/>
        <v>OK!</v>
      </c>
      <c r="I287" s="407" t="str">
        <f t="shared" si="1066"/>
        <v>OK!</v>
      </c>
      <c r="J287" s="407" t="str">
        <f t="shared" si="1067"/>
        <v>OK!</v>
      </c>
      <c r="K287" s="407" t="str">
        <f t="shared" si="1068"/>
        <v>OK!</v>
      </c>
      <c r="L287" s="407" t="str">
        <f t="shared" si="1069"/>
        <v>OK!</v>
      </c>
      <c r="M287" s="407" t="str">
        <f t="shared" si="1070"/>
        <v>OK!</v>
      </c>
      <c r="N287" s="407" t="str">
        <f t="shared" si="1071"/>
        <v>OK!</v>
      </c>
      <c r="O287" s="407" t="str">
        <f t="shared" si="1072"/>
        <v>OK!</v>
      </c>
      <c r="P287" s="407" t="str">
        <f t="shared" si="1073"/>
        <v>OK!</v>
      </c>
      <c r="Q287" s="407" t="str">
        <f t="shared" si="1074"/>
        <v>OK!</v>
      </c>
      <c r="R287" s="407" t="str">
        <f t="shared" si="1075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8" t="str">
        <f>A$12</f>
        <v>Angazhimet kujtesë</v>
      </c>
      <c r="B288" s="564"/>
      <c r="C288" s="564">
        <f>'(C5) Angazhimet'!D97</f>
        <v>0</v>
      </c>
      <c r="D288" s="564">
        <f>'(C5) Angazhimet'!E97</f>
        <v>0</v>
      </c>
      <c r="E288" s="564">
        <f>'(C5) Angazhimet'!F97</f>
        <v>0</v>
      </c>
      <c r="F288" s="407" t="str">
        <f>IF(C288&gt;C287,"STOPP!","OK!")</f>
        <v>OK!</v>
      </c>
      <c r="G288" s="407" t="str">
        <f t="shared" si="1064"/>
        <v>OK!</v>
      </c>
      <c r="H288" s="407" t="str">
        <f t="shared" si="1065"/>
        <v>OK!</v>
      </c>
      <c r="I288" s="407" t="str">
        <f t="shared" si="1066"/>
        <v>OK!</v>
      </c>
      <c r="J288" s="407" t="str">
        <f t="shared" si="1067"/>
        <v>OK!</v>
      </c>
      <c r="K288" s="407" t="str">
        <f t="shared" si="1068"/>
        <v>OK!</v>
      </c>
      <c r="L288" s="407" t="str">
        <f t="shared" si="1069"/>
        <v>OK!</v>
      </c>
      <c r="M288" s="407" t="str">
        <f t="shared" si="1070"/>
        <v>OK!</v>
      </c>
      <c r="N288" s="407" t="str">
        <f t="shared" si="1071"/>
        <v>OK!</v>
      </c>
      <c r="O288" s="407" t="str">
        <f t="shared" si="1072"/>
        <v>OK!</v>
      </c>
      <c r="P288" s="407" t="str">
        <f t="shared" si="1073"/>
        <v>OK!</v>
      </c>
      <c r="Q288" s="407" t="str">
        <f t="shared" si="1074"/>
        <v>OK!</v>
      </c>
      <c r="R288" s="407" t="str">
        <f t="shared" si="1075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7" t="str">
        <f>'(B2) Struktura Organizative'!A47</f>
        <v>Nënfunksioni 17</v>
      </c>
      <c r="B289" s="873" t="str">
        <f>'(B2) Struktura Organizative'!B47</f>
        <v>064 Ndriçimi i rrugëve</v>
      </c>
      <c r="C289" s="874"/>
      <c r="D289" s="874"/>
      <c r="E289" s="875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4">
        <f>C296</f>
        <v>0</v>
      </c>
      <c r="D290" s="564">
        <f t="shared" ref="D290:E290" si="1086">D296</f>
        <v>0</v>
      </c>
      <c r="E290" s="564">
        <f t="shared" si="1086"/>
        <v>0</v>
      </c>
      <c r="F290" s="407" t="str">
        <f t="shared" ref="F290:F292" si="1087">IF(C290&lt;0,"STOPP!","OK!")</f>
        <v>OK!</v>
      </c>
      <c r="G290" s="407" t="str">
        <f t="shared" ref="G290:G292" si="1088">IF(D290&lt;0,"STOPP!","OK!")</f>
        <v>OK!</v>
      </c>
      <c r="H290" s="407" t="str">
        <f t="shared" ref="H290:H292" si="1089">IF(E290&lt;0,"STOPP!","OK!")</f>
        <v>OK!</v>
      </c>
      <c r="I290" s="407" t="str">
        <f t="shared" ref="I290:I292" si="1090">IF(F290&lt;0,"STOPP!","OK!")</f>
        <v>OK!</v>
      </c>
      <c r="J290" s="407" t="str">
        <f t="shared" ref="J290:J292" si="1091">IF(G290&lt;0,"STOPP!","OK!")</f>
        <v>OK!</v>
      </c>
      <c r="K290" s="407" t="str">
        <f t="shared" ref="K290:K292" si="1092">IF(H290&lt;0,"STOPP!","OK!")</f>
        <v>OK!</v>
      </c>
      <c r="L290" s="407" t="str">
        <f t="shared" ref="L290:L292" si="1093">IF(I290&lt;0,"STOPP!","OK!")</f>
        <v>OK!</v>
      </c>
      <c r="M290" s="407" t="str">
        <f t="shared" ref="M290:M292" si="1094">IF(J290&lt;0,"STOPP!","OK!")</f>
        <v>OK!</v>
      </c>
      <c r="N290" s="407" t="str">
        <f t="shared" ref="N290:N292" si="1095">IF(K290&lt;0,"STOPP!","OK!")</f>
        <v>OK!</v>
      </c>
      <c r="O290" s="407" t="str">
        <f t="shared" ref="O290:O292" si="1096">IF(L290&lt;0,"STOPP!","OK!")</f>
        <v>OK!</v>
      </c>
      <c r="P290" s="407" t="str">
        <f t="shared" ref="P290:P292" si="1097">IF(M290&lt;0,"STOPP!","OK!")</f>
        <v>OK!</v>
      </c>
      <c r="Q290" s="407" t="str">
        <f t="shared" ref="Q290:Q292" si="1098">IF(N290&lt;0,"STOPP!","OK!")</f>
        <v>OK!</v>
      </c>
      <c r="R290" s="407" t="str">
        <f t="shared" ref="R290:R292" si="1099">IF(O290&lt;0,"STOPP!","OK!")</f>
        <v>OK!</v>
      </c>
      <c r="S290" s="407" t="str">
        <f t="shared" ref="S290:S292" si="1100">IF(D290&lt;0,"STOPP!","OK!")</f>
        <v>OK!</v>
      </c>
      <c r="T290" s="407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4">
        <f>C297</f>
        <v>0</v>
      </c>
      <c r="D291" s="564">
        <f t="shared" ref="D291:E291" si="1102">D297</f>
        <v>0</v>
      </c>
      <c r="E291" s="564">
        <f t="shared" si="1102"/>
        <v>0</v>
      </c>
      <c r="F291" s="407" t="str">
        <f t="shared" si="1087"/>
        <v>OK!</v>
      </c>
      <c r="G291" s="407" t="str">
        <f t="shared" si="1088"/>
        <v>OK!</v>
      </c>
      <c r="H291" s="407" t="str">
        <f t="shared" si="1089"/>
        <v>OK!</v>
      </c>
      <c r="I291" s="407" t="str">
        <f t="shared" si="1090"/>
        <v>OK!</v>
      </c>
      <c r="J291" s="407" t="str">
        <f t="shared" si="1091"/>
        <v>OK!</v>
      </c>
      <c r="K291" s="407" t="str">
        <f t="shared" si="1092"/>
        <v>OK!</v>
      </c>
      <c r="L291" s="407" t="str">
        <f t="shared" si="1093"/>
        <v>OK!</v>
      </c>
      <c r="M291" s="407" t="str">
        <f t="shared" si="1094"/>
        <v>OK!</v>
      </c>
      <c r="N291" s="407" t="str">
        <f t="shared" si="1095"/>
        <v>OK!</v>
      </c>
      <c r="O291" s="407" t="str">
        <f t="shared" si="1096"/>
        <v>OK!</v>
      </c>
      <c r="P291" s="407" t="str">
        <f t="shared" si="1097"/>
        <v>OK!</v>
      </c>
      <c r="Q291" s="407" t="str">
        <f t="shared" si="1098"/>
        <v>OK!</v>
      </c>
      <c r="R291" s="407" t="str">
        <f t="shared" si="1099"/>
        <v>OK!</v>
      </c>
      <c r="S291" s="407" t="str">
        <f t="shared" si="1100"/>
        <v>OK!</v>
      </c>
      <c r="T291" s="407" t="str">
        <f t="shared" si="1101"/>
        <v>OK!</v>
      </c>
    </row>
    <row r="292" spans="1:20" x14ac:dyDescent="0.15">
      <c r="A292" s="566" t="str">
        <f>A$10</f>
        <v>Shpenzimet kapitale</v>
      </c>
      <c r="B292" s="567"/>
      <c r="C292" s="564">
        <f>C293-C290-C291</f>
        <v>0</v>
      </c>
      <c r="D292" s="562">
        <f>D293-D290-D291</f>
        <v>0</v>
      </c>
      <c r="E292" s="562">
        <f>E293-E290-E291</f>
        <v>0</v>
      </c>
      <c r="F292" s="407" t="str">
        <f t="shared" si="1087"/>
        <v>OK!</v>
      </c>
      <c r="G292" s="407" t="str">
        <f t="shared" si="1088"/>
        <v>OK!</v>
      </c>
      <c r="H292" s="407" t="str">
        <f t="shared" si="1089"/>
        <v>OK!</v>
      </c>
      <c r="I292" s="407" t="str">
        <f t="shared" si="1090"/>
        <v>OK!</v>
      </c>
      <c r="J292" s="407" t="str">
        <f t="shared" si="1091"/>
        <v>OK!</v>
      </c>
      <c r="K292" s="407" t="str">
        <f t="shared" si="1092"/>
        <v>OK!</v>
      </c>
      <c r="L292" s="407" t="str">
        <f t="shared" si="1093"/>
        <v>OK!</v>
      </c>
      <c r="M292" s="407" t="str">
        <f t="shared" si="1094"/>
        <v>OK!</v>
      </c>
      <c r="N292" s="407" t="str">
        <f t="shared" si="1095"/>
        <v>OK!</v>
      </c>
      <c r="O292" s="407" t="str">
        <f t="shared" si="1096"/>
        <v>OK!</v>
      </c>
      <c r="P292" s="407" t="str">
        <f t="shared" si="1097"/>
        <v>OK!</v>
      </c>
      <c r="Q292" s="407" t="str">
        <f t="shared" si="1098"/>
        <v>OK!</v>
      </c>
      <c r="R292" s="407" t="str">
        <f t="shared" si="1099"/>
        <v>OK!</v>
      </c>
      <c r="S292" s="407" t="str">
        <f t="shared" si="1100"/>
        <v>OK!</v>
      </c>
      <c r="T292" s="407" t="str">
        <f t="shared" si="1101"/>
        <v>OK!</v>
      </c>
    </row>
    <row r="293" spans="1:20" x14ac:dyDescent="0.15">
      <c r="A293" s="556" t="str">
        <f>A$11</f>
        <v>Tavanet e përgjithshme</v>
      </c>
      <c r="B293" s="557"/>
      <c r="C293" s="564">
        <f>C299</f>
        <v>0</v>
      </c>
      <c r="D293" s="564">
        <f t="shared" ref="D293:E293" si="1103">D299</f>
        <v>0</v>
      </c>
      <c r="E293" s="564">
        <f t="shared" si="1103"/>
        <v>0</v>
      </c>
      <c r="F293" s="407" t="str">
        <f>IF(C293&lt;0,"STOPP!","OK!")</f>
        <v>OK!</v>
      </c>
      <c r="G293" s="407" t="str">
        <f t="shared" ref="G293:G294" si="1104">IF(D293&lt;0,"STOPP!","OK!")</f>
        <v>OK!</v>
      </c>
      <c r="H293" s="407" t="str">
        <f t="shared" ref="H293:H294" si="1105">IF(E293&lt;0,"STOPP!","OK!")</f>
        <v>OK!</v>
      </c>
      <c r="I293" s="407" t="str">
        <f t="shared" ref="I293:I294" si="1106">IF(F293&lt;0,"STOPP!","OK!")</f>
        <v>OK!</v>
      </c>
      <c r="J293" s="407" t="str">
        <f t="shared" ref="J293:J294" si="1107">IF(G293&lt;0,"STOPP!","OK!")</f>
        <v>OK!</v>
      </c>
      <c r="K293" s="407" t="str">
        <f t="shared" ref="K293:K294" si="1108">IF(H293&lt;0,"STOPP!","OK!")</f>
        <v>OK!</v>
      </c>
      <c r="L293" s="407" t="str">
        <f t="shared" ref="L293:L294" si="1109">IF(I293&lt;0,"STOPP!","OK!")</f>
        <v>OK!</v>
      </c>
      <c r="M293" s="407" t="str">
        <f t="shared" ref="M293:M294" si="1110">IF(J293&lt;0,"STOPP!","OK!")</f>
        <v>OK!</v>
      </c>
      <c r="N293" s="407" t="str">
        <f t="shared" ref="N293:N294" si="1111">IF(K293&lt;0,"STOPP!","OK!")</f>
        <v>OK!</v>
      </c>
      <c r="O293" s="407" t="str">
        <f t="shared" ref="O293:O294" si="1112">IF(L293&lt;0,"STOPP!","OK!")</f>
        <v>OK!</v>
      </c>
      <c r="P293" s="407" t="str">
        <f t="shared" ref="P293:P294" si="1113">IF(M293&lt;0,"STOPP!","OK!")</f>
        <v>OK!</v>
      </c>
      <c r="Q293" s="407" t="str">
        <f t="shared" ref="Q293:Q294" si="1114">IF(N293&lt;0,"STOPP!","OK!")</f>
        <v>OK!</v>
      </c>
      <c r="R293" s="407" t="str">
        <f t="shared" ref="R293:R294" si="1115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8" t="str">
        <f>A$12</f>
        <v>Angazhimet kujtesë</v>
      </c>
      <c r="B294" s="564"/>
      <c r="C294" s="564">
        <f>'(C5) Angazhimet'!D105</f>
        <v>0</v>
      </c>
      <c r="D294" s="562">
        <f>'(C5) Angazhimet'!E105</f>
        <v>0</v>
      </c>
      <c r="E294" s="562">
        <f>'(C5) Angazhimet'!F105</f>
        <v>0</v>
      </c>
      <c r="F294" s="407" t="str">
        <f>IF(C294&gt;C293,"STOPP!","OK!")</f>
        <v>OK!</v>
      </c>
      <c r="G294" s="407" t="str">
        <f t="shared" si="1104"/>
        <v>OK!</v>
      </c>
      <c r="H294" s="407" t="str">
        <f t="shared" si="1105"/>
        <v>OK!</v>
      </c>
      <c r="I294" s="407" t="str">
        <f t="shared" si="1106"/>
        <v>OK!</v>
      </c>
      <c r="J294" s="407" t="str">
        <f t="shared" si="1107"/>
        <v>OK!</v>
      </c>
      <c r="K294" s="407" t="str">
        <f t="shared" si="1108"/>
        <v>OK!</v>
      </c>
      <c r="L294" s="407" t="str">
        <f t="shared" si="1109"/>
        <v>OK!</v>
      </c>
      <c r="M294" s="407" t="str">
        <f t="shared" si="1110"/>
        <v>OK!</v>
      </c>
      <c r="N294" s="407" t="str">
        <f t="shared" si="1111"/>
        <v>OK!</v>
      </c>
      <c r="O294" s="407" t="str">
        <f t="shared" si="1112"/>
        <v>OK!</v>
      </c>
      <c r="P294" s="407" t="str">
        <f t="shared" si="1113"/>
        <v>OK!</v>
      </c>
      <c r="Q294" s="407" t="str">
        <f t="shared" si="1114"/>
        <v>OK!</v>
      </c>
      <c r="R294" s="407" t="str">
        <f t="shared" si="1115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8" t="str">
        <f>'(B3) Struktura Funksionale'!B89</f>
        <v>06440</v>
      </c>
      <c r="B295" s="870" t="str">
        <f>'(B3) Struktura Funksionale'!C89</f>
        <v>Ndriçim rrugësh</v>
      </c>
      <c r="C295" s="871"/>
      <c r="D295" s="871"/>
      <c r="E295" s="872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7" t="str">
        <f t="shared" ref="F296:F298" si="1116">IF(C296&lt;0,"STOPP!","OK!")</f>
        <v>OK!</v>
      </c>
      <c r="G296" s="407" t="str">
        <f t="shared" ref="G296:G300" si="1117">IF(D296&lt;0,"STOPP!","OK!")</f>
        <v>OK!</v>
      </c>
      <c r="H296" s="407" t="str">
        <f t="shared" ref="H296:H300" si="1118">IF(E296&lt;0,"STOPP!","OK!")</f>
        <v>OK!</v>
      </c>
      <c r="I296" s="407" t="str">
        <f t="shared" ref="I296:I300" si="1119">IF(F296&lt;0,"STOPP!","OK!")</f>
        <v>OK!</v>
      </c>
      <c r="J296" s="407" t="str">
        <f t="shared" ref="J296:J300" si="1120">IF(G296&lt;0,"STOPP!","OK!")</f>
        <v>OK!</v>
      </c>
      <c r="K296" s="407" t="str">
        <f t="shared" ref="K296:K300" si="1121">IF(H296&lt;0,"STOPP!","OK!")</f>
        <v>OK!</v>
      </c>
      <c r="L296" s="407" t="str">
        <f t="shared" ref="L296:L300" si="1122">IF(I296&lt;0,"STOPP!","OK!")</f>
        <v>OK!</v>
      </c>
      <c r="M296" s="407" t="str">
        <f t="shared" ref="M296:M300" si="1123">IF(J296&lt;0,"STOPP!","OK!")</f>
        <v>OK!</v>
      </c>
      <c r="N296" s="407" t="str">
        <f t="shared" ref="N296:N300" si="1124">IF(K296&lt;0,"STOPP!","OK!")</f>
        <v>OK!</v>
      </c>
      <c r="O296" s="407" t="str">
        <f t="shared" ref="O296:O300" si="1125">IF(L296&lt;0,"STOPP!","OK!")</f>
        <v>OK!</v>
      </c>
      <c r="P296" s="407" t="str">
        <f t="shared" ref="P296:P300" si="1126">IF(M296&lt;0,"STOPP!","OK!")</f>
        <v>OK!</v>
      </c>
      <c r="Q296" s="407" t="str">
        <f t="shared" ref="Q296:Q300" si="1127">IF(N296&lt;0,"STOPP!","OK!")</f>
        <v>OK!</v>
      </c>
      <c r="R296" s="407" t="str">
        <f t="shared" ref="R296:R300" si="1128">IF(O296&lt;0,"STOPP!","OK!")</f>
        <v>OK!</v>
      </c>
      <c r="S296" s="407" t="str">
        <f t="shared" ref="S296:S298" si="1129">IF(D296&lt;0,"STOPP!","OK!")</f>
        <v>OK!</v>
      </c>
      <c r="T296" s="407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7" t="str">
        <f t="shared" si="1116"/>
        <v>OK!</v>
      </c>
      <c r="G297" s="407" t="str">
        <f t="shared" si="1117"/>
        <v>OK!</v>
      </c>
      <c r="H297" s="407" t="str">
        <f t="shared" si="1118"/>
        <v>OK!</v>
      </c>
      <c r="I297" s="407" t="str">
        <f t="shared" si="1119"/>
        <v>OK!</v>
      </c>
      <c r="J297" s="407" t="str">
        <f t="shared" si="1120"/>
        <v>OK!</v>
      </c>
      <c r="K297" s="407" t="str">
        <f t="shared" si="1121"/>
        <v>OK!</v>
      </c>
      <c r="L297" s="407" t="str">
        <f t="shared" si="1122"/>
        <v>OK!</v>
      </c>
      <c r="M297" s="407" t="str">
        <f t="shared" si="1123"/>
        <v>OK!</v>
      </c>
      <c r="N297" s="407" t="str">
        <f t="shared" si="1124"/>
        <v>OK!</v>
      </c>
      <c r="O297" s="407" t="str">
        <f t="shared" si="1125"/>
        <v>OK!</v>
      </c>
      <c r="P297" s="407" t="str">
        <f t="shared" si="1126"/>
        <v>OK!</v>
      </c>
      <c r="Q297" s="407" t="str">
        <f t="shared" si="1127"/>
        <v>OK!</v>
      </c>
      <c r="R297" s="407" t="str">
        <f t="shared" si="1128"/>
        <v>OK!</v>
      </c>
      <c r="S297" s="407" t="str">
        <f t="shared" si="1129"/>
        <v>OK!</v>
      </c>
      <c r="T297" s="407" t="str">
        <f t="shared" si="1130"/>
        <v>OK!</v>
      </c>
    </row>
    <row r="298" spans="1:20" x14ac:dyDescent="0.15">
      <c r="A298" s="566" t="str">
        <f>A$10</f>
        <v>Shpenzimet kapitale</v>
      </c>
      <c r="B298" s="567"/>
      <c r="C298" s="564">
        <f>C299-C296-C297</f>
        <v>0</v>
      </c>
      <c r="D298" s="562">
        <f>D299-D296-D297</f>
        <v>0</v>
      </c>
      <c r="E298" s="562">
        <f>E299-E296-E297</f>
        <v>0</v>
      </c>
      <c r="F298" s="407" t="str">
        <f t="shared" si="1116"/>
        <v>OK!</v>
      </c>
      <c r="G298" s="407" t="str">
        <f t="shared" si="1117"/>
        <v>OK!</v>
      </c>
      <c r="H298" s="407" t="str">
        <f t="shared" si="1118"/>
        <v>OK!</v>
      </c>
      <c r="I298" s="407" t="str">
        <f t="shared" si="1119"/>
        <v>OK!</v>
      </c>
      <c r="J298" s="407" t="str">
        <f t="shared" si="1120"/>
        <v>OK!</v>
      </c>
      <c r="K298" s="407" t="str">
        <f t="shared" si="1121"/>
        <v>OK!</v>
      </c>
      <c r="L298" s="407" t="str">
        <f t="shared" si="1122"/>
        <v>OK!</v>
      </c>
      <c r="M298" s="407" t="str">
        <f t="shared" si="1123"/>
        <v>OK!</v>
      </c>
      <c r="N298" s="407" t="str">
        <f t="shared" si="1124"/>
        <v>OK!</v>
      </c>
      <c r="O298" s="407" t="str">
        <f t="shared" si="1125"/>
        <v>OK!</v>
      </c>
      <c r="P298" s="407" t="str">
        <f t="shared" si="1126"/>
        <v>OK!</v>
      </c>
      <c r="Q298" s="407" t="str">
        <f t="shared" si="1127"/>
        <v>OK!</v>
      </c>
      <c r="R298" s="407" t="str">
        <f t="shared" si="1128"/>
        <v>OK!</v>
      </c>
      <c r="S298" s="407" t="str">
        <f t="shared" si="1129"/>
        <v>OK!</v>
      </c>
      <c r="T298" s="407" t="str">
        <f t="shared" si="1130"/>
        <v>OK!</v>
      </c>
    </row>
    <row r="299" spans="1:20" x14ac:dyDescent="0.15">
      <c r="A299" s="556" t="str">
        <f>A$11</f>
        <v>Tavanet e përgjithshme</v>
      </c>
      <c r="B299" s="557"/>
      <c r="C299" s="565"/>
      <c r="D299" s="563"/>
      <c r="E299" s="563"/>
      <c r="F299" s="407" t="str">
        <f>IF(C299&lt;0,"STOPP!","OK!")</f>
        <v>OK!</v>
      </c>
      <c r="G299" s="407" t="str">
        <f t="shared" si="1117"/>
        <v>OK!</v>
      </c>
      <c r="H299" s="407" t="str">
        <f t="shared" si="1118"/>
        <v>OK!</v>
      </c>
      <c r="I299" s="407" t="str">
        <f t="shared" si="1119"/>
        <v>OK!</v>
      </c>
      <c r="J299" s="407" t="str">
        <f t="shared" si="1120"/>
        <v>OK!</v>
      </c>
      <c r="K299" s="407" t="str">
        <f t="shared" si="1121"/>
        <v>OK!</v>
      </c>
      <c r="L299" s="407" t="str">
        <f t="shared" si="1122"/>
        <v>OK!</v>
      </c>
      <c r="M299" s="407" t="str">
        <f t="shared" si="1123"/>
        <v>OK!</v>
      </c>
      <c r="N299" s="407" t="str">
        <f t="shared" si="1124"/>
        <v>OK!</v>
      </c>
      <c r="O299" s="407" t="str">
        <f t="shared" si="1125"/>
        <v>OK!</v>
      </c>
      <c r="P299" s="407" t="str">
        <f t="shared" si="1126"/>
        <v>OK!</v>
      </c>
      <c r="Q299" s="407" t="str">
        <f t="shared" si="1127"/>
        <v>OK!</v>
      </c>
      <c r="R299" s="407" t="str">
        <f t="shared" si="1128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8" t="str">
        <f>A$12</f>
        <v>Angazhimet kujtesë</v>
      </c>
      <c r="B300" s="564"/>
      <c r="C300" s="564">
        <f>'(C5) Angazhimet'!D102</f>
        <v>0</v>
      </c>
      <c r="D300" s="564">
        <f>'(C5) Angazhimet'!E102</f>
        <v>0</v>
      </c>
      <c r="E300" s="564">
        <f>'(C5) Angazhimet'!F102</f>
        <v>0</v>
      </c>
      <c r="F300" s="407" t="str">
        <f>IF(C300&gt;C299,"STOPP!","OK!")</f>
        <v>OK!</v>
      </c>
      <c r="G300" s="407" t="str">
        <f t="shared" si="1117"/>
        <v>OK!</v>
      </c>
      <c r="H300" s="407" t="str">
        <f t="shared" si="1118"/>
        <v>OK!</v>
      </c>
      <c r="I300" s="407" t="str">
        <f t="shared" si="1119"/>
        <v>OK!</v>
      </c>
      <c r="J300" s="407" t="str">
        <f t="shared" si="1120"/>
        <v>OK!</v>
      </c>
      <c r="K300" s="407" t="str">
        <f t="shared" si="1121"/>
        <v>OK!</v>
      </c>
      <c r="L300" s="407" t="str">
        <f t="shared" si="1122"/>
        <v>OK!</v>
      </c>
      <c r="M300" s="407" t="str">
        <f t="shared" si="1123"/>
        <v>OK!</v>
      </c>
      <c r="N300" s="407" t="str">
        <f t="shared" si="1124"/>
        <v>OK!</v>
      </c>
      <c r="O300" s="407" t="str">
        <f t="shared" si="1125"/>
        <v>OK!</v>
      </c>
      <c r="P300" s="407" t="str">
        <f t="shared" si="1126"/>
        <v>OK!</v>
      </c>
      <c r="Q300" s="407" t="str">
        <f t="shared" si="1127"/>
        <v>OK!</v>
      </c>
      <c r="R300" s="407" t="str">
        <f t="shared" si="1128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7" t="str">
        <f>'(B2) Struktura Organizative'!A49</f>
        <v>Nënfunksioni 18</v>
      </c>
      <c r="B301" s="873" t="str">
        <f>'(B2) Struktura Organizative'!B49</f>
        <v xml:space="preserve">072 Shërbimet e kujdesit parësor </v>
      </c>
      <c r="C301" s="874"/>
      <c r="D301" s="874"/>
      <c r="E301" s="875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4">
        <f>C308</f>
        <v>0</v>
      </c>
      <c r="D302" s="564">
        <f t="shared" ref="D302:E302" si="1139">D308</f>
        <v>0</v>
      </c>
      <c r="E302" s="564">
        <f t="shared" si="1139"/>
        <v>0</v>
      </c>
      <c r="F302" s="407" t="str">
        <f t="shared" ref="F302:F304" si="1140">IF(C302&lt;0,"STOPP!","OK!")</f>
        <v>OK!</v>
      </c>
      <c r="G302" s="407" t="str">
        <f t="shared" ref="G302:G304" si="1141">IF(D302&lt;0,"STOPP!","OK!")</f>
        <v>OK!</v>
      </c>
      <c r="H302" s="407" t="str">
        <f t="shared" ref="H302:H304" si="1142">IF(E302&lt;0,"STOPP!","OK!")</f>
        <v>OK!</v>
      </c>
      <c r="I302" s="407" t="str">
        <f t="shared" ref="I302:I304" si="1143">IF(F302&lt;0,"STOPP!","OK!")</f>
        <v>OK!</v>
      </c>
      <c r="J302" s="407" t="str">
        <f t="shared" ref="J302:J304" si="1144">IF(G302&lt;0,"STOPP!","OK!")</f>
        <v>OK!</v>
      </c>
      <c r="K302" s="407" t="str">
        <f t="shared" ref="K302:K304" si="1145">IF(H302&lt;0,"STOPP!","OK!")</f>
        <v>OK!</v>
      </c>
      <c r="L302" s="407" t="str">
        <f t="shared" ref="L302:L304" si="1146">IF(I302&lt;0,"STOPP!","OK!")</f>
        <v>OK!</v>
      </c>
      <c r="M302" s="407" t="str">
        <f t="shared" ref="M302:M304" si="1147">IF(J302&lt;0,"STOPP!","OK!")</f>
        <v>OK!</v>
      </c>
      <c r="N302" s="407" t="str">
        <f t="shared" ref="N302:N304" si="1148">IF(K302&lt;0,"STOPP!","OK!")</f>
        <v>OK!</v>
      </c>
      <c r="O302" s="407" t="str">
        <f t="shared" ref="O302:O304" si="1149">IF(L302&lt;0,"STOPP!","OK!")</f>
        <v>OK!</v>
      </c>
      <c r="P302" s="407" t="str">
        <f t="shared" ref="P302:P304" si="1150">IF(M302&lt;0,"STOPP!","OK!")</f>
        <v>OK!</v>
      </c>
      <c r="Q302" s="407" t="str">
        <f t="shared" ref="Q302:Q304" si="1151">IF(N302&lt;0,"STOPP!","OK!")</f>
        <v>OK!</v>
      </c>
      <c r="R302" s="407" t="str">
        <f t="shared" ref="R302:R304" si="1152">IF(O302&lt;0,"STOPP!","OK!")</f>
        <v>OK!</v>
      </c>
      <c r="S302" s="407" t="str">
        <f t="shared" ref="S302:S304" si="1153">IF(D302&lt;0,"STOPP!","OK!")</f>
        <v>OK!</v>
      </c>
      <c r="T302" s="407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4">
        <f>C309</f>
        <v>0</v>
      </c>
      <c r="D303" s="564">
        <f t="shared" ref="D303:E303" si="1155">D309</f>
        <v>0</v>
      </c>
      <c r="E303" s="564">
        <f t="shared" si="1155"/>
        <v>0</v>
      </c>
      <c r="F303" s="407" t="str">
        <f t="shared" si="1140"/>
        <v>OK!</v>
      </c>
      <c r="G303" s="407" t="str">
        <f t="shared" si="1141"/>
        <v>OK!</v>
      </c>
      <c r="H303" s="407" t="str">
        <f t="shared" si="1142"/>
        <v>OK!</v>
      </c>
      <c r="I303" s="407" t="str">
        <f t="shared" si="1143"/>
        <v>OK!</v>
      </c>
      <c r="J303" s="407" t="str">
        <f t="shared" si="1144"/>
        <v>OK!</v>
      </c>
      <c r="K303" s="407" t="str">
        <f t="shared" si="1145"/>
        <v>OK!</v>
      </c>
      <c r="L303" s="407" t="str">
        <f t="shared" si="1146"/>
        <v>OK!</v>
      </c>
      <c r="M303" s="407" t="str">
        <f t="shared" si="1147"/>
        <v>OK!</v>
      </c>
      <c r="N303" s="407" t="str">
        <f t="shared" si="1148"/>
        <v>OK!</v>
      </c>
      <c r="O303" s="407" t="str">
        <f t="shared" si="1149"/>
        <v>OK!</v>
      </c>
      <c r="P303" s="407" t="str">
        <f t="shared" si="1150"/>
        <v>OK!</v>
      </c>
      <c r="Q303" s="407" t="str">
        <f t="shared" si="1151"/>
        <v>OK!</v>
      </c>
      <c r="R303" s="407" t="str">
        <f t="shared" si="1152"/>
        <v>OK!</v>
      </c>
      <c r="S303" s="407" t="str">
        <f t="shared" si="1153"/>
        <v>OK!</v>
      </c>
      <c r="T303" s="407" t="str">
        <f t="shared" si="1154"/>
        <v>OK!</v>
      </c>
    </row>
    <row r="304" spans="1:20" x14ac:dyDescent="0.15">
      <c r="A304" s="566" t="str">
        <f>A$10</f>
        <v>Shpenzimet kapitale</v>
      </c>
      <c r="B304" s="567"/>
      <c r="C304" s="564">
        <f>C305-C302-C303</f>
        <v>0</v>
      </c>
      <c r="D304" s="562">
        <f>D305-D302-D303</f>
        <v>0</v>
      </c>
      <c r="E304" s="562">
        <f>E305-E302-E303</f>
        <v>0</v>
      </c>
      <c r="F304" s="407" t="str">
        <f t="shared" si="1140"/>
        <v>OK!</v>
      </c>
      <c r="G304" s="407" t="str">
        <f t="shared" si="1141"/>
        <v>OK!</v>
      </c>
      <c r="H304" s="407" t="str">
        <f t="shared" si="1142"/>
        <v>OK!</v>
      </c>
      <c r="I304" s="407" t="str">
        <f t="shared" si="1143"/>
        <v>OK!</v>
      </c>
      <c r="J304" s="407" t="str">
        <f t="shared" si="1144"/>
        <v>OK!</v>
      </c>
      <c r="K304" s="407" t="str">
        <f t="shared" si="1145"/>
        <v>OK!</v>
      </c>
      <c r="L304" s="407" t="str">
        <f t="shared" si="1146"/>
        <v>OK!</v>
      </c>
      <c r="M304" s="407" t="str">
        <f t="shared" si="1147"/>
        <v>OK!</v>
      </c>
      <c r="N304" s="407" t="str">
        <f t="shared" si="1148"/>
        <v>OK!</v>
      </c>
      <c r="O304" s="407" t="str">
        <f t="shared" si="1149"/>
        <v>OK!</v>
      </c>
      <c r="P304" s="407" t="str">
        <f t="shared" si="1150"/>
        <v>OK!</v>
      </c>
      <c r="Q304" s="407" t="str">
        <f t="shared" si="1151"/>
        <v>OK!</v>
      </c>
      <c r="R304" s="407" t="str">
        <f t="shared" si="1152"/>
        <v>OK!</v>
      </c>
      <c r="S304" s="407" t="str">
        <f t="shared" si="1153"/>
        <v>OK!</v>
      </c>
      <c r="T304" s="407" t="str">
        <f t="shared" si="1154"/>
        <v>OK!</v>
      </c>
    </row>
    <row r="305" spans="1:20" x14ac:dyDescent="0.15">
      <c r="A305" s="556" t="str">
        <f>A$11</f>
        <v>Tavanet e përgjithshme</v>
      </c>
      <c r="B305" s="557"/>
      <c r="C305" s="564">
        <f>C311</f>
        <v>0</v>
      </c>
      <c r="D305" s="564">
        <f t="shared" ref="D305:E305" si="1156">D311</f>
        <v>0</v>
      </c>
      <c r="E305" s="564">
        <f t="shared" si="1156"/>
        <v>0</v>
      </c>
      <c r="F305" s="407" t="str">
        <f>IF(C305&lt;0,"STOPP!","OK!")</f>
        <v>OK!</v>
      </c>
      <c r="G305" s="407" t="str">
        <f t="shared" ref="G305:G306" si="1157">IF(D305&lt;0,"STOPP!","OK!")</f>
        <v>OK!</v>
      </c>
      <c r="H305" s="407" t="str">
        <f t="shared" ref="H305:H306" si="1158">IF(E305&lt;0,"STOPP!","OK!")</f>
        <v>OK!</v>
      </c>
      <c r="I305" s="407" t="str">
        <f t="shared" ref="I305:I306" si="1159">IF(F305&lt;0,"STOPP!","OK!")</f>
        <v>OK!</v>
      </c>
      <c r="J305" s="407" t="str">
        <f t="shared" ref="J305:J306" si="1160">IF(G305&lt;0,"STOPP!","OK!")</f>
        <v>OK!</v>
      </c>
      <c r="K305" s="407" t="str">
        <f t="shared" ref="K305:K306" si="1161">IF(H305&lt;0,"STOPP!","OK!")</f>
        <v>OK!</v>
      </c>
      <c r="L305" s="407" t="str">
        <f t="shared" ref="L305:L306" si="1162">IF(I305&lt;0,"STOPP!","OK!")</f>
        <v>OK!</v>
      </c>
      <c r="M305" s="407" t="str">
        <f t="shared" ref="M305:M306" si="1163">IF(J305&lt;0,"STOPP!","OK!")</f>
        <v>OK!</v>
      </c>
      <c r="N305" s="407" t="str">
        <f t="shared" ref="N305:N306" si="1164">IF(K305&lt;0,"STOPP!","OK!")</f>
        <v>OK!</v>
      </c>
      <c r="O305" s="407" t="str">
        <f t="shared" ref="O305:O306" si="1165">IF(L305&lt;0,"STOPP!","OK!")</f>
        <v>OK!</v>
      </c>
      <c r="P305" s="407" t="str">
        <f t="shared" ref="P305:P306" si="1166">IF(M305&lt;0,"STOPP!","OK!")</f>
        <v>OK!</v>
      </c>
      <c r="Q305" s="407" t="str">
        <f t="shared" ref="Q305:Q306" si="1167">IF(N305&lt;0,"STOPP!","OK!")</f>
        <v>OK!</v>
      </c>
      <c r="R305" s="407" t="str">
        <f t="shared" ref="R305:R306" si="1168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8" t="str">
        <f>A$12</f>
        <v>Angazhimet kujtesë</v>
      </c>
      <c r="B306" s="564"/>
      <c r="C306" s="564">
        <f>'(C5) Angazhimet'!D110</f>
        <v>0</v>
      </c>
      <c r="D306" s="562">
        <f>'(C5) Angazhimet'!E110</f>
        <v>0</v>
      </c>
      <c r="E306" s="562">
        <f>'(C5) Angazhimet'!F110</f>
        <v>0</v>
      </c>
      <c r="F306" s="407" t="str">
        <f>IF(C306&gt;C305,"STOPP!","OK!")</f>
        <v>OK!</v>
      </c>
      <c r="G306" s="407" t="str">
        <f t="shared" si="1157"/>
        <v>OK!</v>
      </c>
      <c r="H306" s="407" t="str">
        <f t="shared" si="1158"/>
        <v>OK!</v>
      </c>
      <c r="I306" s="407" t="str">
        <f t="shared" si="1159"/>
        <v>OK!</v>
      </c>
      <c r="J306" s="407" t="str">
        <f t="shared" si="1160"/>
        <v>OK!</v>
      </c>
      <c r="K306" s="407" t="str">
        <f t="shared" si="1161"/>
        <v>OK!</v>
      </c>
      <c r="L306" s="407" t="str">
        <f t="shared" si="1162"/>
        <v>OK!</v>
      </c>
      <c r="M306" s="407" t="str">
        <f t="shared" si="1163"/>
        <v>OK!</v>
      </c>
      <c r="N306" s="407" t="str">
        <f t="shared" si="1164"/>
        <v>OK!</v>
      </c>
      <c r="O306" s="407" t="str">
        <f t="shared" si="1165"/>
        <v>OK!</v>
      </c>
      <c r="P306" s="407" t="str">
        <f t="shared" si="1166"/>
        <v>OK!</v>
      </c>
      <c r="Q306" s="407" t="str">
        <f t="shared" si="1167"/>
        <v>OK!</v>
      </c>
      <c r="R306" s="407" t="str">
        <f t="shared" si="1168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8" t="str">
        <f>'(B3) Struktura Funksionale'!B94</f>
        <v>07220</v>
      </c>
      <c r="B307" s="870" t="str">
        <f>'(B3) Struktura Funksionale'!C94</f>
        <v>Shërbimet e kujdesit parësor</v>
      </c>
      <c r="C307" s="871"/>
      <c r="D307" s="871"/>
      <c r="E307" s="872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69">IF(C308&lt;0,"STOPP!","OK!")</f>
        <v>OK!</v>
      </c>
      <c r="G308" s="407" t="str">
        <f t="shared" ref="G308:G312" si="1170">IF(D308&lt;0,"STOPP!","OK!")</f>
        <v>OK!</v>
      </c>
      <c r="H308" s="407" t="str">
        <f t="shared" ref="H308:H312" si="1171">IF(E308&lt;0,"STOPP!","OK!")</f>
        <v>OK!</v>
      </c>
      <c r="I308" s="407" t="str">
        <f t="shared" ref="I308:I312" si="1172">IF(F308&lt;0,"STOPP!","OK!")</f>
        <v>OK!</v>
      </c>
      <c r="J308" s="407" t="str">
        <f t="shared" ref="J308:J312" si="1173">IF(G308&lt;0,"STOPP!","OK!")</f>
        <v>OK!</v>
      </c>
      <c r="K308" s="407" t="str">
        <f t="shared" ref="K308:K312" si="1174">IF(H308&lt;0,"STOPP!","OK!")</f>
        <v>OK!</v>
      </c>
      <c r="L308" s="407" t="str">
        <f t="shared" ref="L308:L312" si="1175">IF(I308&lt;0,"STOPP!","OK!")</f>
        <v>OK!</v>
      </c>
      <c r="M308" s="407" t="str">
        <f t="shared" ref="M308:M312" si="1176">IF(J308&lt;0,"STOPP!","OK!")</f>
        <v>OK!</v>
      </c>
      <c r="N308" s="407" t="str">
        <f t="shared" ref="N308:N312" si="1177">IF(K308&lt;0,"STOPP!","OK!")</f>
        <v>OK!</v>
      </c>
      <c r="O308" s="407" t="str">
        <f t="shared" ref="O308:O312" si="1178">IF(L308&lt;0,"STOPP!","OK!")</f>
        <v>OK!</v>
      </c>
      <c r="P308" s="407" t="str">
        <f t="shared" ref="P308:P312" si="1179">IF(M308&lt;0,"STOPP!","OK!")</f>
        <v>OK!</v>
      </c>
      <c r="Q308" s="407" t="str">
        <f t="shared" ref="Q308:Q312" si="1180">IF(N308&lt;0,"STOPP!","OK!")</f>
        <v>OK!</v>
      </c>
      <c r="R308" s="407" t="str">
        <f t="shared" ref="R308:R312" si="1181">IF(O308&lt;0,"STOPP!","OK!")</f>
        <v>OK!</v>
      </c>
      <c r="S308" s="407" t="str">
        <f t="shared" ref="S308:S310" si="1182">IF(D308&lt;0,"STOPP!","OK!")</f>
        <v>OK!</v>
      </c>
      <c r="T308" s="407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69"/>
        <v>OK!</v>
      </c>
      <c r="G309" s="407" t="str">
        <f t="shared" si="1170"/>
        <v>OK!</v>
      </c>
      <c r="H309" s="407" t="str">
        <f t="shared" si="1171"/>
        <v>OK!</v>
      </c>
      <c r="I309" s="407" t="str">
        <f t="shared" si="1172"/>
        <v>OK!</v>
      </c>
      <c r="J309" s="407" t="str">
        <f t="shared" si="1173"/>
        <v>OK!</v>
      </c>
      <c r="K309" s="407" t="str">
        <f t="shared" si="1174"/>
        <v>OK!</v>
      </c>
      <c r="L309" s="407" t="str">
        <f t="shared" si="1175"/>
        <v>OK!</v>
      </c>
      <c r="M309" s="407" t="str">
        <f t="shared" si="1176"/>
        <v>OK!</v>
      </c>
      <c r="N309" s="407" t="str">
        <f t="shared" si="1177"/>
        <v>OK!</v>
      </c>
      <c r="O309" s="407" t="str">
        <f t="shared" si="1178"/>
        <v>OK!</v>
      </c>
      <c r="P309" s="407" t="str">
        <f t="shared" si="1179"/>
        <v>OK!</v>
      </c>
      <c r="Q309" s="407" t="str">
        <f t="shared" si="1180"/>
        <v>OK!</v>
      </c>
      <c r="R309" s="407" t="str">
        <f t="shared" si="1181"/>
        <v>OK!</v>
      </c>
      <c r="S309" s="407" t="str">
        <f t="shared" si="1182"/>
        <v>OK!</v>
      </c>
      <c r="T309" s="407" t="str">
        <f t="shared" si="1183"/>
        <v>OK!</v>
      </c>
    </row>
    <row r="310" spans="1:20" x14ac:dyDescent="0.15">
      <c r="A310" s="566" t="str">
        <f>A$10</f>
        <v>Shpenzimet kapitale</v>
      </c>
      <c r="B310" s="567"/>
      <c r="C310" s="564">
        <f>C311-C308-C309</f>
        <v>0</v>
      </c>
      <c r="D310" s="562">
        <f>D311-D308-D309</f>
        <v>0</v>
      </c>
      <c r="E310" s="562">
        <f>E311-E308-E309</f>
        <v>0</v>
      </c>
      <c r="F310" s="407" t="str">
        <f t="shared" si="1169"/>
        <v>OK!</v>
      </c>
      <c r="G310" s="407" t="str">
        <f t="shared" si="1170"/>
        <v>OK!</v>
      </c>
      <c r="H310" s="407" t="str">
        <f t="shared" si="1171"/>
        <v>OK!</v>
      </c>
      <c r="I310" s="407" t="str">
        <f t="shared" si="1172"/>
        <v>OK!</v>
      </c>
      <c r="J310" s="407" t="str">
        <f t="shared" si="1173"/>
        <v>OK!</v>
      </c>
      <c r="K310" s="407" t="str">
        <f t="shared" si="1174"/>
        <v>OK!</v>
      </c>
      <c r="L310" s="407" t="str">
        <f t="shared" si="1175"/>
        <v>OK!</v>
      </c>
      <c r="M310" s="407" t="str">
        <f t="shared" si="1176"/>
        <v>OK!</v>
      </c>
      <c r="N310" s="407" t="str">
        <f t="shared" si="1177"/>
        <v>OK!</v>
      </c>
      <c r="O310" s="407" t="str">
        <f t="shared" si="1178"/>
        <v>OK!</v>
      </c>
      <c r="P310" s="407" t="str">
        <f t="shared" si="1179"/>
        <v>OK!</v>
      </c>
      <c r="Q310" s="407" t="str">
        <f t="shared" si="1180"/>
        <v>OK!</v>
      </c>
      <c r="R310" s="407" t="str">
        <f t="shared" si="1181"/>
        <v>OK!</v>
      </c>
      <c r="S310" s="407" t="str">
        <f t="shared" si="1182"/>
        <v>OK!</v>
      </c>
      <c r="T310" s="407" t="str">
        <f t="shared" si="1183"/>
        <v>OK!</v>
      </c>
    </row>
    <row r="311" spans="1:20" x14ac:dyDescent="0.15">
      <c r="A311" s="556" t="str">
        <f>A$11</f>
        <v>Tavanet e përgjithshme</v>
      </c>
      <c r="B311" s="557"/>
      <c r="C311" s="565"/>
      <c r="D311" s="563"/>
      <c r="E311" s="563"/>
      <c r="F311" s="407" t="str">
        <f>IF(C311&lt;0,"STOPP!","OK!")</f>
        <v>OK!</v>
      </c>
      <c r="G311" s="407" t="str">
        <f t="shared" si="1170"/>
        <v>OK!</v>
      </c>
      <c r="H311" s="407" t="str">
        <f t="shared" si="1171"/>
        <v>OK!</v>
      </c>
      <c r="I311" s="407" t="str">
        <f t="shared" si="1172"/>
        <v>OK!</v>
      </c>
      <c r="J311" s="407" t="str">
        <f t="shared" si="1173"/>
        <v>OK!</v>
      </c>
      <c r="K311" s="407" t="str">
        <f t="shared" si="1174"/>
        <v>OK!</v>
      </c>
      <c r="L311" s="407" t="str">
        <f t="shared" si="1175"/>
        <v>OK!</v>
      </c>
      <c r="M311" s="407" t="str">
        <f t="shared" si="1176"/>
        <v>OK!</v>
      </c>
      <c r="N311" s="407" t="str">
        <f t="shared" si="1177"/>
        <v>OK!</v>
      </c>
      <c r="O311" s="407" t="str">
        <f t="shared" si="1178"/>
        <v>OK!</v>
      </c>
      <c r="P311" s="407" t="str">
        <f t="shared" si="1179"/>
        <v>OK!</v>
      </c>
      <c r="Q311" s="407" t="str">
        <f t="shared" si="1180"/>
        <v>OK!</v>
      </c>
      <c r="R311" s="407" t="str">
        <f t="shared" si="1181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8" t="str">
        <f>A$12</f>
        <v>Angazhimet kujtesë</v>
      </c>
      <c r="B312" s="564"/>
      <c r="C312" s="564">
        <f>'(C5) Angazhimet'!D107</f>
        <v>0</v>
      </c>
      <c r="D312" s="564">
        <f>'(C5) Angazhimet'!E107</f>
        <v>0</v>
      </c>
      <c r="E312" s="564">
        <f>'(C5) Angazhimet'!F107</f>
        <v>0</v>
      </c>
      <c r="F312" s="407" t="str">
        <f>IF(C312&gt;C311,"STOPP!","OK!")</f>
        <v>OK!</v>
      </c>
      <c r="G312" s="407" t="str">
        <f t="shared" si="1170"/>
        <v>OK!</v>
      </c>
      <c r="H312" s="407" t="str">
        <f t="shared" si="1171"/>
        <v>OK!</v>
      </c>
      <c r="I312" s="407" t="str">
        <f t="shared" si="1172"/>
        <v>OK!</v>
      </c>
      <c r="J312" s="407" t="str">
        <f t="shared" si="1173"/>
        <v>OK!</v>
      </c>
      <c r="K312" s="407" t="str">
        <f t="shared" si="1174"/>
        <v>OK!</v>
      </c>
      <c r="L312" s="407" t="str">
        <f t="shared" si="1175"/>
        <v>OK!</v>
      </c>
      <c r="M312" s="407" t="str">
        <f t="shared" si="1176"/>
        <v>OK!</v>
      </c>
      <c r="N312" s="407" t="str">
        <f t="shared" si="1177"/>
        <v>OK!</v>
      </c>
      <c r="O312" s="407" t="str">
        <f t="shared" si="1178"/>
        <v>OK!</v>
      </c>
      <c r="P312" s="407" t="str">
        <f t="shared" si="1179"/>
        <v>OK!</v>
      </c>
      <c r="Q312" s="407" t="str">
        <f t="shared" si="1180"/>
        <v>OK!</v>
      </c>
      <c r="R312" s="407" t="str">
        <f t="shared" si="1181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7" t="str">
        <f>'(B2) Struktura Organizative'!A51</f>
        <v>Nënfunksioni 19</v>
      </c>
      <c r="B313" s="873" t="str">
        <f>'(B2) Struktura Organizative'!B51</f>
        <v>081 Shërbimet rekreative dhe sportive</v>
      </c>
      <c r="C313" s="874"/>
      <c r="D313" s="874"/>
      <c r="E313" s="875"/>
      <c r="G313" s="312">
        <f>C317</f>
        <v>0</v>
      </c>
      <c r="H313" s="312">
        <f t="shared" ref="H313" si="1184">D317</f>
        <v>0</v>
      </c>
      <c r="I313" s="312">
        <f t="shared" ref="I313" si="1185">E317</f>
        <v>0</v>
      </c>
      <c r="J313" s="312">
        <f>C314</f>
        <v>0</v>
      </c>
      <c r="K313" s="312">
        <f t="shared" ref="K313" si="1186">D314</f>
        <v>0</v>
      </c>
      <c r="L313" s="312">
        <f t="shared" ref="L313" si="1187">E314</f>
        <v>0</v>
      </c>
      <c r="M313" s="312">
        <f>C315</f>
        <v>0</v>
      </c>
      <c r="N313" s="312">
        <f t="shared" ref="N313" si="1188">D315</f>
        <v>0</v>
      </c>
      <c r="O313" s="312">
        <f t="shared" ref="O313" si="1189">E315</f>
        <v>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0</v>
      </c>
    </row>
    <row r="314" spans="1:20" x14ac:dyDescent="0.15">
      <c r="A314" s="286" t="str">
        <f>A$8</f>
        <v>Pagat dhe sigurimet shoqërore</v>
      </c>
      <c r="B314" s="286"/>
      <c r="C314" s="564">
        <f>C320+C326</f>
        <v>0</v>
      </c>
      <c r="D314" s="564">
        <f t="shared" ref="D314:E314" si="1192">D320+D326</f>
        <v>0</v>
      </c>
      <c r="E314" s="564">
        <f t="shared" si="1192"/>
        <v>0</v>
      </c>
      <c r="F314" s="407" t="str">
        <f t="shared" ref="F314:F316" si="1193">IF(C314&lt;0,"STOPP!","OK!")</f>
        <v>OK!</v>
      </c>
      <c r="G314" s="407" t="str">
        <f t="shared" ref="G314:G316" si="1194">IF(D314&lt;0,"STOPP!","OK!")</f>
        <v>OK!</v>
      </c>
      <c r="H314" s="407" t="str">
        <f t="shared" ref="H314:H316" si="1195">IF(E314&lt;0,"STOPP!","OK!")</f>
        <v>OK!</v>
      </c>
      <c r="I314" s="407" t="str">
        <f t="shared" ref="I314:I316" si="1196">IF(F314&lt;0,"STOPP!","OK!")</f>
        <v>OK!</v>
      </c>
      <c r="J314" s="407" t="str">
        <f t="shared" ref="J314:J316" si="1197">IF(G314&lt;0,"STOPP!","OK!")</f>
        <v>OK!</v>
      </c>
      <c r="K314" s="407" t="str">
        <f t="shared" ref="K314:K316" si="1198">IF(H314&lt;0,"STOPP!","OK!")</f>
        <v>OK!</v>
      </c>
      <c r="L314" s="407" t="str">
        <f t="shared" ref="L314:L316" si="1199">IF(I314&lt;0,"STOPP!","OK!")</f>
        <v>OK!</v>
      </c>
      <c r="M314" s="407" t="str">
        <f t="shared" ref="M314:M316" si="1200">IF(J314&lt;0,"STOPP!","OK!")</f>
        <v>OK!</v>
      </c>
      <c r="N314" s="407" t="str">
        <f t="shared" ref="N314:N316" si="1201">IF(K314&lt;0,"STOPP!","OK!")</f>
        <v>OK!</v>
      </c>
      <c r="O314" s="407" t="str">
        <f t="shared" ref="O314:O316" si="1202">IF(L314&lt;0,"STOPP!","OK!")</f>
        <v>OK!</v>
      </c>
      <c r="P314" s="407" t="str">
        <f t="shared" ref="P314:P316" si="1203">IF(M314&lt;0,"STOPP!","OK!")</f>
        <v>OK!</v>
      </c>
      <c r="Q314" s="407" t="str">
        <f t="shared" ref="Q314:Q316" si="1204">IF(N314&lt;0,"STOPP!","OK!")</f>
        <v>OK!</v>
      </c>
      <c r="R314" s="407" t="str">
        <f t="shared" ref="R314:R316" si="1205">IF(O314&lt;0,"STOPP!","OK!")</f>
        <v>OK!</v>
      </c>
      <c r="S314" s="407" t="str">
        <f t="shared" ref="S314:S316" si="1206">IF(D314&lt;0,"STOPP!","OK!")</f>
        <v>OK!</v>
      </c>
      <c r="T314" s="407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4">
        <f>C321+C327</f>
        <v>0</v>
      </c>
      <c r="D315" s="564">
        <f t="shared" ref="D315:E315" si="1208">D321+D327</f>
        <v>0</v>
      </c>
      <c r="E315" s="564">
        <f t="shared" si="1208"/>
        <v>0</v>
      </c>
      <c r="F315" s="407" t="str">
        <f t="shared" si="1193"/>
        <v>OK!</v>
      </c>
      <c r="G315" s="407" t="str">
        <f t="shared" si="1194"/>
        <v>OK!</v>
      </c>
      <c r="H315" s="407" t="str">
        <f t="shared" si="1195"/>
        <v>OK!</v>
      </c>
      <c r="I315" s="407" t="str">
        <f t="shared" si="1196"/>
        <v>OK!</v>
      </c>
      <c r="J315" s="407" t="str">
        <f t="shared" si="1197"/>
        <v>OK!</v>
      </c>
      <c r="K315" s="407" t="str">
        <f t="shared" si="1198"/>
        <v>OK!</v>
      </c>
      <c r="L315" s="407" t="str">
        <f t="shared" si="1199"/>
        <v>OK!</v>
      </c>
      <c r="M315" s="407" t="str">
        <f t="shared" si="1200"/>
        <v>OK!</v>
      </c>
      <c r="N315" s="407" t="str">
        <f t="shared" si="1201"/>
        <v>OK!</v>
      </c>
      <c r="O315" s="407" t="str">
        <f t="shared" si="1202"/>
        <v>OK!</v>
      </c>
      <c r="P315" s="407" t="str">
        <f t="shared" si="1203"/>
        <v>OK!</v>
      </c>
      <c r="Q315" s="407" t="str">
        <f t="shared" si="1204"/>
        <v>OK!</v>
      </c>
      <c r="R315" s="407" t="str">
        <f t="shared" si="1205"/>
        <v>OK!</v>
      </c>
      <c r="S315" s="407" t="str">
        <f t="shared" si="1206"/>
        <v>OK!</v>
      </c>
      <c r="T315" s="407" t="str">
        <f t="shared" si="1207"/>
        <v>OK!</v>
      </c>
    </row>
    <row r="316" spans="1:20" x14ac:dyDescent="0.15">
      <c r="A316" s="566" t="str">
        <f>A$10</f>
        <v>Shpenzimet kapitale</v>
      </c>
      <c r="B316" s="567"/>
      <c r="C316" s="564">
        <f>C317-C314-C315</f>
        <v>0</v>
      </c>
      <c r="D316" s="562">
        <f>D317-D314-D315</f>
        <v>0</v>
      </c>
      <c r="E316" s="562">
        <f>E317-E314-E315</f>
        <v>0</v>
      </c>
      <c r="F316" s="407" t="str">
        <f t="shared" si="1193"/>
        <v>OK!</v>
      </c>
      <c r="G316" s="407" t="str">
        <f t="shared" si="1194"/>
        <v>OK!</v>
      </c>
      <c r="H316" s="407" t="str">
        <f t="shared" si="1195"/>
        <v>OK!</v>
      </c>
      <c r="I316" s="407" t="str">
        <f t="shared" si="1196"/>
        <v>OK!</v>
      </c>
      <c r="J316" s="407" t="str">
        <f t="shared" si="1197"/>
        <v>OK!</v>
      </c>
      <c r="K316" s="407" t="str">
        <f t="shared" si="1198"/>
        <v>OK!</v>
      </c>
      <c r="L316" s="407" t="str">
        <f t="shared" si="1199"/>
        <v>OK!</v>
      </c>
      <c r="M316" s="407" t="str">
        <f t="shared" si="1200"/>
        <v>OK!</v>
      </c>
      <c r="N316" s="407" t="str">
        <f t="shared" si="1201"/>
        <v>OK!</v>
      </c>
      <c r="O316" s="407" t="str">
        <f t="shared" si="1202"/>
        <v>OK!</v>
      </c>
      <c r="P316" s="407" t="str">
        <f t="shared" si="1203"/>
        <v>OK!</v>
      </c>
      <c r="Q316" s="407" t="str">
        <f t="shared" si="1204"/>
        <v>OK!</v>
      </c>
      <c r="R316" s="407" t="str">
        <f t="shared" si="1205"/>
        <v>OK!</v>
      </c>
      <c r="S316" s="407" t="str">
        <f t="shared" si="1206"/>
        <v>OK!</v>
      </c>
      <c r="T316" s="407" t="str">
        <f t="shared" si="1207"/>
        <v>OK!</v>
      </c>
    </row>
    <row r="317" spans="1:20" x14ac:dyDescent="0.15">
      <c r="A317" s="556" t="str">
        <f>A$11</f>
        <v>Tavanet e përgjithshme</v>
      </c>
      <c r="B317" s="557"/>
      <c r="C317" s="564">
        <f>C323+C329</f>
        <v>0</v>
      </c>
      <c r="D317" s="564">
        <f t="shared" ref="D317:E317" si="1209">D323+D329</f>
        <v>0</v>
      </c>
      <c r="E317" s="564">
        <f t="shared" si="1209"/>
        <v>0</v>
      </c>
      <c r="F317" s="407" t="str">
        <f>IF(C317&lt;0,"STOPP!","OK!")</f>
        <v>OK!</v>
      </c>
      <c r="G317" s="407" t="str">
        <f t="shared" ref="G317:G318" si="1210">IF(D317&lt;0,"STOPP!","OK!")</f>
        <v>OK!</v>
      </c>
      <c r="H317" s="407" t="str">
        <f t="shared" ref="H317:H318" si="1211">IF(E317&lt;0,"STOPP!","OK!")</f>
        <v>OK!</v>
      </c>
      <c r="I317" s="407" t="str">
        <f t="shared" ref="I317:I318" si="1212">IF(F317&lt;0,"STOPP!","OK!")</f>
        <v>OK!</v>
      </c>
      <c r="J317" s="407" t="str">
        <f t="shared" ref="J317:J318" si="1213">IF(G317&lt;0,"STOPP!","OK!")</f>
        <v>OK!</v>
      </c>
      <c r="K317" s="407" t="str">
        <f t="shared" ref="K317:K318" si="1214">IF(H317&lt;0,"STOPP!","OK!")</f>
        <v>OK!</v>
      </c>
      <c r="L317" s="407" t="str">
        <f t="shared" ref="L317:L318" si="1215">IF(I317&lt;0,"STOPP!","OK!")</f>
        <v>OK!</v>
      </c>
      <c r="M317" s="407" t="str">
        <f t="shared" ref="M317:M318" si="1216">IF(J317&lt;0,"STOPP!","OK!")</f>
        <v>OK!</v>
      </c>
      <c r="N317" s="407" t="str">
        <f t="shared" ref="N317:N318" si="1217">IF(K317&lt;0,"STOPP!","OK!")</f>
        <v>OK!</v>
      </c>
      <c r="O317" s="407" t="str">
        <f t="shared" ref="O317:O318" si="1218">IF(L317&lt;0,"STOPP!","OK!")</f>
        <v>OK!</v>
      </c>
      <c r="P317" s="407" t="str">
        <f t="shared" ref="P317:P318" si="1219">IF(M317&lt;0,"STOPP!","OK!")</f>
        <v>OK!</v>
      </c>
      <c r="Q317" s="407" t="str">
        <f t="shared" ref="Q317:Q318" si="1220">IF(N317&lt;0,"STOPP!","OK!")</f>
        <v>OK!</v>
      </c>
      <c r="R317" s="407" t="str">
        <f t="shared" ref="R317:R318" si="1221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8" t="str">
        <f>A$12</f>
        <v>Angazhimet kujtesë</v>
      </c>
      <c r="B318" s="564"/>
      <c r="C318" s="564">
        <f>'(C5) Angazhimet'!D115</f>
        <v>0</v>
      </c>
      <c r="D318" s="562">
        <f>'(C5) Angazhimet'!E115</f>
        <v>0</v>
      </c>
      <c r="E318" s="562">
        <f>'(C5) Angazhimet'!F115</f>
        <v>0</v>
      </c>
      <c r="F318" s="407" t="str">
        <f>IF(C318&gt;C317,"STOPP!","OK!")</f>
        <v>OK!</v>
      </c>
      <c r="G318" s="407" t="str">
        <f t="shared" si="1210"/>
        <v>OK!</v>
      </c>
      <c r="H318" s="407" t="str">
        <f t="shared" si="1211"/>
        <v>OK!</v>
      </c>
      <c r="I318" s="407" t="str">
        <f t="shared" si="1212"/>
        <v>OK!</v>
      </c>
      <c r="J318" s="407" t="str">
        <f t="shared" si="1213"/>
        <v>OK!</v>
      </c>
      <c r="K318" s="407" t="str">
        <f t="shared" si="1214"/>
        <v>OK!</v>
      </c>
      <c r="L318" s="407" t="str">
        <f t="shared" si="1215"/>
        <v>OK!</v>
      </c>
      <c r="M318" s="407" t="str">
        <f t="shared" si="1216"/>
        <v>OK!</v>
      </c>
      <c r="N318" s="407" t="str">
        <f t="shared" si="1217"/>
        <v>OK!</v>
      </c>
      <c r="O318" s="407" t="str">
        <f t="shared" si="1218"/>
        <v>OK!</v>
      </c>
      <c r="P318" s="407" t="str">
        <f t="shared" si="1219"/>
        <v>OK!</v>
      </c>
      <c r="Q318" s="407" t="str">
        <f t="shared" si="1220"/>
        <v>OK!</v>
      </c>
      <c r="R318" s="407" t="str">
        <f t="shared" si="1221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8" t="str">
        <f>'(B3) Struktura Funksionale'!B99</f>
        <v>08120</v>
      </c>
      <c r="B319" s="870" t="str">
        <f>'(B3) Struktura Funksionale'!C99</f>
        <v>Parqet</v>
      </c>
      <c r="C319" s="871"/>
      <c r="D319" s="871"/>
      <c r="E319" s="872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2">IF(C320&lt;0,"STOPP!","OK!")</f>
        <v>OK!</v>
      </c>
      <c r="G320" s="407" t="str">
        <f t="shared" ref="G320:G324" si="1223">IF(D320&lt;0,"STOPP!","OK!")</f>
        <v>OK!</v>
      </c>
      <c r="H320" s="407" t="str">
        <f t="shared" ref="H320:H324" si="1224">IF(E320&lt;0,"STOPP!","OK!")</f>
        <v>OK!</v>
      </c>
      <c r="I320" s="407" t="str">
        <f t="shared" ref="I320:I324" si="1225">IF(F320&lt;0,"STOPP!","OK!")</f>
        <v>OK!</v>
      </c>
      <c r="J320" s="407" t="str">
        <f t="shared" ref="J320:J324" si="1226">IF(G320&lt;0,"STOPP!","OK!")</f>
        <v>OK!</v>
      </c>
      <c r="K320" s="407" t="str">
        <f t="shared" ref="K320:K324" si="1227">IF(H320&lt;0,"STOPP!","OK!")</f>
        <v>OK!</v>
      </c>
      <c r="L320" s="407" t="str">
        <f t="shared" ref="L320:L324" si="1228">IF(I320&lt;0,"STOPP!","OK!")</f>
        <v>OK!</v>
      </c>
      <c r="M320" s="407" t="str">
        <f t="shared" ref="M320:M324" si="1229">IF(J320&lt;0,"STOPP!","OK!")</f>
        <v>OK!</v>
      </c>
      <c r="N320" s="407" t="str">
        <f t="shared" ref="N320:N324" si="1230">IF(K320&lt;0,"STOPP!","OK!")</f>
        <v>OK!</v>
      </c>
      <c r="O320" s="407" t="str">
        <f t="shared" ref="O320:O324" si="1231">IF(L320&lt;0,"STOPP!","OK!")</f>
        <v>OK!</v>
      </c>
      <c r="P320" s="407" t="str">
        <f t="shared" ref="P320:P324" si="1232">IF(M320&lt;0,"STOPP!","OK!")</f>
        <v>OK!</v>
      </c>
      <c r="Q320" s="407" t="str">
        <f t="shared" ref="Q320:Q324" si="1233">IF(N320&lt;0,"STOPP!","OK!")</f>
        <v>OK!</v>
      </c>
      <c r="R320" s="407" t="str">
        <f t="shared" ref="R320:R324" si="1234">IF(O320&lt;0,"STOPP!","OK!")</f>
        <v>OK!</v>
      </c>
      <c r="S320" s="407" t="str">
        <f t="shared" ref="S320:S322" si="1235">IF(D320&lt;0,"STOPP!","OK!")</f>
        <v>OK!</v>
      </c>
      <c r="T320" s="407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2"/>
        <v>OK!</v>
      </c>
      <c r="G321" s="407" t="str">
        <f t="shared" si="1223"/>
        <v>OK!</v>
      </c>
      <c r="H321" s="407" t="str">
        <f t="shared" si="1224"/>
        <v>OK!</v>
      </c>
      <c r="I321" s="407" t="str">
        <f t="shared" si="1225"/>
        <v>OK!</v>
      </c>
      <c r="J321" s="407" t="str">
        <f t="shared" si="1226"/>
        <v>OK!</v>
      </c>
      <c r="K321" s="407" t="str">
        <f t="shared" si="1227"/>
        <v>OK!</v>
      </c>
      <c r="L321" s="407" t="str">
        <f t="shared" si="1228"/>
        <v>OK!</v>
      </c>
      <c r="M321" s="407" t="str">
        <f t="shared" si="1229"/>
        <v>OK!</v>
      </c>
      <c r="N321" s="407" t="str">
        <f t="shared" si="1230"/>
        <v>OK!</v>
      </c>
      <c r="O321" s="407" t="str">
        <f t="shared" si="1231"/>
        <v>OK!</v>
      </c>
      <c r="P321" s="407" t="str">
        <f t="shared" si="1232"/>
        <v>OK!</v>
      </c>
      <c r="Q321" s="407" t="str">
        <f t="shared" si="1233"/>
        <v>OK!</v>
      </c>
      <c r="R321" s="407" t="str">
        <f t="shared" si="1234"/>
        <v>OK!</v>
      </c>
      <c r="S321" s="407" t="str">
        <f t="shared" si="1235"/>
        <v>OK!</v>
      </c>
      <c r="T321" s="407" t="str">
        <f t="shared" si="1236"/>
        <v>OK!</v>
      </c>
    </row>
    <row r="322" spans="1:20" hidden="1" x14ac:dyDescent="0.15">
      <c r="A322" s="566" t="str">
        <f>A$10</f>
        <v>Shpenzimet kapitale</v>
      </c>
      <c r="B322" s="567"/>
      <c r="C322" s="564">
        <f>C323-C320-C321</f>
        <v>0</v>
      </c>
      <c r="D322" s="562">
        <f>D323-D320-D321</f>
        <v>0</v>
      </c>
      <c r="E322" s="562">
        <f>E323-E320-E321</f>
        <v>0</v>
      </c>
      <c r="F322" s="407" t="str">
        <f t="shared" si="1222"/>
        <v>OK!</v>
      </c>
      <c r="G322" s="407" t="str">
        <f t="shared" si="1223"/>
        <v>OK!</v>
      </c>
      <c r="H322" s="407" t="str">
        <f t="shared" si="1224"/>
        <v>OK!</v>
      </c>
      <c r="I322" s="407" t="str">
        <f t="shared" si="1225"/>
        <v>OK!</v>
      </c>
      <c r="J322" s="407" t="str">
        <f t="shared" si="1226"/>
        <v>OK!</v>
      </c>
      <c r="K322" s="407" t="str">
        <f t="shared" si="1227"/>
        <v>OK!</v>
      </c>
      <c r="L322" s="407" t="str">
        <f t="shared" si="1228"/>
        <v>OK!</v>
      </c>
      <c r="M322" s="407" t="str">
        <f t="shared" si="1229"/>
        <v>OK!</v>
      </c>
      <c r="N322" s="407" t="str">
        <f t="shared" si="1230"/>
        <v>OK!</v>
      </c>
      <c r="O322" s="407" t="str">
        <f t="shared" si="1231"/>
        <v>OK!</v>
      </c>
      <c r="P322" s="407" t="str">
        <f t="shared" si="1232"/>
        <v>OK!</v>
      </c>
      <c r="Q322" s="407" t="str">
        <f t="shared" si="1233"/>
        <v>OK!</v>
      </c>
      <c r="R322" s="407" t="str">
        <f t="shared" si="1234"/>
        <v>OK!</v>
      </c>
      <c r="S322" s="407" t="str">
        <f t="shared" si="1235"/>
        <v>OK!</v>
      </c>
      <c r="T322" s="407" t="str">
        <f t="shared" si="1236"/>
        <v>OK!</v>
      </c>
    </row>
    <row r="323" spans="1:20" hidden="1" x14ac:dyDescent="0.15">
      <c r="A323" s="556" t="str">
        <f>A$11</f>
        <v>Tavanet e përgjithshme</v>
      </c>
      <c r="B323" s="557"/>
      <c r="C323" s="565"/>
      <c r="D323" s="563"/>
      <c r="E323" s="563"/>
      <c r="F323" s="407" t="str">
        <f>IF(C323&lt;0,"STOPP!","OK!")</f>
        <v>OK!</v>
      </c>
      <c r="G323" s="407" t="str">
        <f t="shared" si="1223"/>
        <v>OK!</v>
      </c>
      <c r="H323" s="407" t="str">
        <f t="shared" si="1224"/>
        <v>OK!</v>
      </c>
      <c r="I323" s="407" t="str">
        <f t="shared" si="1225"/>
        <v>OK!</v>
      </c>
      <c r="J323" s="407" t="str">
        <f t="shared" si="1226"/>
        <v>OK!</v>
      </c>
      <c r="K323" s="407" t="str">
        <f t="shared" si="1227"/>
        <v>OK!</v>
      </c>
      <c r="L323" s="407" t="str">
        <f t="shared" si="1228"/>
        <v>OK!</v>
      </c>
      <c r="M323" s="407" t="str">
        <f t="shared" si="1229"/>
        <v>OK!</v>
      </c>
      <c r="N323" s="407" t="str">
        <f t="shared" si="1230"/>
        <v>OK!</v>
      </c>
      <c r="O323" s="407" t="str">
        <f t="shared" si="1231"/>
        <v>OK!</v>
      </c>
      <c r="P323" s="407" t="str">
        <f t="shared" si="1232"/>
        <v>OK!</v>
      </c>
      <c r="Q323" s="407" t="str">
        <f t="shared" si="1233"/>
        <v>OK!</v>
      </c>
      <c r="R323" s="407" t="str">
        <f t="shared" si="1234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8" t="str">
        <f>A$12</f>
        <v>Angazhimet kujtesë</v>
      </c>
      <c r="B324" s="564"/>
      <c r="C324" s="564">
        <f>'(C5) Angazhimet'!D112</f>
        <v>0</v>
      </c>
      <c r="D324" s="564">
        <f>'(C5) Angazhimet'!E112</f>
        <v>0</v>
      </c>
      <c r="E324" s="564">
        <f>'(C5) Angazhimet'!F112</f>
        <v>0</v>
      </c>
      <c r="F324" s="407" t="str">
        <f>IF(C324&gt;C323,"STOPP!","OK!")</f>
        <v>OK!</v>
      </c>
      <c r="G324" s="407" t="str">
        <f t="shared" si="1223"/>
        <v>OK!</v>
      </c>
      <c r="H324" s="407" t="str">
        <f t="shared" si="1224"/>
        <v>OK!</v>
      </c>
      <c r="I324" s="407" t="str">
        <f t="shared" si="1225"/>
        <v>OK!</v>
      </c>
      <c r="J324" s="407" t="str">
        <f t="shared" si="1226"/>
        <v>OK!</v>
      </c>
      <c r="K324" s="407" t="str">
        <f t="shared" si="1227"/>
        <v>OK!</v>
      </c>
      <c r="L324" s="407" t="str">
        <f t="shared" si="1228"/>
        <v>OK!</v>
      </c>
      <c r="M324" s="407" t="str">
        <f t="shared" si="1229"/>
        <v>OK!</v>
      </c>
      <c r="N324" s="407" t="str">
        <f t="shared" si="1230"/>
        <v>OK!</v>
      </c>
      <c r="O324" s="407" t="str">
        <f t="shared" si="1231"/>
        <v>OK!</v>
      </c>
      <c r="P324" s="407" t="str">
        <f t="shared" si="1232"/>
        <v>OK!</v>
      </c>
      <c r="Q324" s="407" t="str">
        <f t="shared" si="1233"/>
        <v>OK!</v>
      </c>
      <c r="R324" s="407" t="str">
        <f t="shared" si="1234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8" t="str">
        <f>'(B3) Struktura Funksionale'!B100</f>
        <v>08130</v>
      </c>
      <c r="B325" s="870" t="str">
        <f>'(B3) Struktura Funksionale'!C100</f>
        <v>Sport dhe argëtim</v>
      </c>
      <c r="C325" s="871"/>
      <c r="D325" s="871"/>
      <c r="E325" s="872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/>
      <c r="D326" s="287"/>
      <c r="E326" s="287"/>
      <c r="F326" s="407" t="str">
        <f t="shared" ref="F326:F328" si="1237">IF(C326&lt;0,"STOPP!","OK!")</f>
        <v>OK!</v>
      </c>
      <c r="G326" s="407" t="str">
        <f t="shared" ref="G326:G330" si="1238">IF(D326&lt;0,"STOPP!","OK!")</f>
        <v>OK!</v>
      </c>
      <c r="H326" s="407" t="str">
        <f t="shared" ref="H326:H330" si="1239">IF(E326&lt;0,"STOPP!","OK!")</f>
        <v>OK!</v>
      </c>
      <c r="I326" s="407" t="str">
        <f t="shared" ref="I326:I330" si="1240">IF(F326&lt;0,"STOPP!","OK!")</f>
        <v>OK!</v>
      </c>
      <c r="J326" s="407" t="str">
        <f t="shared" ref="J326:J330" si="1241">IF(G326&lt;0,"STOPP!","OK!")</f>
        <v>OK!</v>
      </c>
      <c r="K326" s="407" t="str">
        <f t="shared" ref="K326:K330" si="1242">IF(H326&lt;0,"STOPP!","OK!")</f>
        <v>OK!</v>
      </c>
      <c r="L326" s="407" t="str">
        <f t="shared" ref="L326:L330" si="1243">IF(I326&lt;0,"STOPP!","OK!")</f>
        <v>OK!</v>
      </c>
      <c r="M326" s="407" t="str">
        <f t="shared" ref="M326:M330" si="1244">IF(J326&lt;0,"STOPP!","OK!")</f>
        <v>OK!</v>
      </c>
      <c r="N326" s="407" t="str">
        <f t="shared" ref="N326:N330" si="1245">IF(K326&lt;0,"STOPP!","OK!")</f>
        <v>OK!</v>
      </c>
      <c r="O326" s="407" t="str">
        <f t="shared" ref="O326:O330" si="1246">IF(L326&lt;0,"STOPP!","OK!")</f>
        <v>OK!</v>
      </c>
      <c r="P326" s="407" t="str">
        <f t="shared" ref="P326:P330" si="1247">IF(M326&lt;0,"STOPP!","OK!")</f>
        <v>OK!</v>
      </c>
      <c r="Q326" s="407" t="str">
        <f t="shared" ref="Q326:Q330" si="1248">IF(N326&lt;0,"STOPP!","OK!")</f>
        <v>OK!</v>
      </c>
      <c r="R326" s="407" t="str">
        <f t="shared" ref="R326:R330" si="1249">IF(O326&lt;0,"STOPP!","OK!")</f>
        <v>OK!</v>
      </c>
      <c r="S326" s="407" t="str">
        <f t="shared" ref="S326:S328" si="1250">IF(D326&lt;0,"STOPP!","OK!")</f>
        <v>OK!</v>
      </c>
      <c r="T326" s="407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/>
      <c r="D327" s="288"/>
      <c r="E327" s="288"/>
      <c r="F327" s="407" t="str">
        <f t="shared" si="1237"/>
        <v>OK!</v>
      </c>
      <c r="G327" s="407" t="str">
        <f t="shared" si="1238"/>
        <v>OK!</v>
      </c>
      <c r="H327" s="407" t="str">
        <f t="shared" si="1239"/>
        <v>OK!</v>
      </c>
      <c r="I327" s="407" t="str">
        <f t="shared" si="1240"/>
        <v>OK!</v>
      </c>
      <c r="J327" s="407" t="str">
        <f t="shared" si="1241"/>
        <v>OK!</v>
      </c>
      <c r="K327" s="407" t="str">
        <f t="shared" si="1242"/>
        <v>OK!</v>
      </c>
      <c r="L327" s="407" t="str">
        <f t="shared" si="1243"/>
        <v>OK!</v>
      </c>
      <c r="M327" s="407" t="str">
        <f t="shared" si="1244"/>
        <v>OK!</v>
      </c>
      <c r="N327" s="407" t="str">
        <f t="shared" si="1245"/>
        <v>OK!</v>
      </c>
      <c r="O327" s="407" t="str">
        <f t="shared" si="1246"/>
        <v>OK!</v>
      </c>
      <c r="P327" s="407" t="str">
        <f t="shared" si="1247"/>
        <v>OK!</v>
      </c>
      <c r="Q327" s="407" t="str">
        <f t="shared" si="1248"/>
        <v>OK!</v>
      </c>
      <c r="R327" s="407" t="str">
        <f t="shared" si="1249"/>
        <v>OK!</v>
      </c>
      <c r="S327" s="407" t="str">
        <f t="shared" si="1250"/>
        <v>OK!</v>
      </c>
      <c r="T327" s="407" t="str">
        <f t="shared" si="1251"/>
        <v>OK!</v>
      </c>
    </row>
    <row r="328" spans="1:20" x14ac:dyDescent="0.15">
      <c r="A328" s="566" t="str">
        <f>A$10</f>
        <v>Shpenzimet kapitale</v>
      </c>
      <c r="B328" s="567"/>
      <c r="C328" s="564">
        <f>C329-C326-C327</f>
        <v>0</v>
      </c>
      <c r="D328" s="562">
        <f>D329-D326-D327</f>
        <v>0</v>
      </c>
      <c r="E328" s="562">
        <f>E329-E326-E327</f>
        <v>0</v>
      </c>
      <c r="F328" s="407" t="str">
        <f t="shared" si="1237"/>
        <v>OK!</v>
      </c>
      <c r="G328" s="407" t="str">
        <f t="shared" si="1238"/>
        <v>OK!</v>
      </c>
      <c r="H328" s="407" t="str">
        <f t="shared" si="1239"/>
        <v>OK!</v>
      </c>
      <c r="I328" s="407" t="str">
        <f t="shared" si="1240"/>
        <v>OK!</v>
      </c>
      <c r="J328" s="407" t="str">
        <f t="shared" si="1241"/>
        <v>OK!</v>
      </c>
      <c r="K328" s="407" t="str">
        <f t="shared" si="1242"/>
        <v>OK!</v>
      </c>
      <c r="L328" s="407" t="str">
        <f t="shared" si="1243"/>
        <v>OK!</v>
      </c>
      <c r="M328" s="407" t="str">
        <f t="shared" si="1244"/>
        <v>OK!</v>
      </c>
      <c r="N328" s="407" t="str">
        <f t="shared" si="1245"/>
        <v>OK!</v>
      </c>
      <c r="O328" s="407" t="str">
        <f t="shared" si="1246"/>
        <v>OK!</v>
      </c>
      <c r="P328" s="407" t="str">
        <f t="shared" si="1247"/>
        <v>OK!</v>
      </c>
      <c r="Q328" s="407" t="str">
        <f t="shared" si="1248"/>
        <v>OK!</v>
      </c>
      <c r="R328" s="407" t="str">
        <f t="shared" si="1249"/>
        <v>OK!</v>
      </c>
      <c r="S328" s="407" t="str">
        <f t="shared" si="1250"/>
        <v>OK!</v>
      </c>
      <c r="T328" s="407" t="str">
        <f t="shared" si="1251"/>
        <v>OK!</v>
      </c>
    </row>
    <row r="329" spans="1:20" x14ac:dyDescent="0.15">
      <c r="A329" s="556" t="str">
        <f>A$11</f>
        <v>Tavanet e përgjithshme</v>
      </c>
      <c r="B329" s="557"/>
      <c r="C329" s="565"/>
      <c r="D329" s="563"/>
      <c r="E329" s="563"/>
      <c r="F329" s="407" t="str">
        <f>IF(C329&lt;0,"STOPP!","OK!")</f>
        <v>OK!</v>
      </c>
      <c r="G329" s="407" t="str">
        <f t="shared" si="1238"/>
        <v>OK!</v>
      </c>
      <c r="H329" s="407" t="str">
        <f t="shared" si="1239"/>
        <v>OK!</v>
      </c>
      <c r="I329" s="407" t="str">
        <f t="shared" si="1240"/>
        <v>OK!</v>
      </c>
      <c r="J329" s="407" t="str">
        <f t="shared" si="1241"/>
        <v>OK!</v>
      </c>
      <c r="K329" s="407" t="str">
        <f t="shared" si="1242"/>
        <v>OK!</v>
      </c>
      <c r="L329" s="407" t="str">
        <f t="shared" si="1243"/>
        <v>OK!</v>
      </c>
      <c r="M329" s="407" t="str">
        <f t="shared" si="1244"/>
        <v>OK!</v>
      </c>
      <c r="N329" s="407" t="str">
        <f t="shared" si="1245"/>
        <v>OK!</v>
      </c>
      <c r="O329" s="407" t="str">
        <f t="shared" si="1246"/>
        <v>OK!</v>
      </c>
      <c r="P329" s="407" t="str">
        <f t="shared" si="1247"/>
        <v>OK!</v>
      </c>
      <c r="Q329" s="407" t="str">
        <f t="shared" si="1248"/>
        <v>OK!</v>
      </c>
      <c r="R329" s="407" t="str">
        <f t="shared" si="1249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8" t="str">
        <f>A$12</f>
        <v>Angazhimet kujtesë</v>
      </c>
      <c r="B330" s="564"/>
      <c r="C330" s="564">
        <f>'(C5) Angazhimet'!D113</f>
        <v>0</v>
      </c>
      <c r="D330" s="564">
        <f>'(C5) Angazhimet'!E113</f>
        <v>0</v>
      </c>
      <c r="E330" s="564">
        <f>'(C5) Angazhimet'!F113</f>
        <v>0</v>
      </c>
      <c r="F330" s="407" t="str">
        <f>IF(C330&gt;C329,"STOPP!","OK!")</f>
        <v>OK!</v>
      </c>
      <c r="G330" s="407" t="str">
        <f t="shared" si="1238"/>
        <v>OK!</v>
      </c>
      <c r="H330" s="407" t="str">
        <f t="shared" si="1239"/>
        <v>OK!</v>
      </c>
      <c r="I330" s="407" t="str">
        <f t="shared" si="1240"/>
        <v>OK!</v>
      </c>
      <c r="J330" s="407" t="str">
        <f t="shared" si="1241"/>
        <v>OK!</v>
      </c>
      <c r="K330" s="407" t="str">
        <f t="shared" si="1242"/>
        <v>OK!</v>
      </c>
      <c r="L330" s="407" t="str">
        <f t="shared" si="1243"/>
        <v>OK!</v>
      </c>
      <c r="M330" s="407" t="str">
        <f t="shared" si="1244"/>
        <v>OK!</v>
      </c>
      <c r="N330" s="407" t="str">
        <f t="shared" si="1245"/>
        <v>OK!</v>
      </c>
      <c r="O330" s="407" t="str">
        <f t="shared" si="1246"/>
        <v>OK!</v>
      </c>
      <c r="P330" s="407" t="str">
        <f t="shared" si="1247"/>
        <v>OK!</v>
      </c>
      <c r="Q330" s="407" t="str">
        <f t="shared" si="1248"/>
        <v>OK!</v>
      </c>
      <c r="R330" s="407" t="str">
        <f t="shared" si="1249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7" t="str">
        <f>'(B2) Struktura Organizative'!A53</f>
        <v>Nënfunksioni 20</v>
      </c>
      <c r="B331" s="873" t="str">
        <f>'(B2) Struktura Organizative'!B53</f>
        <v>082 Shërbimet kulturore</v>
      </c>
      <c r="C331" s="874"/>
      <c r="D331" s="874"/>
      <c r="E331" s="875"/>
      <c r="G331" s="312">
        <f>C335</f>
        <v>0</v>
      </c>
      <c r="H331" s="312">
        <f t="shared" ref="H331" si="1252">D335</f>
        <v>0</v>
      </c>
      <c r="I331" s="312">
        <f t="shared" ref="I331" si="1253">E335</f>
        <v>0</v>
      </c>
      <c r="J331" s="312">
        <f>C332</f>
        <v>0</v>
      </c>
      <c r="K331" s="312">
        <f t="shared" ref="K331" si="1254">D332</f>
        <v>0</v>
      </c>
      <c r="L331" s="312">
        <f t="shared" ref="L331" si="1255">E332</f>
        <v>0</v>
      </c>
      <c r="M331" s="312">
        <f>C333</f>
        <v>0</v>
      </c>
      <c r="N331" s="312">
        <f t="shared" ref="N331" si="1256">D333</f>
        <v>0</v>
      </c>
      <c r="O331" s="312">
        <f t="shared" ref="O331" si="1257">E333</f>
        <v>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0</v>
      </c>
    </row>
    <row r="332" spans="1:20" x14ac:dyDescent="0.15">
      <c r="A332" s="286" t="str">
        <f>A$8</f>
        <v>Pagat dhe sigurimet shoqërore</v>
      </c>
      <c r="B332" s="286"/>
      <c r="C332" s="564">
        <f>C338+C344+C350</f>
        <v>0</v>
      </c>
      <c r="D332" s="564">
        <f t="shared" ref="D332:E332" si="1260">D338+D344+D350</f>
        <v>0</v>
      </c>
      <c r="E332" s="564">
        <f t="shared" si="1260"/>
        <v>0</v>
      </c>
      <c r="F332" s="407" t="str">
        <f t="shared" ref="F332:F334" si="1261">IF(C332&lt;0,"STOPP!","OK!")</f>
        <v>OK!</v>
      </c>
      <c r="G332" s="407" t="str">
        <f t="shared" ref="G332:G334" si="1262">IF(D332&lt;0,"STOPP!","OK!")</f>
        <v>OK!</v>
      </c>
      <c r="H332" s="407" t="str">
        <f t="shared" ref="H332:H334" si="1263">IF(E332&lt;0,"STOPP!","OK!")</f>
        <v>OK!</v>
      </c>
      <c r="I332" s="407" t="str">
        <f t="shared" ref="I332:I334" si="1264">IF(F332&lt;0,"STOPP!","OK!")</f>
        <v>OK!</v>
      </c>
      <c r="J332" s="407" t="str">
        <f t="shared" ref="J332:J334" si="1265">IF(G332&lt;0,"STOPP!","OK!")</f>
        <v>OK!</v>
      </c>
      <c r="K332" s="407" t="str">
        <f t="shared" ref="K332:K334" si="1266">IF(H332&lt;0,"STOPP!","OK!")</f>
        <v>OK!</v>
      </c>
      <c r="L332" s="407" t="str">
        <f t="shared" ref="L332:L334" si="1267">IF(I332&lt;0,"STOPP!","OK!")</f>
        <v>OK!</v>
      </c>
      <c r="M332" s="407" t="str">
        <f t="shared" ref="M332:M334" si="1268">IF(J332&lt;0,"STOPP!","OK!")</f>
        <v>OK!</v>
      </c>
      <c r="N332" s="407" t="str">
        <f t="shared" ref="N332:N334" si="1269">IF(K332&lt;0,"STOPP!","OK!")</f>
        <v>OK!</v>
      </c>
      <c r="O332" s="407" t="str">
        <f t="shared" ref="O332:O334" si="1270">IF(L332&lt;0,"STOPP!","OK!")</f>
        <v>OK!</v>
      </c>
      <c r="P332" s="407" t="str">
        <f t="shared" ref="P332:P334" si="1271">IF(M332&lt;0,"STOPP!","OK!")</f>
        <v>OK!</v>
      </c>
      <c r="Q332" s="407" t="str">
        <f t="shared" ref="Q332:Q334" si="1272">IF(N332&lt;0,"STOPP!","OK!")</f>
        <v>OK!</v>
      </c>
      <c r="R332" s="407" t="str">
        <f t="shared" ref="R332:R334" si="1273">IF(O332&lt;0,"STOPP!","OK!")</f>
        <v>OK!</v>
      </c>
      <c r="S332" s="407" t="str">
        <f t="shared" ref="S332:S334" si="1274">IF(D332&lt;0,"STOPP!","OK!")</f>
        <v>OK!</v>
      </c>
      <c r="T332" s="407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4">
        <f>C339+C345+C351</f>
        <v>0</v>
      </c>
      <c r="D333" s="564">
        <f t="shared" ref="D333:E333" si="1276">D339+D345+D351</f>
        <v>0</v>
      </c>
      <c r="E333" s="564">
        <f t="shared" si="1276"/>
        <v>0</v>
      </c>
      <c r="F333" s="407" t="str">
        <f t="shared" si="1261"/>
        <v>OK!</v>
      </c>
      <c r="G333" s="407" t="str">
        <f t="shared" si="1262"/>
        <v>OK!</v>
      </c>
      <c r="H333" s="407" t="str">
        <f t="shared" si="1263"/>
        <v>OK!</v>
      </c>
      <c r="I333" s="407" t="str">
        <f t="shared" si="1264"/>
        <v>OK!</v>
      </c>
      <c r="J333" s="407" t="str">
        <f t="shared" si="1265"/>
        <v>OK!</v>
      </c>
      <c r="K333" s="407" t="str">
        <f t="shared" si="1266"/>
        <v>OK!</v>
      </c>
      <c r="L333" s="407" t="str">
        <f t="shared" si="1267"/>
        <v>OK!</v>
      </c>
      <c r="M333" s="407" t="str">
        <f t="shared" si="1268"/>
        <v>OK!</v>
      </c>
      <c r="N333" s="407" t="str">
        <f t="shared" si="1269"/>
        <v>OK!</v>
      </c>
      <c r="O333" s="407" t="str">
        <f t="shared" si="1270"/>
        <v>OK!</v>
      </c>
      <c r="P333" s="407" t="str">
        <f t="shared" si="1271"/>
        <v>OK!</v>
      </c>
      <c r="Q333" s="407" t="str">
        <f t="shared" si="1272"/>
        <v>OK!</v>
      </c>
      <c r="R333" s="407" t="str">
        <f t="shared" si="1273"/>
        <v>OK!</v>
      </c>
      <c r="S333" s="407" t="str">
        <f t="shared" si="1274"/>
        <v>OK!</v>
      </c>
      <c r="T333" s="407" t="str">
        <f t="shared" si="1275"/>
        <v>OK!</v>
      </c>
    </row>
    <row r="334" spans="1:20" x14ac:dyDescent="0.15">
      <c r="A334" s="566" t="str">
        <f>A$10</f>
        <v>Shpenzimet kapitale</v>
      </c>
      <c r="B334" s="567"/>
      <c r="C334" s="564">
        <f>C335-C332-C333</f>
        <v>0</v>
      </c>
      <c r="D334" s="562">
        <f>D335-D332-D333</f>
        <v>0</v>
      </c>
      <c r="E334" s="562">
        <f>E335-E332-E333</f>
        <v>0</v>
      </c>
      <c r="F334" s="407" t="str">
        <f t="shared" si="1261"/>
        <v>OK!</v>
      </c>
      <c r="G334" s="407" t="str">
        <f t="shared" si="1262"/>
        <v>OK!</v>
      </c>
      <c r="H334" s="407" t="str">
        <f t="shared" si="1263"/>
        <v>OK!</v>
      </c>
      <c r="I334" s="407" t="str">
        <f t="shared" si="1264"/>
        <v>OK!</v>
      </c>
      <c r="J334" s="407" t="str">
        <f t="shared" si="1265"/>
        <v>OK!</v>
      </c>
      <c r="K334" s="407" t="str">
        <f t="shared" si="1266"/>
        <v>OK!</v>
      </c>
      <c r="L334" s="407" t="str">
        <f t="shared" si="1267"/>
        <v>OK!</v>
      </c>
      <c r="M334" s="407" t="str">
        <f t="shared" si="1268"/>
        <v>OK!</v>
      </c>
      <c r="N334" s="407" t="str">
        <f t="shared" si="1269"/>
        <v>OK!</v>
      </c>
      <c r="O334" s="407" t="str">
        <f t="shared" si="1270"/>
        <v>OK!</v>
      </c>
      <c r="P334" s="407" t="str">
        <f t="shared" si="1271"/>
        <v>OK!</v>
      </c>
      <c r="Q334" s="407" t="str">
        <f t="shared" si="1272"/>
        <v>OK!</v>
      </c>
      <c r="R334" s="407" t="str">
        <f t="shared" si="1273"/>
        <v>OK!</v>
      </c>
      <c r="S334" s="407" t="str">
        <f t="shared" si="1274"/>
        <v>OK!</v>
      </c>
      <c r="T334" s="407" t="str">
        <f t="shared" si="1275"/>
        <v>OK!</v>
      </c>
    </row>
    <row r="335" spans="1:20" x14ac:dyDescent="0.15">
      <c r="A335" s="556" t="str">
        <f>A$11</f>
        <v>Tavanet e përgjithshme</v>
      </c>
      <c r="B335" s="557"/>
      <c r="C335" s="564">
        <f>C341+C347+C353</f>
        <v>0</v>
      </c>
      <c r="D335" s="564">
        <f t="shared" ref="D335:E335" si="1277">D341+D347+D353</f>
        <v>0</v>
      </c>
      <c r="E335" s="564">
        <f t="shared" si="1277"/>
        <v>0</v>
      </c>
      <c r="F335" s="407" t="str">
        <f>IF(C335&lt;0,"STOPP!","OK!")</f>
        <v>OK!</v>
      </c>
      <c r="G335" s="407" t="str">
        <f t="shared" ref="G335:G336" si="1278">IF(D335&lt;0,"STOPP!","OK!")</f>
        <v>OK!</v>
      </c>
      <c r="H335" s="407" t="str">
        <f t="shared" ref="H335:H336" si="1279">IF(E335&lt;0,"STOPP!","OK!")</f>
        <v>OK!</v>
      </c>
      <c r="I335" s="407" t="str">
        <f t="shared" ref="I335:I336" si="1280">IF(F335&lt;0,"STOPP!","OK!")</f>
        <v>OK!</v>
      </c>
      <c r="J335" s="407" t="str">
        <f t="shared" ref="J335:J336" si="1281">IF(G335&lt;0,"STOPP!","OK!")</f>
        <v>OK!</v>
      </c>
      <c r="K335" s="407" t="str">
        <f t="shared" ref="K335:K336" si="1282">IF(H335&lt;0,"STOPP!","OK!")</f>
        <v>OK!</v>
      </c>
      <c r="L335" s="407" t="str">
        <f t="shared" ref="L335:L336" si="1283">IF(I335&lt;0,"STOPP!","OK!")</f>
        <v>OK!</v>
      </c>
      <c r="M335" s="407" t="str">
        <f t="shared" ref="M335:M336" si="1284">IF(J335&lt;0,"STOPP!","OK!")</f>
        <v>OK!</v>
      </c>
      <c r="N335" s="407" t="str">
        <f t="shared" ref="N335:N336" si="1285">IF(K335&lt;0,"STOPP!","OK!")</f>
        <v>OK!</v>
      </c>
      <c r="O335" s="407" t="str">
        <f t="shared" ref="O335:O336" si="1286">IF(L335&lt;0,"STOPP!","OK!")</f>
        <v>OK!</v>
      </c>
      <c r="P335" s="407" t="str">
        <f t="shared" ref="P335:P336" si="1287">IF(M335&lt;0,"STOPP!","OK!")</f>
        <v>OK!</v>
      </c>
      <c r="Q335" s="407" t="str">
        <f t="shared" ref="Q335:Q336" si="1288">IF(N335&lt;0,"STOPP!","OK!")</f>
        <v>OK!</v>
      </c>
      <c r="R335" s="407" t="str">
        <f t="shared" ref="R335:R336" si="1289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8" t="str">
        <f>A$12</f>
        <v>Angazhimet kujtesë</v>
      </c>
      <c r="B336" s="564"/>
      <c r="C336" s="564">
        <f>'(C5) Angazhimet'!D121</f>
        <v>0</v>
      </c>
      <c r="D336" s="562">
        <f>'(C5) Angazhimet'!E121</f>
        <v>0</v>
      </c>
      <c r="E336" s="562">
        <f>'(C5) Angazhimet'!F121</f>
        <v>0</v>
      </c>
      <c r="F336" s="407" t="str">
        <f>IF(C336&gt;C335,"STOPP!","OK!")</f>
        <v>OK!</v>
      </c>
      <c r="G336" s="407" t="str">
        <f t="shared" si="1278"/>
        <v>OK!</v>
      </c>
      <c r="H336" s="407" t="str">
        <f t="shared" si="1279"/>
        <v>OK!</v>
      </c>
      <c r="I336" s="407" t="str">
        <f t="shared" si="1280"/>
        <v>OK!</v>
      </c>
      <c r="J336" s="407" t="str">
        <f t="shared" si="1281"/>
        <v>OK!</v>
      </c>
      <c r="K336" s="407" t="str">
        <f t="shared" si="1282"/>
        <v>OK!</v>
      </c>
      <c r="L336" s="407" t="str">
        <f t="shared" si="1283"/>
        <v>OK!</v>
      </c>
      <c r="M336" s="407" t="str">
        <f t="shared" si="1284"/>
        <v>OK!</v>
      </c>
      <c r="N336" s="407" t="str">
        <f t="shared" si="1285"/>
        <v>OK!</v>
      </c>
      <c r="O336" s="407" t="str">
        <f t="shared" si="1286"/>
        <v>OK!</v>
      </c>
      <c r="P336" s="407" t="str">
        <f t="shared" si="1287"/>
        <v>OK!</v>
      </c>
      <c r="Q336" s="407" t="str">
        <f t="shared" si="1288"/>
        <v>OK!</v>
      </c>
      <c r="R336" s="407" t="str">
        <f t="shared" si="1289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8" t="str">
        <f>'(B3) Struktura Funksionale'!B103</f>
        <v>08220</v>
      </c>
      <c r="B337" s="870" t="str">
        <f>'(B3) Struktura Funksionale'!C103</f>
        <v>Trashëgimia kulturore, eventet artistike dhe kulturore</v>
      </c>
      <c r="C337" s="871"/>
      <c r="D337" s="871"/>
      <c r="E337" s="872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/>
      <c r="D338" s="287"/>
      <c r="E338" s="287"/>
      <c r="F338" s="407" t="str">
        <f t="shared" ref="F338:F340" si="1290">IF(C338&lt;0,"STOPP!","OK!")</f>
        <v>OK!</v>
      </c>
      <c r="G338" s="407" t="str">
        <f t="shared" ref="G338:G342" si="1291">IF(D338&lt;0,"STOPP!","OK!")</f>
        <v>OK!</v>
      </c>
      <c r="H338" s="407" t="str">
        <f t="shared" ref="H338:H342" si="1292">IF(E338&lt;0,"STOPP!","OK!")</f>
        <v>OK!</v>
      </c>
      <c r="I338" s="407" t="str">
        <f t="shared" ref="I338:I342" si="1293">IF(F338&lt;0,"STOPP!","OK!")</f>
        <v>OK!</v>
      </c>
      <c r="J338" s="407" t="str">
        <f t="shared" ref="J338:J342" si="1294">IF(G338&lt;0,"STOPP!","OK!")</f>
        <v>OK!</v>
      </c>
      <c r="K338" s="407" t="str">
        <f t="shared" ref="K338:K342" si="1295">IF(H338&lt;0,"STOPP!","OK!")</f>
        <v>OK!</v>
      </c>
      <c r="L338" s="407" t="str">
        <f t="shared" ref="L338:L342" si="1296">IF(I338&lt;0,"STOPP!","OK!")</f>
        <v>OK!</v>
      </c>
      <c r="M338" s="407" t="str">
        <f t="shared" ref="M338:M342" si="1297">IF(J338&lt;0,"STOPP!","OK!")</f>
        <v>OK!</v>
      </c>
      <c r="N338" s="407" t="str">
        <f t="shared" ref="N338:N342" si="1298">IF(K338&lt;0,"STOPP!","OK!")</f>
        <v>OK!</v>
      </c>
      <c r="O338" s="407" t="str">
        <f t="shared" ref="O338:O342" si="1299">IF(L338&lt;0,"STOPP!","OK!")</f>
        <v>OK!</v>
      </c>
      <c r="P338" s="407" t="str">
        <f t="shared" ref="P338:P342" si="1300">IF(M338&lt;0,"STOPP!","OK!")</f>
        <v>OK!</v>
      </c>
      <c r="Q338" s="407" t="str">
        <f t="shared" ref="Q338:Q342" si="1301">IF(N338&lt;0,"STOPP!","OK!")</f>
        <v>OK!</v>
      </c>
      <c r="R338" s="407" t="str">
        <f t="shared" ref="R338:R342" si="1302">IF(O338&lt;0,"STOPP!","OK!")</f>
        <v>OK!</v>
      </c>
      <c r="S338" s="407" t="str">
        <f t="shared" ref="S338:S340" si="1303">IF(D338&lt;0,"STOPP!","OK!")</f>
        <v>OK!</v>
      </c>
      <c r="T338" s="407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/>
      <c r="D339" s="288"/>
      <c r="E339" s="288"/>
      <c r="F339" s="407" t="str">
        <f t="shared" si="1290"/>
        <v>OK!</v>
      </c>
      <c r="G339" s="407" t="str">
        <f t="shared" si="1291"/>
        <v>OK!</v>
      </c>
      <c r="H339" s="407" t="str">
        <f t="shared" si="1292"/>
        <v>OK!</v>
      </c>
      <c r="I339" s="407" t="str">
        <f t="shared" si="1293"/>
        <v>OK!</v>
      </c>
      <c r="J339" s="407" t="str">
        <f t="shared" si="1294"/>
        <v>OK!</v>
      </c>
      <c r="K339" s="407" t="str">
        <f t="shared" si="1295"/>
        <v>OK!</v>
      </c>
      <c r="L339" s="407" t="str">
        <f t="shared" si="1296"/>
        <v>OK!</v>
      </c>
      <c r="M339" s="407" t="str">
        <f t="shared" si="1297"/>
        <v>OK!</v>
      </c>
      <c r="N339" s="407" t="str">
        <f t="shared" si="1298"/>
        <v>OK!</v>
      </c>
      <c r="O339" s="407" t="str">
        <f t="shared" si="1299"/>
        <v>OK!</v>
      </c>
      <c r="P339" s="407" t="str">
        <f t="shared" si="1300"/>
        <v>OK!</v>
      </c>
      <c r="Q339" s="407" t="str">
        <f t="shared" si="1301"/>
        <v>OK!</v>
      </c>
      <c r="R339" s="407" t="str">
        <f t="shared" si="1302"/>
        <v>OK!</v>
      </c>
      <c r="S339" s="407" t="str">
        <f t="shared" si="1303"/>
        <v>OK!</v>
      </c>
      <c r="T339" s="407" t="str">
        <f t="shared" si="1304"/>
        <v>OK!</v>
      </c>
    </row>
    <row r="340" spans="1:20" x14ac:dyDescent="0.15">
      <c r="A340" s="566" t="str">
        <f>A$10</f>
        <v>Shpenzimet kapitale</v>
      </c>
      <c r="B340" s="567"/>
      <c r="C340" s="564">
        <f>C341-C338-C339</f>
        <v>0</v>
      </c>
      <c r="D340" s="562">
        <f>D341-D338-D339</f>
        <v>0</v>
      </c>
      <c r="E340" s="562">
        <f>E341-E338-E339</f>
        <v>0</v>
      </c>
      <c r="F340" s="407" t="str">
        <f t="shared" si="1290"/>
        <v>OK!</v>
      </c>
      <c r="G340" s="407" t="str">
        <f t="shared" si="1291"/>
        <v>OK!</v>
      </c>
      <c r="H340" s="407" t="str">
        <f t="shared" si="1292"/>
        <v>OK!</v>
      </c>
      <c r="I340" s="407" t="str">
        <f t="shared" si="1293"/>
        <v>OK!</v>
      </c>
      <c r="J340" s="407" t="str">
        <f t="shared" si="1294"/>
        <v>OK!</v>
      </c>
      <c r="K340" s="407" t="str">
        <f t="shared" si="1295"/>
        <v>OK!</v>
      </c>
      <c r="L340" s="407" t="str">
        <f t="shared" si="1296"/>
        <v>OK!</v>
      </c>
      <c r="M340" s="407" t="str">
        <f t="shared" si="1297"/>
        <v>OK!</v>
      </c>
      <c r="N340" s="407" t="str">
        <f t="shared" si="1298"/>
        <v>OK!</v>
      </c>
      <c r="O340" s="407" t="str">
        <f t="shared" si="1299"/>
        <v>OK!</v>
      </c>
      <c r="P340" s="407" t="str">
        <f t="shared" si="1300"/>
        <v>OK!</v>
      </c>
      <c r="Q340" s="407" t="str">
        <f t="shared" si="1301"/>
        <v>OK!</v>
      </c>
      <c r="R340" s="407" t="str">
        <f t="shared" si="1302"/>
        <v>OK!</v>
      </c>
      <c r="S340" s="407" t="str">
        <f t="shared" si="1303"/>
        <v>OK!</v>
      </c>
      <c r="T340" s="407" t="str">
        <f t="shared" si="1304"/>
        <v>OK!</v>
      </c>
    </row>
    <row r="341" spans="1:20" x14ac:dyDescent="0.15">
      <c r="A341" s="556" t="str">
        <f>A$11</f>
        <v>Tavanet e përgjithshme</v>
      </c>
      <c r="B341" s="557"/>
      <c r="C341" s="565"/>
      <c r="D341" s="563"/>
      <c r="E341" s="563"/>
      <c r="F341" s="407" t="str">
        <f>IF(C341&lt;0,"STOPP!","OK!")</f>
        <v>OK!</v>
      </c>
      <c r="G341" s="407" t="str">
        <f t="shared" si="1291"/>
        <v>OK!</v>
      </c>
      <c r="H341" s="407" t="str">
        <f t="shared" si="1292"/>
        <v>OK!</v>
      </c>
      <c r="I341" s="407" t="str">
        <f t="shared" si="1293"/>
        <v>OK!</v>
      </c>
      <c r="J341" s="407" t="str">
        <f t="shared" si="1294"/>
        <v>OK!</v>
      </c>
      <c r="K341" s="407" t="str">
        <f t="shared" si="1295"/>
        <v>OK!</v>
      </c>
      <c r="L341" s="407" t="str">
        <f t="shared" si="1296"/>
        <v>OK!</v>
      </c>
      <c r="M341" s="407" t="str">
        <f t="shared" si="1297"/>
        <v>OK!</v>
      </c>
      <c r="N341" s="407" t="str">
        <f t="shared" si="1298"/>
        <v>OK!</v>
      </c>
      <c r="O341" s="407" t="str">
        <f t="shared" si="1299"/>
        <v>OK!</v>
      </c>
      <c r="P341" s="407" t="str">
        <f t="shared" si="1300"/>
        <v>OK!</v>
      </c>
      <c r="Q341" s="407" t="str">
        <f t="shared" si="1301"/>
        <v>OK!</v>
      </c>
      <c r="R341" s="407" t="str">
        <f t="shared" si="1302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8" t="str">
        <f>A$12</f>
        <v>Angazhimet kujtesë</v>
      </c>
      <c r="B342" s="564"/>
      <c r="C342" s="564">
        <f>'(C5) Angazhimet'!D117</f>
        <v>0</v>
      </c>
      <c r="D342" s="564">
        <f>'(C5) Angazhimet'!E117</f>
        <v>0</v>
      </c>
      <c r="E342" s="564">
        <f>'(C5) Angazhimet'!F117</f>
        <v>0</v>
      </c>
      <c r="F342" s="407" t="str">
        <f>IF(C342&gt;C341,"STOPP!","OK!")</f>
        <v>OK!</v>
      </c>
      <c r="G342" s="407" t="str">
        <f t="shared" si="1291"/>
        <v>OK!</v>
      </c>
      <c r="H342" s="407" t="str">
        <f t="shared" si="1292"/>
        <v>OK!</v>
      </c>
      <c r="I342" s="407" t="str">
        <f t="shared" si="1293"/>
        <v>OK!</v>
      </c>
      <c r="J342" s="407" t="str">
        <f t="shared" si="1294"/>
        <v>OK!</v>
      </c>
      <c r="K342" s="407" t="str">
        <f t="shared" si="1295"/>
        <v>OK!</v>
      </c>
      <c r="L342" s="407" t="str">
        <f t="shared" si="1296"/>
        <v>OK!</v>
      </c>
      <c r="M342" s="407" t="str">
        <f t="shared" si="1297"/>
        <v>OK!</v>
      </c>
      <c r="N342" s="407" t="str">
        <f t="shared" si="1298"/>
        <v>OK!</v>
      </c>
      <c r="O342" s="407" t="str">
        <f t="shared" si="1299"/>
        <v>OK!</v>
      </c>
      <c r="P342" s="407" t="str">
        <f t="shared" si="1300"/>
        <v>OK!</v>
      </c>
      <c r="Q342" s="407" t="str">
        <f t="shared" si="1301"/>
        <v>OK!</v>
      </c>
      <c r="R342" s="407" t="str">
        <f t="shared" si="1302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8" t="str">
        <f>'(B3) Struktura Funksionale'!B104</f>
        <v>08230</v>
      </c>
      <c r="B343" s="870" t="str">
        <f>'(B3) Struktura Funksionale'!C104</f>
        <v>Arti dhe kultura</v>
      </c>
      <c r="C343" s="871"/>
      <c r="D343" s="871"/>
      <c r="E343" s="872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5">IF(C344&lt;0,"STOPP!","OK!")</f>
        <v>OK!</v>
      </c>
      <c r="G344" s="407" t="str">
        <f t="shared" ref="G344:G348" si="1306">IF(D344&lt;0,"STOPP!","OK!")</f>
        <v>OK!</v>
      </c>
      <c r="H344" s="407" t="str">
        <f t="shared" ref="H344:H348" si="1307">IF(E344&lt;0,"STOPP!","OK!")</f>
        <v>OK!</v>
      </c>
      <c r="I344" s="407" t="str">
        <f t="shared" ref="I344:I348" si="1308">IF(F344&lt;0,"STOPP!","OK!")</f>
        <v>OK!</v>
      </c>
      <c r="J344" s="407" t="str">
        <f t="shared" ref="J344:J348" si="1309">IF(G344&lt;0,"STOPP!","OK!")</f>
        <v>OK!</v>
      </c>
      <c r="K344" s="407" t="str">
        <f t="shared" ref="K344:K348" si="1310">IF(H344&lt;0,"STOPP!","OK!")</f>
        <v>OK!</v>
      </c>
      <c r="L344" s="407" t="str">
        <f t="shared" ref="L344:L348" si="1311">IF(I344&lt;0,"STOPP!","OK!")</f>
        <v>OK!</v>
      </c>
      <c r="M344" s="407" t="str">
        <f t="shared" ref="M344:M348" si="1312">IF(J344&lt;0,"STOPP!","OK!")</f>
        <v>OK!</v>
      </c>
      <c r="N344" s="407" t="str">
        <f t="shared" ref="N344:N348" si="1313">IF(K344&lt;0,"STOPP!","OK!")</f>
        <v>OK!</v>
      </c>
      <c r="O344" s="407" t="str">
        <f t="shared" ref="O344:O348" si="1314">IF(L344&lt;0,"STOPP!","OK!")</f>
        <v>OK!</v>
      </c>
      <c r="P344" s="407" t="str">
        <f t="shared" ref="P344:P348" si="1315">IF(M344&lt;0,"STOPP!","OK!")</f>
        <v>OK!</v>
      </c>
      <c r="Q344" s="407" t="str">
        <f t="shared" ref="Q344:Q348" si="1316">IF(N344&lt;0,"STOPP!","OK!")</f>
        <v>OK!</v>
      </c>
      <c r="R344" s="407" t="str">
        <f t="shared" ref="R344:R348" si="1317">IF(O344&lt;0,"STOPP!","OK!")</f>
        <v>OK!</v>
      </c>
      <c r="S344" s="407" t="str">
        <f t="shared" ref="S344:S346" si="1318">IF(D344&lt;0,"STOPP!","OK!")</f>
        <v>OK!</v>
      </c>
      <c r="T344" s="407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5"/>
        <v>OK!</v>
      </c>
      <c r="G345" s="407" t="str">
        <f t="shared" si="1306"/>
        <v>OK!</v>
      </c>
      <c r="H345" s="407" t="str">
        <f t="shared" si="1307"/>
        <v>OK!</v>
      </c>
      <c r="I345" s="407" t="str">
        <f t="shared" si="1308"/>
        <v>OK!</v>
      </c>
      <c r="J345" s="407" t="str">
        <f t="shared" si="1309"/>
        <v>OK!</v>
      </c>
      <c r="K345" s="407" t="str">
        <f t="shared" si="1310"/>
        <v>OK!</v>
      </c>
      <c r="L345" s="407" t="str">
        <f t="shared" si="1311"/>
        <v>OK!</v>
      </c>
      <c r="M345" s="407" t="str">
        <f t="shared" si="1312"/>
        <v>OK!</v>
      </c>
      <c r="N345" s="407" t="str">
        <f t="shared" si="1313"/>
        <v>OK!</v>
      </c>
      <c r="O345" s="407" t="str">
        <f t="shared" si="1314"/>
        <v>OK!</v>
      </c>
      <c r="P345" s="407" t="str">
        <f t="shared" si="1315"/>
        <v>OK!</v>
      </c>
      <c r="Q345" s="407" t="str">
        <f t="shared" si="1316"/>
        <v>OK!</v>
      </c>
      <c r="R345" s="407" t="str">
        <f t="shared" si="1317"/>
        <v>OK!</v>
      </c>
      <c r="S345" s="407" t="str">
        <f t="shared" si="1318"/>
        <v>OK!</v>
      </c>
      <c r="T345" s="407" t="str">
        <f t="shared" si="1319"/>
        <v>OK!</v>
      </c>
    </row>
    <row r="346" spans="1:20" hidden="1" x14ac:dyDescent="0.15">
      <c r="A346" s="566" t="str">
        <f>A$10</f>
        <v>Shpenzimet kapitale</v>
      </c>
      <c r="B346" s="567"/>
      <c r="C346" s="564">
        <f>C347-C344-C345</f>
        <v>0</v>
      </c>
      <c r="D346" s="562">
        <f>D347-D344-D345</f>
        <v>0</v>
      </c>
      <c r="E346" s="562">
        <f>E347-E344-E345</f>
        <v>0</v>
      </c>
      <c r="F346" s="407" t="str">
        <f t="shared" si="1305"/>
        <v>OK!</v>
      </c>
      <c r="G346" s="407" t="str">
        <f t="shared" si="1306"/>
        <v>OK!</v>
      </c>
      <c r="H346" s="407" t="str">
        <f t="shared" si="1307"/>
        <v>OK!</v>
      </c>
      <c r="I346" s="407" t="str">
        <f t="shared" si="1308"/>
        <v>OK!</v>
      </c>
      <c r="J346" s="407" t="str">
        <f t="shared" si="1309"/>
        <v>OK!</v>
      </c>
      <c r="K346" s="407" t="str">
        <f t="shared" si="1310"/>
        <v>OK!</v>
      </c>
      <c r="L346" s="407" t="str">
        <f t="shared" si="1311"/>
        <v>OK!</v>
      </c>
      <c r="M346" s="407" t="str">
        <f t="shared" si="1312"/>
        <v>OK!</v>
      </c>
      <c r="N346" s="407" t="str">
        <f t="shared" si="1313"/>
        <v>OK!</v>
      </c>
      <c r="O346" s="407" t="str">
        <f t="shared" si="1314"/>
        <v>OK!</v>
      </c>
      <c r="P346" s="407" t="str">
        <f t="shared" si="1315"/>
        <v>OK!</v>
      </c>
      <c r="Q346" s="407" t="str">
        <f t="shared" si="1316"/>
        <v>OK!</v>
      </c>
      <c r="R346" s="407" t="str">
        <f t="shared" si="1317"/>
        <v>OK!</v>
      </c>
      <c r="S346" s="407" t="str">
        <f t="shared" si="1318"/>
        <v>OK!</v>
      </c>
      <c r="T346" s="407" t="str">
        <f t="shared" si="1319"/>
        <v>OK!</v>
      </c>
    </row>
    <row r="347" spans="1:20" hidden="1" x14ac:dyDescent="0.15">
      <c r="A347" s="556" t="str">
        <f>A$11</f>
        <v>Tavanet e përgjithshme</v>
      </c>
      <c r="B347" s="557"/>
      <c r="C347" s="565"/>
      <c r="D347" s="563"/>
      <c r="E347" s="563"/>
      <c r="F347" s="407" t="str">
        <f>IF(C347&lt;0,"STOPP!","OK!")</f>
        <v>OK!</v>
      </c>
      <c r="G347" s="407" t="str">
        <f t="shared" si="1306"/>
        <v>OK!</v>
      </c>
      <c r="H347" s="407" t="str">
        <f t="shared" si="1307"/>
        <v>OK!</v>
      </c>
      <c r="I347" s="407" t="str">
        <f t="shared" si="1308"/>
        <v>OK!</v>
      </c>
      <c r="J347" s="407" t="str">
        <f t="shared" si="1309"/>
        <v>OK!</v>
      </c>
      <c r="K347" s="407" t="str">
        <f t="shared" si="1310"/>
        <v>OK!</v>
      </c>
      <c r="L347" s="407" t="str">
        <f t="shared" si="1311"/>
        <v>OK!</v>
      </c>
      <c r="M347" s="407" t="str">
        <f t="shared" si="1312"/>
        <v>OK!</v>
      </c>
      <c r="N347" s="407" t="str">
        <f t="shared" si="1313"/>
        <v>OK!</v>
      </c>
      <c r="O347" s="407" t="str">
        <f t="shared" si="1314"/>
        <v>OK!</v>
      </c>
      <c r="P347" s="407" t="str">
        <f t="shared" si="1315"/>
        <v>OK!</v>
      </c>
      <c r="Q347" s="407" t="str">
        <f t="shared" si="1316"/>
        <v>OK!</v>
      </c>
      <c r="R347" s="407" t="str">
        <f t="shared" si="1317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8" t="str">
        <f>A$12</f>
        <v>Angazhimet kujtesë</v>
      </c>
      <c r="B348" s="564"/>
      <c r="C348" s="564">
        <f>'(C5) Angazhimet'!D118</f>
        <v>0</v>
      </c>
      <c r="D348" s="564">
        <f>'(C5) Angazhimet'!E118</f>
        <v>0</v>
      </c>
      <c r="E348" s="564">
        <f>'(C5) Angazhimet'!F118</f>
        <v>0</v>
      </c>
      <c r="F348" s="407" t="str">
        <f>IF(C348&gt;C347,"STOPP!","OK!")</f>
        <v>OK!</v>
      </c>
      <c r="G348" s="407" t="str">
        <f t="shared" si="1306"/>
        <v>OK!</v>
      </c>
      <c r="H348" s="407" t="str">
        <f t="shared" si="1307"/>
        <v>OK!</v>
      </c>
      <c r="I348" s="407" t="str">
        <f t="shared" si="1308"/>
        <v>OK!</v>
      </c>
      <c r="J348" s="407" t="str">
        <f t="shared" si="1309"/>
        <v>OK!</v>
      </c>
      <c r="K348" s="407" t="str">
        <f t="shared" si="1310"/>
        <v>OK!</v>
      </c>
      <c r="L348" s="407" t="str">
        <f t="shared" si="1311"/>
        <v>OK!</v>
      </c>
      <c r="M348" s="407" t="str">
        <f t="shared" si="1312"/>
        <v>OK!</v>
      </c>
      <c r="N348" s="407" t="str">
        <f t="shared" si="1313"/>
        <v>OK!</v>
      </c>
      <c r="O348" s="407" t="str">
        <f t="shared" si="1314"/>
        <v>OK!</v>
      </c>
      <c r="P348" s="407" t="str">
        <f t="shared" si="1315"/>
        <v>OK!</v>
      </c>
      <c r="Q348" s="407" t="str">
        <f t="shared" si="1316"/>
        <v>OK!</v>
      </c>
      <c r="R348" s="407" t="str">
        <f t="shared" si="1317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8" t="str">
        <f>'(B3) Struktura Funksionale'!B105</f>
        <v>08280</v>
      </c>
      <c r="B349" s="870" t="str">
        <f>'(B3) Struktura Funksionale'!C105</f>
        <v xml:space="preserve">Muzetë, teatrot dhe eventet kulturore </v>
      </c>
      <c r="C349" s="871"/>
      <c r="D349" s="871"/>
      <c r="E349" s="872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0">IF(C350&lt;0,"STOPP!","OK!")</f>
        <v>OK!</v>
      </c>
      <c r="G350" s="407" t="str">
        <f t="shared" ref="G350:G354" si="1321">IF(D350&lt;0,"STOPP!","OK!")</f>
        <v>OK!</v>
      </c>
      <c r="H350" s="407" t="str">
        <f t="shared" ref="H350:H354" si="1322">IF(E350&lt;0,"STOPP!","OK!")</f>
        <v>OK!</v>
      </c>
      <c r="I350" s="407" t="str">
        <f t="shared" ref="I350:I354" si="1323">IF(F350&lt;0,"STOPP!","OK!")</f>
        <v>OK!</v>
      </c>
      <c r="J350" s="407" t="str">
        <f t="shared" ref="J350:J354" si="1324">IF(G350&lt;0,"STOPP!","OK!")</f>
        <v>OK!</v>
      </c>
      <c r="K350" s="407" t="str">
        <f t="shared" ref="K350:K354" si="1325">IF(H350&lt;0,"STOPP!","OK!")</f>
        <v>OK!</v>
      </c>
      <c r="L350" s="407" t="str">
        <f t="shared" ref="L350:L354" si="1326">IF(I350&lt;0,"STOPP!","OK!")</f>
        <v>OK!</v>
      </c>
      <c r="M350" s="407" t="str">
        <f t="shared" ref="M350:M354" si="1327">IF(J350&lt;0,"STOPP!","OK!")</f>
        <v>OK!</v>
      </c>
      <c r="N350" s="407" t="str">
        <f t="shared" ref="N350:N354" si="1328">IF(K350&lt;0,"STOPP!","OK!")</f>
        <v>OK!</v>
      </c>
      <c r="O350" s="407" t="str">
        <f t="shared" ref="O350:O354" si="1329">IF(L350&lt;0,"STOPP!","OK!")</f>
        <v>OK!</v>
      </c>
      <c r="P350" s="407" t="str">
        <f t="shared" ref="P350:P354" si="1330">IF(M350&lt;0,"STOPP!","OK!")</f>
        <v>OK!</v>
      </c>
      <c r="Q350" s="407" t="str">
        <f t="shared" ref="Q350:Q354" si="1331">IF(N350&lt;0,"STOPP!","OK!")</f>
        <v>OK!</v>
      </c>
      <c r="R350" s="407" t="str">
        <f t="shared" ref="R350:R354" si="1332">IF(O350&lt;0,"STOPP!","OK!")</f>
        <v>OK!</v>
      </c>
      <c r="S350" s="407" t="str">
        <f t="shared" ref="S350:S352" si="1333">IF(D350&lt;0,"STOPP!","OK!")</f>
        <v>OK!</v>
      </c>
      <c r="T350" s="407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0"/>
        <v>OK!</v>
      </c>
      <c r="G351" s="407" t="str">
        <f t="shared" si="1321"/>
        <v>OK!</v>
      </c>
      <c r="H351" s="407" t="str">
        <f t="shared" si="1322"/>
        <v>OK!</v>
      </c>
      <c r="I351" s="407" t="str">
        <f t="shared" si="1323"/>
        <v>OK!</v>
      </c>
      <c r="J351" s="407" t="str">
        <f t="shared" si="1324"/>
        <v>OK!</v>
      </c>
      <c r="K351" s="407" t="str">
        <f t="shared" si="1325"/>
        <v>OK!</v>
      </c>
      <c r="L351" s="407" t="str">
        <f t="shared" si="1326"/>
        <v>OK!</v>
      </c>
      <c r="M351" s="407" t="str">
        <f t="shared" si="1327"/>
        <v>OK!</v>
      </c>
      <c r="N351" s="407" t="str">
        <f t="shared" si="1328"/>
        <v>OK!</v>
      </c>
      <c r="O351" s="407" t="str">
        <f t="shared" si="1329"/>
        <v>OK!</v>
      </c>
      <c r="P351" s="407" t="str">
        <f t="shared" si="1330"/>
        <v>OK!</v>
      </c>
      <c r="Q351" s="407" t="str">
        <f t="shared" si="1331"/>
        <v>OK!</v>
      </c>
      <c r="R351" s="407" t="str">
        <f t="shared" si="1332"/>
        <v>OK!</v>
      </c>
      <c r="S351" s="407" t="str">
        <f t="shared" si="1333"/>
        <v>OK!</v>
      </c>
      <c r="T351" s="407" t="str">
        <f t="shared" si="1334"/>
        <v>OK!</v>
      </c>
    </row>
    <row r="352" spans="1:20" hidden="1" x14ac:dyDescent="0.15">
      <c r="A352" s="566" t="str">
        <f>A$10</f>
        <v>Shpenzimet kapitale</v>
      </c>
      <c r="B352" s="567"/>
      <c r="C352" s="564">
        <f>C353-C350-C351</f>
        <v>0</v>
      </c>
      <c r="D352" s="562">
        <f>D353-D350-D351</f>
        <v>0</v>
      </c>
      <c r="E352" s="562">
        <f>E353-E350-E351</f>
        <v>0</v>
      </c>
      <c r="F352" s="407" t="str">
        <f t="shared" si="1320"/>
        <v>OK!</v>
      </c>
      <c r="G352" s="407" t="str">
        <f t="shared" si="1321"/>
        <v>OK!</v>
      </c>
      <c r="H352" s="407" t="str">
        <f t="shared" si="1322"/>
        <v>OK!</v>
      </c>
      <c r="I352" s="407" t="str">
        <f t="shared" si="1323"/>
        <v>OK!</v>
      </c>
      <c r="J352" s="407" t="str">
        <f t="shared" si="1324"/>
        <v>OK!</v>
      </c>
      <c r="K352" s="407" t="str">
        <f t="shared" si="1325"/>
        <v>OK!</v>
      </c>
      <c r="L352" s="407" t="str">
        <f t="shared" si="1326"/>
        <v>OK!</v>
      </c>
      <c r="M352" s="407" t="str">
        <f t="shared" si="1327"/>
        <v>OK!</v>
      </c>
      <c r="N352" s="407" t="str">
        <f t="shared" si="1328"/>
        <v>OK!</v>
      </c>
      <c r="O352" s="407" t="str">
        <f t="shared" si="1329"/>
        <v>OK!</v>
      </c>
      <c r="P352" s="407" t="str">
        <f t="shared" si="1330"/>
        <v>OK!</v>
      </c>
      <c r="Q352" s="407" t="str">
        <f t="shared" si="1331"/>
        <v>OK!</v>
      </c>
      <c r="R352" s="407" t="str">
        <f t="shared" si="1332"/>
        <v>OK!</v>
      </c>
      <c r="S352" s="407" t="str">
        <f t="shared" si="1333"/>
        <v>OK!</v>
      </c>
      <c r="T352" s="407" t="str">
        <f t="shared" si="1334"/>
        <v>OK!</v>
      </c>
    </row>
    <row r="353" spans="1:20" hidden="1" x14ac:dyDescent="0.15">
      <c r="A353" s="556" t="str">
        <f>A$11</f>
        <v>Tavanet e përgjithshme</v>
      </c>
      <c r="B353" s="557"/>
      <c r="C353" s="565"/>
      <c r="D353" s="563"/>
      <c r="E353" s="563"/>
      <c r="F353" s="407" t="str">
        <f>IF(C353&lt;0,"STOPP!","OK!")</f>
        <v>OK!</v>
      </c>
      <c r="G353" s="407" t="str">
        <f t="shared" si="1321"/>
        <v>OK!</v>
      </c>
      <c r="H353" s="407" t="str">
        <f t="shared" si="1322"/>
        <v>OK!</v>
      </c>
      <c r="I353" s="407" t="str">
        <f t="shared" si="1323"/>
        <v>OK!</v>
      </c>
      <c r="J353" s="407" t="str">
        <f t="shared" si="1324"/>
        <v>OK!</v>
      </c>
      <c r="K353" s="407" t="str">
        <f t="shared" si="1325"/>
        <v>OK!</v>
      </c>
      <c r="L353" s="407" t="str">
        <f t="shared" si="1326"/>
        <v>OK!</v>
      </c>
      <c r="M353" s="407" t="str">
        <f t="shared" si="1327"/>
        <v>OK!</v>
      </c>
      <c r="N353" s="407" t="str">
        <f t="shared" si="1328"/>
        <v>OK!</v>
      </c>
      <c r="O353" s="407" t="str">
        <f t="shared" si="1329"/>
        <v>OK!</v>
      </c>
      <c r="P353" s="407" t="str">
        <f t="shared" si="1330"/>
        <v>OK!</v>
      </c>
      <c r="Q353" s="407" t="str">
        <f t="shared" si="1331"/>
        <v>OK!</v>
      </c>
      <c r="R353" s="407" t="str">
        <f t="shared" si="1332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8" t="str">
        <f>A$12</f>
        <v>Angazhimet kujtesë</v>
      </c>
      <c r="B354" s="564"/>
      <c r="C354" s="564">
        <f>'(C5) Angazhimet'!D119</f>
        <v>0</v>
      </c>
      <c r="D354" s="564">
        <f>'(C5) Angazhimet'!E119</f>
        <v>0</v>
      </c>
      <c r="E354" s="564">
        <f>'(C5) Angazhimet'!F119</f>
        <v>0</v>
      </c>
      <c r="F354" s="407" t="str">
        <f>IF(C354&gt;C353,"STOPP!","OK!")</f>
        <v>OK!</v>
      </c>
      <c r="G354" s="407" t="str">
        <f t="shared" si="1321"/>
        <v>OK!</v>
      </c>
      <c r="H354" s="407" t="str">
        <f t="shared" si="1322"/>
        <v>OK!</v>
      </c>
      <c r="I354" s="407" t="str">
        <f t="shared" si="1323"/>
        <v>OK!</v>
      </c>
      <c r="J354" s="407" t="str">
        <f t="shared" si="1324"/>
        <v>OK!</v>
      </c>
      <c r="K354" s="407" t="str">
        <f t="shared" si="1325"/>
        <v>OK!</v>
      </c>
      <c r="L354" s="407" t="str">
        <f t="shared" si="1326"/>
        <v>OK!</v>
      </c>
      <c r="M354" s="407" t="str">
        <f t="shared" si="1327"/>
        <v>OK!</v>
      </c>
      <c r="N354" s="407" t="str">
        <f t="shared" si="1328"/>
        <v>OK!</v>
      </c>
      <c r="O354" s="407" t="str">
        <f t="shared" si="1329"/>
        <v>OK!</v>
      </c>
      <c r="P354" s="407" t="str">
        <f t="shared" si="1330"/>
        <v>OK!</v>
      </c>
      <c r="Q354" s="407" t="str">
        <f t="shared" si="1331"/>
        <v>OK!</v>
      </c>
      <c r="R354" s="407" t="str">
        <f t="shared" si="1332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7" t="str">
        <f>'(B2) Struktura Organizative'!A55</f>
        <v>Nënfunksioni 21</v>
      </c>
      <c r="B355" s="873" t="str">
        <f>'(B2) Struktura Organizative'!B55</f>
        <v>091 Arsimi bazë dhe parashkollor</v>
      </c>
      <c r="C355" s="874"/>
      <c r="D355" s="874"/>
      <c r="E355" s="875"/>
      <c r="G355" s="312">
        <f>C359</f>
        <v>0</v>
      </c>
      <c r="H355" s="312">
        <f t="shared" ref="H355" si="1335">D359</f>
        <v>0</v>
      </c>
      <c r="I355" s="312">
        <f t="shared" ref="I355" si="1336">E359</f>
        <v>0</v>
      </c>
      <c r="J355" s="312">
        <f>C356</f>
        <v>0</v>
      </c>
      <c r="K355" s="312">
        <f t="shared" ref="K355" si="1337">D356</f>
        <v>0</v>
      </c>
      <c r="L355" s="312">
        <f t="shared" ref="L355" si="1338">E356</f>
        <v>0</v>
      </c>
      <c r="M355" s="312">
        <f>C357</f>
        <v>0</v>
      </c>
      <c r="N355" s="312">
        <f t="shared" ref="N355" si="1339">D357</f>
        <v>0</v>
      </c>
      <c r="O355" s="312">
        <f t="shared" ref="O355" si="1340">E357</f>
        <v>0</v>
      </c>
      <c r="P355" s="312">
        <f>C358</f>
        <v>0</v>
      </c>
      <c r="Q355" s="312">
        <f t="shared" ref="Q355" si="1341">D358</f>
        <v>0</v>
      </c>
      <c r="R355" s="312">
        <f t="shared" ref="R355" si="1342">E358</f>
        <v>0</v>
      </c>
    </row>
    <row r="356" spans="1:20" x14ac:dyDescent="0.15">
      <c r="A356" s="286" t="str">
        <f>A$8</f>
        <v>Pagat dhe sigurimet shoqërore</v>
      </c>
      <c r="B356" s="286"/>
      <c r="C356" s="564">
        <f>C362</f>
        <v>0</v>
      </c>
      <c r="D356" s="564">
        <f t="shared" ref="D356:E356" si="1343">D362</f>
        <v>0</v>
      </c>
      <c r="E356" s="564">
        <f t="shared" si="1343"/>
        <v>0</v>
      </c>
      <c r="F356" s="407" t="str">
        <f t="shared" ref="F356:F358" si="1344">IF(C356&lt;0,"STOPP!","OK!")</f>
        <v>OK!</v>
      </c>
      <c r="G356" s="407" t="str">
        <f t="shared" ref="G356:G358" si="1345">IF(D356&lt;0,"STOPP!","OK!")</f>
        <v>OK!</v>
      </c>
      <c r="H356" s="407" t="str">
        <f t="shared" ref="H356:H358" si="1346">IF(E356&lt;0,"STOPP!","OK!")</f>
        <v>OK!</v>
      </c>
      <c r="I356" s="407" t="str">
        <f t="shared" ref="I356:I358" si="1347">IF(F356&lt;0,"STOPP!","OK!")</f>
        <v>OK!</v>
      </c>
      <c r="J356" s="407" t="str">
        <f t="shared" ref="J356:J358" si="1348">IF(G356&lt;0,"STOPP!","OK!")</f>
        <v>OK!</v>
      </c>
      <c r="K356" s="407" t="str">
        <f t="shared" ref="K356:K358" si="1349">IF(H356&lt;0,"STOPP!","OK!")</f>
        <v>OK!</v>
      </c>
      <c r="L356" s="407" t="str">
        <f t="shared" ref="L356:L358" si="1350">IF(I356&lt;0,"STOPP!","OK!")</f>
        <v>OK!</v>
      </c>
      <c r="M356" s="407" t="str">
        <f t="shared" ref="M356:M358" si="1351">IF(J356&lt;0,"STOPP!","OK!")</f>
        <v>OK!</v>
      </c>
      <c r="N356" s="407" t="str">
        <f t="shared" ref="N356:N358" si="1352">IF(K356&lt;0,"STOPP!","OK!")</f>
        <v>OK!</v>
      </c>
      <c r="O356" s="407" t="str">
        <f t="shared" ref="O356:O358" si="1353">IF(L356&lt;0,"STOPP!","OK!")</f>
        <v>OK!</v>
      </c>
      <c r="P356" s="407" t="str">
        <f t="shared" ref="P356:P358" si="1354">IF(M356&lt;0,"STOPP!","OK!")</f>
        <v>OK!</v>
      </c>
      <c r="Q356" s="407" t="str">
        <f t="shared" ref="Q356:Q358" si="1355">IF(N356&lt;0,"STOPP!","OK!")</f>
        <v>OK!</v>
      </c>
      <c r="R356" s="407" t="str">
        <f t="shared" ref="R356:R358" si="1356">IF(O356&lt;0,"STOPP!","OK!")</f>
        <v>OK!</v>
      </c>
      <c r="S356" s="407" t="str">
        <f t="shared" ref="S356:S358" si="1357">IF(D356&lt;0,"STOPP!","OK!")</f>
        <v>OK!</v>
      </c>
      <c r="T356" s="407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4">
        <f>C363</f>
        <v>0</v>
      </c>
      <c r="D357" s="564">
        <f t="shared" ref="D357:E357" si="1359">D363</f>
        <v>0</v>
      </c>
      <c r="E357" s="564">
        <f t="shared" si="1359"/>
        <v>0</v>
      </c>
      <c r="F357" s="407" t="str">
        <f t="shared" si="1344"/>
        <v>OK!</v>
      </c>
      <c r="G357" s="407" t="str">
        <f t="shared" si="1345"/>
        <v>OK!</v>
      </c>
      <c r="H357" s="407" t="str">
        <f t="shared" si="1346"/>
        <v>OK!</v>
      </c>
      <c r="I357" s="407" t="str">
        <f t="shared" si="1347"/>
        <v>OK!</v>
      </c>
      <c r="J357" s="407" t="str">
        <f t="shared" si="1348"/>
        <v>OK!</v>
      </c>
      <c r="K357" s="407" t="str">
        <f t="shared" si="1349"/>
        <v>OK!</v>
      </c>
      <c r="L357" s="407" t="str">
        <f t="shared" si="1350"/>
        <v>OK!</v>
      </c>
      <c r="M357" s="407" t="str">
        <f t="shared" si="1351"/>
        <v>OK!</v>
      </c>
      <c r="N357" s="407" t="str">
        <f t="shared" si="1352"/>
        <v>OK!</v>
      </c>
      <c r="O357" s="407" t="str">
        <f t="shared" si="1353"/>
        <v>OK!</v>
      </c>
      <c r="P357" s="407" t="str">
        <f t="shared" si="1354"/>
        <v>OK!</v>
      </c>
      <c r="Q357" s="407" t="str">
        <f t="shared" si="1355"/>
        <v>OK!</v>
      </c>
      <c r="R357" s="407" t="str">
        <f t="shared" si="1356"/>
        <v>OK!</v>
      </c>
      <c r="S357" s="407" t="str">
        <f t="shared" si="1357"/>
        <v>OK!</v>
      </c>
      <c r="T357" s="407" t="str">
        <f t="shared" si="1358"/>
        <v>OK!</v>
      </c>
    </row>
    <row r="358" spans="1:20" x14ac:dyDescent="0.15">
      <c r="A358" s="566" t="str">
        <f>A$10</f>
        <v>Shpenzimet kapitale</v>
      </c>
      <c r="B358" s="567"/>
      <c r="C358" s="564">
        <f>C359-C356-C357</f>
        <v>0</v>
      </c>
      <c r="D358" s="562">
        <f>D359-D356-D357</f>
        <v>0</v>
      </c>
      <c r="E358" s="562">
        <f>E359-E356-E357</f>
        <v>0</v>
      </c>
      <c r="F358" s="407" t="str">
        <f t="shared" si="1344"/>
        <v>OK!</v>
      </c>
      <c r="G358" s="407" t="str">
        <f t="shared" si="1345"/>
        <v>OK!</v>
      </c>
      <c r="H358" s="407" t="str">
        <f t="shared" si="1346"/>
        <v>OK!</v>
      </c>
      <c r="I358" s="407" t="str">
        <f t="shared" si="1347"/>
        <v>OK!</v>
      </c>
      <c r="J358" s="407" t="str">
        <f t="shared" si="1348"/>
        <v>OK!</v>
      </c>
      <c r="K358" s="407" t="str">
        <f t="shared" si="1349"/>
        <v>OK!</v>
      </c>
      <c r="L358" s="407" t="str">
        <f t="shared" si="1350"/>
        <v>OK!</v>
      </c>
      <c r="M358" s="407" t="str">
        <f t="shared" si="1351"/>
        <v>OK!</v>
      </c>
      <c r="N358" s="407" t="str">
        <f t="shared" si="1352"/>
        <v>OK!</v>
      </c>
      <c r="O358" s="407" t="str">
        <f t="shared" si="1353"/>
        <v>OK!</v>
      </c>
      <c r="P358" s="407" t="str">
        <f t="shared" si="1354"/>
        <v>OK!</v>
      </c>
      <c r="Q358" s="407" t="str">
        <f t="shared" si="1355"/>
        <v>OK!</v>
      </c>
      <c r="R358" s="407" t="str">
        <f t="shared" si="1356"/>
        <v>OK!</v>
      </c>
      <c r="S358" s="407" t="str">
        <f t="shared" si="1357"/>
        <v>OK!</v>
      </c>
      <c r="T358" s="407" t="str">
        <f t="shared" si="1358"/>
        <v>OK!</v>
      </c>
    </row>
    <row r="359" spans="1:20" x14ac:dyDescent="0.15">
      <c r="A359" s="556" t="str">
        <f>A$11</f>
        <v>Tavanet e përgjithshme</v>
      </c>
      <c r="B359" s="557"/>
      <c r="C359" s="564">
        <f>C365</f>
        <v>0</v>
      </c>
      <c r="D359" s="564">
        <f t="shared" ref="D359:E359" si="1360">D365</f>
        <v>0</v>
      </c>
      <c r="E359" s="564">
        <f t="shared" si="1360"/>
        <v>0</v>
      </c>
      <c r="F359" s="407" t="str">
        <f>IF(C359&lt;0,"STOPP!","OK!")</f>
        <v>OK!</v>
      </c>
      <c r="G359" s="407" t="str">
        <f t="shared" ref="G359:G360" si="1361">IF(D359&lt;0,"STOPP!","OK!")</f>
        <v>OK!</v>
      </c>
      <c r="H359" s="407" t="str">
        <f t="shared" ref="H359:H360" si="1362">IF(E359&lt;0,"STOPP!","OK!")</f>
        <v>OK!</v>
      </c>
      <c r="I359" s="407" t="str">
        <f t="shared" ref="I359:I360" si="1363">IF(F359&lt;0,"STOPP!","OK!")</f>
        <v>OK!</v>
      </c>
      <c r="J359" s="407" t="str">
        <f t="shared" ref="J359:J360" si="1364">IF(G359&lt;0,"STOPP!","OK!")</f>
        <v>OK!</v>
      </c>
      <c r="K359" s="407" t="str">
        <f t="shared" ref="K359:K360" si="1365">IF(H359&lt;0,"STOPP!","OK!")</f>
        <v>OK!</v>
      </c>
      <c r="L359" s="407" t="str">
        <f t="shared" ref="L359:L360" si="1366">IF(I359&lt;0,"STOPP!","OK!")</f>
        <v>OK!</v>
      </c>
      <c r="M359" s="407" t="str">
        <f t="shared" ref="M359:M360" si="1367">IF(J359&lt;0,"STOPP!","OK!")</f>
        <v>OK!</v>
      </c>
      <c r="N359" s="407" t="str">
        <f t="shared" ref="N359:N360" si="1368">IF(K359&lt;0,"STOPP!","OK!")</f>
        <v>OK!</v>
      </c>
      <c r="O359" s="407" t="str">
        <f t="shared" ref="O359:O360" si="1369">IF(L359&lt;0,"STOPP!","OK!")</f>
        <v>OK!</v>
      </c>
      <c r="P359" s="407" t="str">
        <f t="shared" ref="P359:P360" si="1370">IF(M359&lt;0,"STOPP!","OK!")</f>
        <v>OK!</v>
      </c>
      <c r="Q359" s="407" t="str">
        <f t="shared" ref="Q359:Q360" si="1371">IF(N359&lt;0,"STOPP!","OK!")</f>
        <v>OK!</v>
      </c>
      <c r="R359" s="407" t="str">
        <f t="shared" ref="R359:R360" si="1372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8" t="str">
        <f>A$12</f>
        <v>Angazhimet kujtesë</v>
      </c>
      <c r="B360" s="564"/>
      <c r="C360" s="564">
        <f>'(C5) Angazhimet'!D127</f>
        <v>0</v>
      </c>
      <c r="D360" s="562">
        <f>'(C5) Angazhimet'!E127</f>
        <v>0</v>
      </c>
      <c r="E360" s="562">
        <f>'(C5) Angazhimet'!F127</f>
        <v>0</v>
      </c>
      <c r="F360" s="407" t="str">
        <f>IF(C360&gt;C359,"STOPP!","OK!")</f>
        <v>OK!</v>
      </c>
      <c r="G360" s="407" t="str">
        <f t="shared" si="1361"/>
        <v>OK!</v>
      </c>
      <c r="H360" s="407" t="str">
        <f t="shared" si="1362"/>
        <v>OK!</v>
      </c>
      <c r="I360" s="407" t="str">
        <f t="shared" si="1363"/>
        <v>OK!</v>
      </c>
      <c r="J360" s="407" t="str">
        <f t="shared" si="1364"/>
        <v>OK!</v>
      </c>
      <c r="K360" s="407" t="str">
        <f t="shared" si="1365"/>
        <v>OK!</v>
      </c>
      <c r="L360" s="407" t="str">
        <f t="shared" si="1366"/>
        <v>OK!</v>
      </c>
      <c r="M360" s="407" t="str">
        <f t="shared" si="1367"/>
        <v>OK!</v>
      </c>
      <c r="N360" s="407" t="str">
        <f t="shared" si="1368"/>
        <v>OK!</v>
      </c>
      <c r="O360" s="407" t="str">
        <f t="shared" si="1369"/>
        <v>OK!</v>
      </c>
      <c r="P360" s="407" t="str">
        <f t="shared" si="1370"/>
        <v>OK!</v>
      </c>
      <c r="Q360" s="407" t="str">
        <f t="shared" si="1371"/>
        <v>OK!</v>
      </c>
      <c r="R360" s="407" t="str">
        <f t="shared" si="1372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7" t="str">
        <f>'(B3) Struktura Funksionale'!B109</f>
        <v>09120</v>
      </c>
      <c r="B361" s="873" t="str">
        <f>'(B3) Struktura Funksionale'!C109</f>
        <v>Arsimi bazë përfshirë arsimin parashkollor.</v>
      </c>
      <c r="C361" s="874"/>
      <c r="D361" s="874"/>
      <c r="E361" s="875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/>
      <c r="D362" s="287"/>
      <c r="E362" s="287"/>
      <c r="F362" s="407" t="str">
        <f t="shared" ref="F362:F364" si="1373">IF(C362&lt;0,"STOPP!","OK!")</f>
        <v>OK!</v>
      </c>
      <c r="G362" s="407" t="str">
        <f t="shared" ref="G362:G366" si="1374">IF(D362&lt;0,"STOPP!","OK!")</f>
        <v>OK!</v>
      </c>
      <c r="H362" s="407" t="str">
        <f t="shared" ref="H362:H366" si="1375">IF(E362&lt;0,"STOPP!","OK!")</f>
        <v>OK!</v>
      </c>
      <c r="I362" s="407" t="str">
        <f t="shared" ref="I362:I366" si="1376">IF(F362&lt;0,"STOPP!","OK!")</f>
        <v>OK!</v>
      </c>
      <c r="J362" s="407" t="str">
        <f t="shared" ref="J362:J366" si="1377">IF(G362&lt;0,"STOPP!","OK!")</f>
        <v>OK!</v>
      </c>
      <c r="K362" s="407" t="str">
        <f t="shared" ref="K362:K366" si="1378">IF(H362&lt;0,"STOPP!","OK!")</f>
        <v>OK!</v>
      </c>
      <c r="L362" s="407" t="str">
        <f t="shared" ref="L362:L366" si="1379">IF(I362&lt;0,"STOPP!","OK!")</f>
        <v>OK!</v>
      </c>
      <c r="M362" s="407" t="str">
        <f t="shared" ref="M362:M366" si="1380">IF(J362&lt;0,"STOPP!","OK!")</f>
        <v>OK!</v>
      </c>
      <c r="N362" s="407" t="str">
        <f t="shared" ref="N362:N366" si="1381">IF(K362&lt;0,"STOPP!","OK!")</f>
        <v>OK!</v>
      </c>
      <c r="O362" s="407" t="str">
        <f t="shared" ref="O362:O366" si="1382">IF(L362&lt;0,"STOPP!","OK!")</f>
        <v>OK!</v>
      </c>
      <c r="P362" s="407" t="str">
        <f t="shared" ref="P362:P366" si="1383">IF(M362&lt;0,"STOPP!","OK!")</f>
        <v>OK!</v>
      </c>
      <c r="Q362" s="407" t="str">
        <f t="shared" ref="Q362:Q366" si="1384">IF(N362&lt;0,"STOPP!","OK!")</f>
        <v>OK!</v>
      </c>
      <c r="R362" s="407" t="str">
        <f t="shared" ref="R362:R366" si="1385">IF(O362&lt;0,"STOPP!","OK!")</f>
        <v>OK!</v>
      </c>
      <c r="S362" s="407" t="str">
        <f t="shared" ref="S362:S364" si="1386">IF(D362&lt;0,"STOPP!","OK!")</f>
        <v>OK!</v>
      </c>
      <c r="T362" s="407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/>
      <c r="D363" s="288"/>
      <c r="E363" s="288"/>
      <c r="F363" s="407" t="str">
        <f t="shared" si="1373"/>
        <v>OK!</v>
      </c>
      <c r="G363" s="407" t="str">
        <f t="shared" si="1374"/>
        <v>OK!</v>
      </c>
      <c r="H363" s="407" t="str">
        <f t="shared" si="1375"/>
        <v>OK!</v>
      </c>
      <c r="I363" s="407" t="str">
        <f t="shared" si="1376"/>
        <v>OK!</v>
      </c>
      <c r="J363" s="407" t="str">
        <f t="shared" si="1377"/>
        <v>OK!</v>
      </c>
      <c r="K363" s="407" t="str">
        <f t="shared" si="1378"/>
        <v>OK!</v>
      </c>
      <c r="L363" s="407" t="str">
        <f t="shared" si="1379"/>
        <v>OK!</v>
      </c>
      <c r="M363" s="407" t="str">
        <f t="shared" si="1380"/>
        <v>OK!</v>
      </c>
      <c r="N363" s="407" t="str">
        <f t="shared" si="1381"/>
        <v>OK!</v>
      </c>
      <c r="O363" s="407" t="str">
        <f t="shared" si="1382"/>
        <v>OK!</v>
      </c>
      <c r="P363" s="407" t="str">
        <f t="shared" si="1383"/>
        <v>OK!</v>
      </c>
      <c r="Q363" s="407" t="str">
        <f t="shared" si="1384"/>
        <v>OK!</v>
      </c>
      <c r="R363" s="407" t="str">
        <f t="shared" si="1385"/>
        <v>OK!</v>
      </c>
      <c r="S363" s="407" t="str">
        <f t="shared" si="1386"/>
        <v>OK!</v>
      </c>
      <c r="T363" s="407" t="str">
        <f t="shared" si="1387"/>
        <v>OK!</v>
      </c>
    </row>
    <row r="364" spans="1:20" x14ac:dyDescent="0.15">
      <c r="A364" s="566" t="str">
        <f>A$10</f>
        <v>Shpenzimet kapitale</v>
      </c>
      <c r="B364" s="567"/>
      <c r="C364" s="564">
        <f>C365-C362-C363</f>
        <v>0</v>
      </c>
      <c r="D364" s="562">
        <f>D365-D362-D363</f>
        <v>0</v>
      </c>
      <c r="E364" s="562">
        <f>E365-E362-E363</f>
        <v>0</v>
      </c>
      <c r="F364" s="407" t="str">
        <f t="shared" si="1373"/>
        <v>OK!</v>
      </c>
      <c r="G364" s="407" t="str">
        <f t="shared" si="1374"/>
        <v>OK!</v>
      </c>
      <c r="H364" s="407" t="str">
        <f t="shared" si="1375"/>
        <v>OK!</v>
      </c>
      <c r="I364" s="407" t="str">
        <f t="shared" si="1376"/>
        <v>OK!</v>
      </c>
      <c r="J364" s="407" t="str">
        <f t="shared" si="1377"/>
        <v>OK!</v>
      </c>
      <c r="K364" s="407" t="str">
        <f t="shared" si="1378"/>
        <v>OK!</v>
      </c>
      <c r="L364" s="407" t="str">
        <f t="shared" si="1379"/>
        <v>OK!</v>
      </c>
      <c r="M364" s="407" t="str">
        <f t="shared" si="1380"/>
        <v>OK!</v>
      </c>
      <c r="N364" s="407" t="str">
        <f t="shared" si="1381"/>
        <v>OK!</v>
      </c>
      <c r="O364" s="407" t="str">
        <f t="shared" si="1382"/>
        <v>OK!</v>
      </c>
      <c r="P364" s="407" t="str">
        <f t="shared" si="1383"/>
        <v>OK!</v>
      </c>
      <c r="Q364" s="407" t="str">
        <f t="shared" si="1384"/>
        <v>OK!</v>
      </c>
      <c r="R364" s="407" t="str">
        <f t="shared" si="1385"/>
        <v>OK!</v>
      </c>
      <c r="S364" s="407" t="str">
        <f t="shared" si="1386"/>
        <v>OK!</v>
      </c>
      <c r="T364" s="407" t="str">
        <f t="shared" si="1387"/>
        <v>OK!</v>
      </c>
    </row>
    <row r="365" spans="1:20" x14ac:dyDescent="0.15">
      <c r="A365" s="556" t="str">
        <f>A$11</f>
        <v>Tavanet e përgjithshme</v>
      </c>
      <c r="B365" s="557"/>
      <c r="C365" s="565"/>
      <c r="D365" s="563"/>
      <c r="E365" s="563"/>
      <c r="F365" s="407" t="str">
        <f>IF(C365&lt;0,"STOPP!","OK!")</f>
        <v>OK!</v>
      </c>
      <c r="G365" s="407" t="str">
        <f t="shared" si="1374"/>
        <v>OK!</v>
      </c>
      <c r="H365" s="407" t="str">
        <f t="shared" si="1375"/>
        <v>OK!</v>
      </c>
      <c r="I365" s="407" t="str">
        <f t="shared" si="1376"/>
        <v>OK!</v>
      </c>
      <c r="J365" s="407" t="str">
        <f t="shared" si="1377"/>
        <v>OK!</v>
      </c>
      <c r="K365" s="407" t="str">
        <f t="shared" si="1378"/>
        <v>OK!</v>
      </c>
      <c r="L365" s="407" t="str">
        <f t="shared" si="1379"/>
        <v>OK!</v>
      </c>
      <c r="M365" s="407" t="str">
        <f t="shared" si="1380"/>
        <v>OK!</v>
      </c>
      <c r="N365" s="407" t="str">
        <f t="shared" si="1381"/>
        <v>OK!</v>
      </c>
      <c r="O365" s="407" t="str">
        <f t="shared" si="1382"/>
        <v>OK!</v>
      </c>
      <c r="P365" s="407" t="str">
        <f t="shared" si="1383"/>
        <v>OK!</v>
      </c>
      <c r="Q365" s="407" t="str">
        <f t="shared" si="1384"/>
        <v>OK!</v>
      </c>
      <c r="R365" s="407" t="str">
        <f t="shared" si="1385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8" t="str">
        <f>A$12</f>
        <v>Angazhimet kujtesë</v>
      </c>
      <c r="B366" s="564"/>
      <c r="C366" s="564">
        <f>'(C5) Angazhimet'!D123</f>
        <v>0</v>
      </c>
      <c r="D366" s="564">
        <f>'(C5) Angazhimet'!E123</f>
        <v>0</v>
      </c>
      <c r="E366" s="564">
        <f>'(C5) Angazhimet'!F123</f>
        <v>0</v>
      </c>
      <c r="F366" s="407" t="str">
        <f>IF(C366&gt;C365,"STOPP!","OK!")</f>
        <v>OK!</v>
      </c>
      <c r="G366" s="407" t="str">
        <f t="shared" si="1374"/>
        <v>OK!</v>
      </c>
      <c r="H366" s="407" t="str">
        <f t="shared" si="1375"/>
        <v>OK!</v>
      </c>
      <c r="I366" s="407" t="str">
        <f t="shared" si="1376"/>
        <v>OK!</v>
      </c>
      <c r="J366" s="407" t="str">
        <f t="shared" si="1377"/>
        <v>OK!</v>
      </c>
      <c r="K366" s="407" t="str">
        <f t="shared" si="1378"/>
        <v>OK!</v>
      </c>
      <c r="L366" s="407" t="str">
        <f t="shared" si="1379"/>
        <v>OK!</v>
      </c>
      <c r="M366" s="407" t="str">
        <f t="shared" si="1380"/>
        <v>OK!</v>
      </c>
      <c r="N366" s="407" t="str">
        <f t="shared" si="1381"/>
        <v>OK!</v>
      </c>
      <c r="O366" s="407" t="str">
        <f t="shared" si="1382"/>
        <v>OK!</v>
      </c>
      <c r="P366" s="407" t="str">
        <f t="shared" si="1383"/>
        <v>OK!</v>
      </c>
      <c r="Q366" s="407" t="str">
        <f t="shared" si="1384"/>
        <v>OK!</v>
      </c>
      <c r="R366" s="407" t="str">
        <f t="shared" si="1385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7" t="str">
        <f>'(B2) Struktura Organizative'!A57</f>
        <v>Nënfunksioni 22</v>
      </c>
      <c r="B367" s="873" t="str">
        <f>'(B2) Struktura Organizative'!B57</f>
        <v>092 Arsimi  parauniversitar</v>
      </c>
      <c r="C367" s="874"/>
      <c r="D367" s="874"/>
      <c r="E367" s="875"/>
      <c r="G367" s="312">
        <f>C371</f>
        <v>0</v>
      </c>
      <c r="H367" s="312">
        <f t="shared" ref="H367" si="1388">D371</f>
        <v>0</v>
      </c>
      <c r="I367" s="312">
        <f t="shared" ref="I367" si="1389">E371</f>
        <v>0</v>
      </c>
      <c r="J367" s="312">
        <f>C368</f>
        <v>0</v>
      </c>
      <c r="K367" s="312">
        <f t="shared" ref="K367" si="1390">D368</f>
        <v>0</v>
      </c>
      <c r="L367" s="312">
        <f t="shared" ref="L367" si="1391">E368</f>
        <v>0</v>
      </c>
      <c r="M367" s="312">
        <f>C369</f>
        <v>0</v>
      </c>
      <c r="N367" s="312">
        <f t="shared" ref="N367" si="1392">D369</f>
        <v>0</v>
      </c>
      <c r="O367" s="312">
        <f t="shared" ref="O367" si="1393">E369</f>
        <v>0</v>
      </c>
      <c r="P367" s="312">
        <f>C370</f>
        <v>0</v>
      </c>
      <c r="Q367" s="312">
        <f t="shared" ref="Q367" si="1394">D370</f>
        <v>0</v>
      </c>
      <c r="R367" s="312">
        <f t="shared" ref="R367" si="1395">E370</f>
        <v>0</v>
      </c>
    </row>
    <row r="368" spans="1:20" x14ac:dyDescent="0.15">
      <c r="A368" s="286" t="str">
        <f>A$8</f>
        <v>Pagat dhe sigurimet shoqërore</v>
      </c>
      <c r="B368" s="286"/>
      <c r="C368" s="564">
        <f>C374+C380+C386</f>
        <v>0</v>
      </c>
      <c r="D368" s="564">
        <f t="shared" ref="D368:E368" si="1396">D374+D380+D386</f>
        <v>0</v>
      </c>
      <c r="E368" s="564">
        <f t="shared" si="1396"/>
        <v>0</v>
      </c>
      <c r="F368" s="407" t="str">
        <f t="shared" ref="F368:F370" si="1397">IF(C368&lt;0,"STOPP!","OK!")</f>
        <v>OK!</v>
      </c>
      <c r="G368" s="407" t="str">
        <f t="shared" ref="G368:G370" si="1398">IF(D368&lt;0,"STOPP!","OK!")</f>
        <v>OK!</v>
      </c>
      <c r="H368" s="407" t="str">
        <f t="shared" ref="H368:H370" si="1399">IF(E368&lt;0,"STOPP!","OK!")</f>
        <v>OK!</v>
      </c>
      <c r="I368" s="407" t="str">
        <f t="shared" ref="I368:I370" si="1400">IF(F368&lt;0,"STOPP!","OK!")</f>
        <v>OK!</v>
      </c>
      <c r="J368" s="407" t="str">
        <f t="shared" ref="J368:J370" si="1401">IF(G368&lt;0,"STOPP!","OK!")</f>
        <v>OK!</v>
      </c>
      <c r="K368" s="407" t="str">
        <f t="shared" ref="K368:K370" si="1402">IF(H368&lt;0,"STOPP!","OK!")</f>
        <v>OK!</v>
      </c>
      <c r="L368" s="407" t="str">
        <f t="shared" ref="L368:L370" si="1403">IF(I368&lt;0,"STOPP!","OK!")</f>
        <v>OK!</v>
      </c>
      <c r="M368" s="407" t="str">
        <f t="shared" ref="M368:M370" si="1404">IF(J368&lt;0,"STOPP!","OK!")</f>
        <v>OK!</v>
      </c>
      <c r="N368" s="407" t="str">
        <f t="shared" ref="N368:N370" si="1405">IF(K368&lt;0,"STOPP!","OK!")</f>
        <v>OK!</v>
      </c>
      <c r="O368" s="407" t="str">
        <f t="shared" ref="O368:O370" si="1406">IF(L368&lt;0,"STOPP!","OK!")</f>
        <v>OK!</v>
      </c>
      <c r="P368" s="407" t="str">
        <f t="shared" ref="P368:P370" si="1407">IF(M368&lt;0,"STOPP!","OK!")</f>
        <v>OK!</v>
      </c>
      <c r="Q368" s="407" t="str">
        <f t="shared" ref="Q368:Q370" si="1408">IF(N368&lt;0,"STOPP!","OK!")</f>
        <v>OK!</v>
      </c>
      <c r="R368" s="407" t="str">
        <f t="shared" ref="R368:R370" si="1409">IF(O368&lt;0,"STOPP!","OK!")</f>
        <v>OK!</v>
      </c>
      <c r="S368" s="407" t="str">
        <f t="shared" ref="S368:S370" si="1410">IF(D368&lt;0,"STOPP!","OK!")</f>
        <v>OK!</v>
      </c>
      <c r="T368" s="407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4">
        <f>C375+C381+C387</f>
        <v>0</v>
      </c>
      <c r="D369" s="564">
        <f t="shared" ref="D369:E369" si="1412">D375+D381+D387</f>
        <v>0</v>
      </c>
      <c r="E369" s="564">
        <f t="shared" si="1412"/>
        <v>0</v>
      </c>
      <c r="F369" s="407" t="str">
        <f t="shared" si="1397"/>
        <v>OK!</v>
      </c>
      <c r="G369" s="407" t="str">
        <f t="shared" si="1398"/>
        <v>OK!</v>
      </c>
      <c r="H369" s="407" t="str">
        <f t="shared" si="1399"/>
        <v>OK!</v>
      </c>
      <c r="I369" s="407" t="str">
        <f t="shared" si="1400"/>
        <v>OK!</v>
      </c>
      <c r="J369" s="407" t="str">
        <f t="shared" si="1401"/>
        <v>OK!</v>
      </c>
      <c r="K369" s="407" t="str">
        <f t="shared" si="1402"/>
        <v>OK!</v>
      </c>
      <c r="L369" s="407" t="str">
        <f t="shared" si="1403"/>
        <v>OK!</v>
      </c>
      <c r="M369" s="407" t="str">
        <f t="shared" si="1404"/>
        <v>OK!</v>
      </c>
      <c r="N369" s="407" t="str">
        <f t="shared" si="1405"/>
        <v>OK!</v>
      </c>
      <c r="O369" s="407" t="str">
        <f t="shared" si="1406"/>
        <v>OK!</v>
      </c>
      <c r="P369" s="407" t="str">
        <f t="shared" si="1407"/>
        <v>OK!</v>
      </c>
      <c r="Q369" s="407" t="str">
        <f t="shared" si="1408"/>
        <v>OK!</v>
      </c>
      <c r="R369" s="407" t="str">
        <f t="shared" si="1409"/>
        <v>OK!</v>
      </c>
      <c r="S369" s="407" t="str">
        <f t="shared" si="1410"/>
        <v>OK!</v>
      </c>
      <c r="T369" s="407" t="str">
        <f t="shared" si="1411"/>
        <v>OK!</v>
      </c>
    </row>
    <row r="370" spans="1:20" x14ac:dyDescent="0.15">
      <c r="A370" s="566" t="str">
        <f>A$10</f>
        <v>Shpenzimet kapitale</v>
      </c>
      <c r="B370" s="567"/>
      <c r="C370" s="564">
        <f>C371-C368-C369</f>
        <v>0</v>
      </c>
      <c r="D370" s="562">
        <f>D371-D368-D369</f>
        <v>0</v>
      </c>
      <c r="E370" s="562">
        <f>E371-E368-E369</f>
        <v>0</v>
      </c>
      <c r="F370" s="407" t="str">
        <f t="shared" si="1397"/>
        <v>OK!</v>
      </c>
      <c r="G370" s="407" t="str">
        <f t="shared" si="1398"/>
        <v>OK!</v>
      </c>
      <c r="H370" s="407" t="str">
        <f t="shared" si="1399"/>
        <v>OK!</v>
      </c>
      <c r="I370" s="407" t="str">
        <f t="shared" si="1400"/>
        <v>OK!</v>
      </c>
      <c r="J370" s="407" t="str">
        <f t="shared" si="1401"/>
        <v>OK!</v>
      </c>
      <c r="K370" s="407" t="str">
        <f t="shared" si="1402"/>
        <v>OK!</v>
      </c>
      <c r="L370" s="407" t="str">
        <f t="shared" si="1403"/>
        <v>OK!</v>
      </c>
      <c r="M370" s="407" t="str">
        <f t="shared" si="1404"/>
        <v>OK!</v>
      </c>
      <c r="N370" s="407" t="str">
        <f t="shared" si="1405"/>
        <v>OK!</v>
      </c>
      <c r="O370" s="407" t="str">
        <f t="shared" si="1406"/>
        <v>OK!</v>
      </c>
      <c r="P370" s="407" t="str">
        <f t="shared" si="1407"/>
        <v>OK!</v>
      </c>
      <c r="Q370" s="407" t="str">
        <f t="shared" si="1408"/>
        <v>OK!</v>
      </c>
      <c r="R370" s="407" t="str">
        <f t="shared" si="1409"/>
        <v>OK!</v>
      </c>
      <c r="S370" s="407" t="str">
        <f t="shared" si="1410"/>
        <v>OK!</v>
      </c>
      <c r="T370" s="407" t="str">
        <f t="shared" si="1411"/>
        <v>OK!</v>
      </c>
    </row>
    <row r="371" spans="1:20" x14ac:dyDescent="0.15">
      <c r="A371" s="556" t="str">
        <f>A$11</f>
        <v>Tavanet e përgjithshme</v>
      </c>
      <c r="B371" s="557"/>
      <c r="C371" s="564">
        <f>C377+C383+C389</f>
        <v>0</v>
      </c>
      <c r="D371" s="564">
        <f t="shared" ref="D371:E371" si="1413">D377+D383+D389</f>
        <v>0</v>
      </c>
      <c r="E371" s="564">
        <f t="shared" si="1413"/>
        <v>0</v>
      </c>
      <c r="F371" s="407" t="str">
        <f>IF(C371&lt;0,"STOPP!","OK!")</f>
        <v>OK!</v>
      </c>
      <c r="G371" s="407" t="str">
        <f t="shared" ref="G371:G372" si="1414">IF(D371&lt;0,"STOPP!","OK!")</f>
        <v>OK!</v>
      </c>
      <c r="H371" s="407" t="str">
        <f t="shared" ref="H371:H372" si="1415">IF(E371&lt;0,"STOPP!","OK!")</f>
        <v>OK!</v>
      </c>
      <c r="I371" s="407" t="str">
        <f t="shared" ref="I371:I372" si="1416">IF(F371&lt;0,"STOPP!","OK!")</f>
        <v>OK!</v>
      </c>
      <c r="J371" s="407" t="str">
        <f t="shared" ref="J371:J372" si="1417">IF(G371&lt;0,"STOPP!","OK!")</f>
        <v>OK!</v>
      </c>
      <c r="K371" s="407" t="str">
        <f t="shared" ref="K371:K372" si="1418">IF(H371&lt;0,"STOPP!","OK!")</f>
        <v>OK!</v>
      </c>
      <c r="L371" s="407" t="str">
        <f t="shared" ref="L371:L372" si="1419">IF(I371&lt;0,"STOPP!","OK!")</f>
        <v>OK!</v>
      </c>
      <c r="M371" s="407" t="str">
        <f t="shared" ref="M371:M372" si="1420">IF(J371&lt;0,"STOPP!","OK!")</f>
        <v>OK!</v>
      </c>
      <c r="N371" s="407" t="str">
        <f t="shared" ref="N371:N372" si="1421">IF(K371&lt;0,"STOPP!","OK!")</f>
        <v>OK!</v>
      </c>
      <c r="O371" s="407" t="str">
        <f t="shared" ref="O371:O372" si="1422">IF(L371&lt;0,"STOPP!","OK!")</f>
        <v>OK!</v>
      </c>
      <c r="P371" s="407" t="str">
        <f t="shared" ref="P371:P372" si="1423">IF(M371&lt;0,"STOPP!","OK!")</f>
        <v>OK!</v>
      </c>
      <c r="Q371" s="407" t="str">
        <f t="shared" ref="Q371:Q372" si="1424">IF(N371&lt;0,"STOPP!","OK!")</f>
        <v>OK!</v>
      </c>
      <c r="R371" s="407" t="str">
        <f t="shared" ref="R371:R372" si="1425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8" t="str">
        <f>A$12</f>
        <v>Angazhimet kujtesë</v>
      </c>
      <c r="B372" s="564"/>
      <c r="C372" s="564">
        <f>'(C5) Angazhimet'!D133</f>
        <v>0</v>
      </c>
      <c r="D372" s="562">
        <f>'(C5) Angazhimet'!E133</f>
        <v>0</v>
      </c>
      <c r="E372" s="562">
        <f>'(C5) Angazhimet'!F133</f>
        <v>0</v>
      </c>
      <c r="F372" s="407" t="str">
        <f>IF(C372&gt;C371,"STOPP!","OK!")</f>
        <v>OK!</v>
      </c>
      <c r="G372" s="407" t="str">
        <f t="shared" si="1414"/>
        <v>OK!</v>
      </c>
      <c r="H372" s="407" t="str">
        <f t="shared" si="1415"/>
        <v>OK!</v>
      </c>
      <c r="I372" s="407" t="str">
        <f t="shared" si="1416"/>
        <v>OK!</v>
      </c>
      <c r="J372" s="407" t="str">
        <f t="shared" si="1417"/>
        <v>OK!</v>
      </c>
      <c r="K372" s="407" t="str">
        <f t="shared" si="1418"/>
        <v>OK!</v>
      </c>
      <c r="L372" s="407" t="str">
        <f t="shared" si="1419"/>
        <v>OK!</v>
      </c>
      <c r="M372" s="407" t="str">
        <f t="shared" si="1420"/>
        <v>OK!</v>
      </c>
      <c r="N372" s="407" t="str">
        <f t="shared" si="1421"/>
        <v>OK!</v>
      </c>
      <c r="O372" s="407" t="str">
        <f t="shared" si="1422"/>
        <v>OK!</v>
      </c>
      <c r="P372" s="407" t="str">
        <f t="shared" si="1423"/>
        <v>OK!</v>
      </c>
      <c r="Q372" s="407" t="str">
        <f t="shared" si="1424"/>
        <v>OK!</v>
      </c>
      <c r="R372" s="407" t="str">
        <f t="shared" si="1425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8" t="str">
        <f>'(B3) Struktura Funksionale'!B114</f>
        <v>09230</v>
      </c>
      <c r="B373" s="870" t="str">
        <f>'(B3) Struktura Funksionale'!C114</f>
        <v>Arsimi i mesëm i përgjithshëm</v>
      </c>
      <c r="C373" s="871"/>
      <c r="D373" s="871"/>
      <c r="E373" s="872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/>
      <c r="D374" s="287"/>
      <c r="E374" s="287"/>
      <c r="F374" s="407" t="str">
        <f t="shared" ref="F374:F376" si="1426">IF(C374&lt;0,"STOPP!","OK!")</f>
        <v>OK!</v>
      </c>
      <c r="G374" s="407" t="str">
        <f t="shared" ref="G374:G378" si="1427">IF(D374&lt;0,"STOPP!","OK!")</f>
        <v>OK!</v>
      </c>
      <c r="H374" s="407" t="str">
        <f t="shared" ref="H374:H378" si="1428">IF(E374&lt;0,"STOPP!","OK!")</f>
        <v>OK!</v>
      </c>
      <c r="I374" s="407" t="str">
        <f t="shared" ref="I374:I378" si="1429">IF(F374&lt;0,"STOPP!","OK!")</f>
        <v>OK!</v>
      </c>
      <c r="J374" s="407" t="str">
        <f t="shared" ref="J374:J378" si="1430">IF(G374&lt;0,"STOPP!","OK!")</f>
        <v>OK!</v>
      </c>
      <c r="K374" s="407" t="str">
        <f t="shared" ref="K374:K378" si="1431">IF(H374&lt;0,"STOPP!","OK!")</f>
        <v>OK!</v>
      </c>
      <c r="L374" s="407" t="str">
        <f t="shared" ref="L374:L378" si="1432">IF(I374&lt;0,"STOPP!","OK!")</f>
        <v>OK!</v>
      </c>
      <c r="M374" s="407" t="str">
        <f t="shared" ref="M374:M378" si="1433">IF(J374&lt;0,"STOPP!","OK!")</f>
        <v>OK!</v>
      </c>
      <c r="N374" s="407" t="str">
        <f t="shared" ref="N374:N378" si="1434">IF(K374&lt;0,"STOPP!","OK!")</f>
        <v>OK!</v>
      </c>
      <c r="O374" s="407" t="str">
        <f t="shared" ref="O374:O378" si="1435">IF(L374&lt;0,"STOPP!","OK!")</f>
        <v>OK!</v>
      </c>
      <c r="P374" s="407" t="str">
        <f t="shared" ref="P374:P378" si="1436">IF(M374&lt;0,"STOPP!","OK!")</f>
        <v>OK!</v>
      </c>
      <c r="Q374" s="407" t="str">
        <f t="shared" ref="Q374:Q378" si="1437">IF(N374&lt;0,"STOPP!","OK!")</f>
        <v>OK!</v>
      </c>
      <c r="R374" s="407" t="str">
        <f t="shared" ref="R374:R378" si="1438">IF(O374&lt;0,"STOPP!","OK!")</f>
        <v>OK!</v>
      </c>
      <c r="S374" s="407" t="str">
        <f t="shared" ref="S374:S376" si="1439">IF(D374&lt;0,"STOPP!","OK!")</f>
        <v>OK!</v>
      </c>
      <c r="T374" s="407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/>
      <c r="D375" s="288"/>
      <c r="E375" s="288"/>
      <c r="F375" s="407" t="str">
        <f t="shared" si="1426"/>
        <v>OK!</v>
      </c>
      <c r="G375" s="407" t="str">
        <f t="shared" si="1427"/>
        <v>OK!</v>
      </c>
      <c r="H375" s="407" t="str">
        <f t="shared" si="1428"/>
        <v>OK!</v>
      </c>
      <c r="I375" s="407" t="str">
        <f t="shared" si="1429"/>
        <v>OK!</v>
      </c>
      <c r="J375" s="407" t="str">
        <f t="shared" si="1430"/>
        <v>OK!</v>
      </c>
      <c r="K375" s="407" t="str">
        <f t="shared" si="1431"/>
        <v>OK!</v>
      </c>
      <c r="L375" s="407" t="str">
        <f t="shared" si="1432"/>
        <v>OK!</v>
      </c>
      <c r="M375" s="407" t="str">
        <f t="shared" si="1433"/>
        <v>OK!</v>
      </c>
      <c r="N375" s="407" t="str">
        <f t="shared" si="1434"/>
        <v>OK!</v>
      </c>
      <c r="O375" s="407" t="str">
        <f t="shared" si="1435"/>
        <v>OK!</v>
      </c>
      <c r="P375" s="407" t="str">
        <f t="shared" si="1436"/>
        <v>OK!</v>
      </c>
      <c r="Q375" s="407" t="str">
        <f t="shared" si="1437"/>
        <v>OK!</v>
      </c>
      <c r="R375" s="407" t="str">
        <f t="shared" si="1438"/>
        <v>OK!</v>
      </c>
      <c r="S375" s="407" t="str">
        <f t="shared" si="1439"/>
        <v>OK!</v>
      </c>
      <c r="T375" s="407" t="str">
        <f t="shared" si="1440"/>
        <v>OK!</v>
      </c>
    </row>
    <row r="376" spans="1:20" x14ac:dyDescent="0.15">
      <c r="A376" s="566" t="str">
        <f>A$10</f>
        <v>Shpenzimet kapitale</v>
      </c>
      <c r="B376" s="567"/>
      <c r="C376" s="564">
        <f>C377-C374-C375</f>
        <v>0</v>
      </c>
      <c r="D376" s="562">
        <f>D377-D374-D375</f>
        <v>0</v>
      </c>
      <c r="E376" s="562">
        <f>E377-E374-E375</f>
        <v>0</v>
      </c>
      <c r="F376" s="407" t="str">
        <f t="shared" si="1426"/>
        <v>OK!</v>
      </c>
      <c r="G376" s="407" t="str">
        <f t="shared" si="1427"/>
        <v>OK!</v>
      </c>
      <c r="H376" s="407" t="str">
        <f t="shared" si="1428"/>
        <v>OK!</v>
      </c>
      <c r="I376" s="407" t="str">
        <f t="shared" si="1429"/>
        <v>OK!</v>
      </c>
      <c r="J376" s="407" t="str">
        <f t="shared" si="1430"/>
        <v>OK!</v>
      </c>
      <c r="K376" s="407" t="str">
        <f t="shared" si="1431"/>
        <v>OK!</v>
      </c>
      <c r="L376" s="407" t="str">
        <f t="shared" si="1432"/>
        <v>OK!</v>
      </c>
      <c r="M376" s="407" t="str">
        <f t="shared" si="1433"/>
        <v>OK!</v>
      </c>
      <c r="N376" s="407" t="str">
        <f t="shared" si="1434"/>
        <v>OK!</v>
      </c>
      <c r="O376" s="407" t="str">
        <f t="shared" si="1435"/>
        <v>OK!</v>
      </c>
      <c r="P376" s="407" t="str">
        <f t="shared" si="1436"/>
        <v>OK!</v>
      </c>
      <c r="Q376" s="407" t="str">
        <f t="shared" si="1437"/>
        <v>OK!</v>
      </c>
      <c r="R376" s="407" t="str">
        <f t="shared" si="1438"/>
        <v>OK!</v>
      </c>
      <c r="S376" s="407" t="str">
        <f t="shared" si="1439"/>
        <v>OK!</v>
      </c>
      <c r="T376" s="407" t="str">
        <f t="shared" si="1440"/>
        <v>OK!</v>
      </c>
    </row>
    <row r="377" spans="1:20" x14ac:dyDescent="0.15">
      <c r="A377" s="556" t="str">
        <f>A$11</f>
        <v>Tavanet e përgjithshme</v>
      </c>
      <c r="B377" s="557"/>
      <c r="C377" s="565"/>
      <c r="D377" s="563"/>
      <c r="E377" s="563"/>
      <c r="F377" s="407" t="str">
        <f>IF(C377&lt;0,"STOPP!","OK!")</f>
        <v>OK!</v>
      </c>
      <c r="G377" s="407" t="str">
        <f t="shared" si="1427"/>
        <v>OK!</v>
      </c>
      <c r="H377" s="407" t="str">
        <f t="shared" si="1428"/>
        <v>OK!</v>
      </c>
      <c r="I377" s="407" t="str">
        <f t="shared" si="1429"/>
        <v>OK!</v>
      </c>
      <c r="J377" s="407" t="str">
        <f t="shared" si="1430"/>
        <v>OK!</v>
      </c>
      <c r="K377" s="407" t="str">
        <f t="shared" si="1431"/>
        <v>OK!</v>
      </c>
      <c r="L377" s="407" t="str">
        <f t="shared" si="1432"/>
        <v>OK!</v>
      </c>
      <c r="M377" s="407" t="str">
        <f t="shared" si="1433"/>
        <v>OK!</v>
      </c>
      <c r="N377" s="407" t="str">
        <f t="shared" si="1434"/>
        <v>OK!</v>
      </c>
      <c r="O377" s="407" t="str">
        <f t="shared" si="1435"/>
        <v>OK!</v>
      </c>
      <c r="P377" s="407" t="str">
        <f t="shared" si="1436"/>
        <v>OK!</v>
      </c>
      <c r="Q377" s="407" t="str">
        <f t="shared" si="1437"/>
        <v>OK!</v>
      </c>
      <c r="R377" s="407" t="str">
        <f t="shared" si="1438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8" t="str">
        <f>A$12</f>
        <v>Angazhimet kujtesë</v>
      </c>
      <c r="B378" s="564"/>
      <c r="C378" s="564">
        <f>'(C5) Angazhimet'!D129</f>
        <v>0</v>
      </c>
      <c r="D378" s="564">
        <f>'(C5) Angazhimet'!E129</f>
        <v>0</v>
      </c>
      <c r="E378" s="564">
        <f>'(C5) Angazhimet'!F129</f>
        <v>0</v>
      </c>
      <c r="F378" s="407" t="str">
        <f>IF(C378&gt;C377,"STOPP!","OK!")</f>
        <v>OK!</v>
      </c>
      <c r="G378" s="407" t="str">
        <f t="shared" si="1427"/>
        <v>OK!</v>
      </c>
      <c r="H378" s="407" t="str">
        <f t="shared" si="1428"/>
        <v>OK!</v>
      </c>
      <c r="I378" s="407" t="str">
        <f t="shared" si="1429"/>
        <v>OK!</v>
      </c>
      <c r="J378" s="407" t="str">
        <f t="shared" si="1430"/>
        <v>OK!</v>
      </c>
      <c r="K378" s="407" t="str">
        <f t="shared" si="1431"/>
        <v>OK!</v>
      </c>
      <c r="L378" s="407" t="str">
        <f t="shared" si="1432"/>
        <v>OK!</v>
      </c>
      <c r="M378" s="407" t="str">
        <f t="shared" si="1433"/>
        <v>OK!</v>
      </c>
      <c r="N378" s="407" t="str">
        <f t="shared" si="1434"/>
        <v>OK!</v>
      </c>
      <c r="O378" s="407" t="str">
        <f t="shared" si="1435"/>
        <v>OK!</v>
      </c>
      <c r="P378" s="407" t="str">
        <f t="shared" si="1436"/>
        <v>OK!</v>
      </c>
      <c r="Q378" s="407" t="str">
        <f t="shared" si="1437"/>
        <v>OK!</v>
      </c>
      <c r="R378" s="407" t="str">
        <f t="shared" si="1438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8" t="str">
        <f>'(B3) Struktura Funksionale'!B115</f>
        <v>09232</v>
      </c>
      <c r="B379" s="870" t="str">
        <f>'(B3) Struktura Funksionale'!C115</f>
        <v>Pagat e stafit mbështetës</v>
      </c>
      <c r="C379" s="871"/>
      <c r="D379" s="871"/>
      <c r="E379" s="872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1">IF(C380&lt;0,"STOPP!","OK!")</f>
        <v>OK!</v>
      </c>
      <c r="G380" s="407" t="str">
        <f t="shared" ref="G380:G384" si="1442">IF(D380&lt;0,"STOPP!","OK!")</f>
        <v>OK!</v>
      </c>
      <c r="H380" s="407" t="str">
        <f t="shared" ref="H380:H384" si="1443">IF(E380&lt;0,"STOPP!","OK!")</f>
        <v>OK!</v>
      </c>
      <c r="I380" s="407" t="str">
        <f t="shared" ref="I380:I384" si="1444">IF(F380&lt;0,"STOPP!","OK!")</f>
        <v>OK!</v>
      </c>
      <c r="J380" s="407" t="str">
        <f t="shared" ref="J380:J384" si="1445">IF(G380&lt;0,"STOPP!","OK!")</f>
        <v>OK!</v>
      </c>
      <c r="K380" s="407" t="str">
        <f t="shared" ref="K380:K384" si="1446">IF(H380&lt;0,"STOPP!","OK!")</f>
        <v>OK!</v>
      </c>
      <c r="L380" s="407" t="str">
        <f t="shared" ref="L380:L384" si="1447">IF(I380&lt;0,"STOPP!","OK!")</f>
        <v>OK!</v>
      </c>
      <c r="M380" s="407" t="str">
        <f t="shared" ref="M380:M384" si="1448">IF(J380&lt;0,"STOPP!","OK!")</f>
        <v>OK!</v>
      </c>
      <c r="N380" s="407" t="str">
        <f t="shared" ref="N380:N384" si="1449">IF(K380&lt;0,"STOPP!","OK!")</f>
        <v>OK!</v>
      </c>
      <c r="O380" s="407" t="str">
        <f t="shared" ref="O380:O384" si="1450">IF(L380&lt;0,"STOPP!","OK!")</f>
        <v>OK!</v>
      </c>
      <c r="P380" s="407" t="str">
        <f t="shared" ref="P380:P384" si="1451">IF(M380&lt;0,"STOPP!","OK!")</f>
        <v>OK!</v>
      </c>
      <c r="Q380" s="407" t="str">
        <f t="shared" ref="Q380:Q384" si="1452">IF(N380&lt;0,"STOPP!","OK!")</f>
        <v>OK!</v>
      </c>
      <c r="R380" s="407" t="str">
        <f t="shared" ref="R380:R384" si="1453">IF(O380&lt;0,"STOPP!","OK!")</f>
        <v>OK!</v>
      </c>
      <c r="S380" s="407" t="str">
        <f t="shared" ref="S380:S382" si="1454">IF(D380&lt;0,"STOPP!","OK!")</f>
        <v>OK!</v>
      </c>
      <c r="T380" s="407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1"/>
        <v>OK!</v>
      </c>
      <c r="G381" s="407" t="str">
        <f t="shared" si="1442"/>
        <v>OK!</v>
      </c>
      <c r="H381" s="407" t="str">
        <f t="shared" si="1443"/>
        <v>OK!</v>
      </c>
      <c r="I381" s="407" t="str">
        <f t="shared" si="1444"/>
        <v>OK!</v>
      </c>
      <c r="J381" s="407" t="str">
        <f t="shared" si="1445"/>
        <v>OK!</v>
      </c>
      <c r="K381" s="407" t="str">
        <f t="shared" si="1446"/>
        <v>OK!</v>
      </c>
      <c r="L381" s="407" t="str">
        <f t="shared" si="1447"/>
        <v>OK!</v>
      </c>
      <c r="M381" s="407" t="str">
        <f t="shared" si="1448"/>
        <v>OK!</v>
      </c>
      <c r="N381" s="407" t="str">
        <f t="shared" si="1449"/>
        <v>OK!</v>
      </c>
      <c r="O381" s="407" t="str">
        <f t="shared" si="1450"/>
        <v>OK!</v>
      </c>
      <c r="P381" s="407" t="str">
        <f t="shared" si="1451"/>
        <v>OK!</v>
      </c>
      <c r="Q381" s="407" t="str">
        <f t="shared" si="1452"/>
        <v>OK!</v>
      </c>
      <c r="R381" s="407" t="str">
        <f t="shared" si="1453"/>
        <v>OK!</v>
      </c>
      <c r="S381" s="407" t="str">
        <f t="shared" si="1454"/>
        <v>OK!</v>
      </c>
      <c r="T381" s="407" t="str">
        <f t="shared" si="1455"/>
        <v>OK!</v>
      </c>
    </row>
    <row r="382" spans="1:20" hidden="1" x14ac:dyDescent="0.15">
      <c r="A382" s="566" t="str">
        <f>A$10</f>
        <v>Shpenzimet kapitale</v>
      </c>
      <c r="B382" s="567"/>
      <c r="C382" s="564">
        <f>C383-C380-C381</f>
        <v>0</v>
      </c>
      <c r="D382" s="562">
        <f>D383-D380-D381</f>
        <v>0</v>
      </c>
      <c r="E382" s="562">
        <f>E383-E380-E381</f>
        <v>0</v>
      </c>
      <c r="F382" s="407" t="str">
        <f t="shared" si="1441"/>
        <v>OK!</v>
      </c>
      <c r="G382" s="407" t="str">
        <f t="shared" si="1442"/>
        <v>OK!</v>
      </c>
      <c r="H382" s="407" t="str">
        <f t="shared" si="1443"/>
        <v>OK!</v>
      </c>
      <c r="I382" s="407" t="str">
        <f t="shared" si="1444"/>
        <v>OK!</v>
      </c>
      <c r="J382" s="407" t="str">
        <f t="shared" si="1445"/>
        <v>OK!</v>
      </c>
      <c r="K382" s="407" t="str">
        <f t="shared" si="1446"/>
        <v>OK!</v>
      </c>
      <c r="L382" s="407" t="str">
        <f t="shared" si="1447"/>
        <v>OK!</v>
      </c>
      <c r="M382" s="407" t="str">
        <f t="shared" si="1448"/>
        <v>OK!</v>
      </c>
      <c r="N382" s="407" t="str">
        <f t="shared" si="1449"/>
        <v>OK!</v>
      </c>
      <c r="O382" s="407" t="str">
        <f t="shared" si="1450"/>
        <v>OK!</v>
      </c>
      <c r="P382" s="407" t="str">
        <f t="shared" si="1451"/>
        <v>OK!</v>
      </c>
      <c r="Q382" s="407" t="str">
        <f t="shared" si="1452"/>
        <v>OK!</v>
      </c>
      <c r="R382" s="407" t="str">
        <f t="shared" si="1453"/>
        <v>OK!</v>
      </c>
      <c r="S382" s="407" t="str">
        <f t="shared" si="1454"/>
        <v>OK!</v>
      </c>
      <c r="T382" s="407" t="str">
        <f t="shared" si="1455"/>
        <v>OK!</v>
      </c>
    </row>
    <row r="383" spans="1:20" hidden="1" x14ac:dyDescent="0.15">
      <c r="A383" s="556" t="str">
        <f>A$11</f>
        <v>Tavanet e përgjithshme</v>
      </c>
      <c r="B383" s="557"/>
      <c r="C383" s="565"/>
      <c r="D383" s="563"/>
      <c r="E383" s="563"/>
      <c r="F383" s="407" t="str">
        <f>IF(C383&lt;0,"STOPP!","OK!")</f>
        <v>OK!</v>
      </c>
      <c r="G383" s="407" t="str">
        <f t="shared" si="1442"/>
        <v>OK!</v>
      </c>
      <c r="H383" s="407" t="str">
        <f t="shared" si="1443"/>
        <v>OK!</v>
      </c>
      <c r="I383" s="407" t="str">
        <f t="shared" si="1444"/>
        <v>OK!</v>
      </c>
      <c r="J383" s="407" t="str">
        <f t="shared" si="1445"/>
        <v>OK!</v>
      </c>
      <c r="K383" s="407" t="str">
        <f t="shared" si="1446"/>
        <v>OK!</v>
      </c>
      <c r="L383" s="407" t="str">
        <f t="shared" si="1447"/>
        <v>OK!</v>
      </c>
      <c r="M383" s="407" t="str">
        <f t="shared" si="1448"/>
        <v>OK!</v>
      </c>
      <c r="N383" s="407" t="str">
        <f t="shared" si="1449"/>
        <v>OK!</v>
      </c>
      <c r="O383" s="407" t="str">
        <f t="shared" si="1450"/>
        <v>OK!</v>
      </c>
      <c r="P383" s="407" t="str">
        <f t="shared" si="1451"/>
        <v>OK!</v>
      </c>
      <c r="Q383" s="407" t="str">
        <f t="shared" si="1452"/>
        <v>OK!</v>
      </c>
      <c r="R383" s="407" t="str">
        <f t="shared" si="1453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8" t="str">
        <f>A$12</f>
        <v>Angazhimet kujtesë</v>
      </c>
      <c r="B384" s="564"/>
      <c r="C384" s="564">
        <f>'(C5) Angazhimet'!D130</f>
        <v>0</v>
      </c>
      <c r="D384" s="564">
        <f>'(C5) Angazhimet'!E130</f>
        <v>0</v>
      </c>
      <c r="E384" s="564">
        <f>'(C5) Angazhimet'!F130</f>
        <v>0</v>
      </c>
      <c r="F384" s="407" t="str">
        <f>IF(C384&gt;C383,"STOPP!","OK!")</f>
        <v>OK!</v>
      </c>
      <c r="G384" s="407" t="str">
        <f t="shared" si="1442"/>
        <v>OK!</v>
      </c>
      <c r="H384" s="407" t="str">
        <f t="shared" si="1443"/>
        <v>OK!</v>
      </c>
      <c r="I384" s="407" t="str">
        <f t="shared" si="1444"/>
        <v>OK!</v>
      </c>
      <c r="J384" s="407" t="str">
        <f t="shared" si="1445"/>
        <v>OK!</v>
      </c>
      <c r="K384" s="407" t="str">
        <f t="shared" si="1446"/>
        <v>OK!</v>
      </c>
      <c r="L384" s="407" t="str">
        <f t="shared" si="1447"/>
        <v>OK!</v>
      </c>
      <c r="M384" s="407" t="str">
        <f t="shared" si="1448"/>
        <v>OK!</v>
      </c>
      <c r="N384" s="407" t="str">
        <f t="shared" si="1449"/>
        <v>OK!</v>
      </c>
      <c r="O384" s="407" t="str">
        <f t="shared" si="1450"/>
        <v>OK!</v>
      </c>
      <c r="P384" s="407" t="str">
        <f t="shared" si="1451"/>
        <v>OK!</v>
      </c>
      <c r="Q384" s="407" t="str">
        <f t="shared" si="1452"/>
        <v>OK!</v>
      </c>
      <c r="R384" s="407" t="str">
        <f t="shared" si="1453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8" t="str">
        <f>'(B3) Struktura Funksionale'!B116</f>
        <v>09240</v>
      </c>
      <c r="B385" s="870" t="str">
        <f>'(B3) Struktura Funksionale'!C116</f>
        <v>Arsimi profesional</v>
      </c>
      <c r="C385" s="871"/>
      <c r="D385" s="871"/>
      <c r="E385" s="872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7" t="str">
        <f t="shared" ref="F386:F388" si="1456">IF(C386&lt;0,"STOPP!","OK!")</f>
        <v>OK!</v>
      </c>
      <c r="G386" s="407" t="str">
        <f t="shared" ref="G386:G390" si="1457">IF(D386&lt;0,"STOPP!","OK!")</f>
        <v>OK!</v>
      </c>
      <c r="H386" s="407" t="str">
        <f t="shared" ref="H386:H390" si="1458">IF(E386&lt;0,"STOPP!","OK!")</f>
        <v>OK!</v>
      </c>
      <c r="I386" s="407" t="str">
        <f t="shared" ref="I386:I390" si="1459">IF(F386&lt;0,"STOPP!","OK!")</f>
        <v>OK!</v>
      </c>
      <c r="J386" s="407" t="str">
        <f t="shared" ref="J386:J390" si="1460">IF(G386&lt;0,"STOPP!","OK!")</f>
        <v>OK!</v>
      </c>
      <c r="K386" s="407" t="str">
        <f t="shared" ref="K386:K390" si="1461">IF(H386&lt;0,"STOPP!","OK!")</f>
        <v>OK!</v>
      </c>
      <c r="L386" s="407" t="str">
        <f t="shared" ref="L386:L390" si="1462">IF(I386&lt;0,"STOPP!","OK!")</f>
        <v>OK!</v>
      </c>
      <c r="M386" s="407" t="str">
        <f t="shared" ref="M386:M390" si="1463">IF(J386&lt;0,"STOPP!","OK!")</f>
        <v>OK!</v>
      </c>
      <c r="N386" s="407" t="str">
        <f t="shared" ref="N386:N390" si="1464">IF(K386&lt;0,"STOPP!","OK!")</f>
        <v>OK!</v>
      </c>
      <c r="O386" s="407" t="str">
        <f t="shared" ref="O386:O390" si="1465">IF(L386&lt;0,"STOPP!","OK!")</f>
        <v>OK!</v>
      </c>
      <c r="P386" s="407" t="str">
        <f t="shared" ref="P386:P390" si="1466">IF(M386&lt;0,"STOPP!","OK!")</f>
        <v>OK!</v>
      </c>
      <c r="Q386" s="407" t="str">
        <f t="shared" ref="Q386:Q390" si="1467">IF(N386&lt;0,"STOPP!","OK!")</f>
        <v>OK!</v>
      </c>
      <c r="R386" s="407" t="str">
        <f t="shared" ref="R386:R390" si="1468">IF(O386&lt;0,"STOPP!","OK!")</f>
        <v>OK!</v>
      </c>
      <c r="S386" s="407" t="str">
        <f t="shared" ref="S386:S388" si="1469">IF(D386&lt;0,"STOPP!","OK!")</f>
        <v>OK!</v>
      </c>
      <c r="T386" s="407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7" t="str">
        <f t="shared" si="1456"/>
        <v>OK!</v>
      </c>
      <c r="G387" s="407" t="str">
        <f t="shared" si="1457"/>
        <v>OK!</v>
      </c>
      <c r="H387" s="407" t="str">
        <f t="shared" si="1458"/>
        <v>OK!</v>
      </c>
      <c r="I387" s="407" t="str">
        <f t="shared" si="1459"/>
        <v>OK!</v>
      </c>
      <c r="J387" s="407" t="str">
        <f t="shared" si="1460"/>
        <v>OK!</v>
      </c>
      <c r="K387" s="407" t="str">
        <f t="shared" si="1461"/>
        <v>OK!</v>
      </c>
      <c r="L387" s="407" t="str">
        <f t="shared" si="1462"/>
        <v>OK!</v>
      </c>
      <c r="M387" s="407" t="str">
        <f t="shared" si="1463"/>
        <v>OK!</v>
      </c>
      <c r="N387" s="407" t="str">
        <f t="shared" si="1464"/>
        <v>OK!</v>
      </c>
      <c r="O387" s="407" t="str">
        <f t="shared" si="1465"/>
        <v>OK!</v>
      </c>
      <c r="P387" s="407" t="str">
        <f t="shared" si="1466"/>
        <v>OK!</v>
      </c>
      <c r="Q387" s="407" t="str">
        <f t="shared" si="1467"/>
        <v>OK!</v>
      </c>
      <c r="R387" s="407" t="str">
        <f t="shared" si="1468"/>
        <v>OK!</v>
      </c>
      <c r="S387" s="407" t="str">
        <f t="shared" si="1469"/>
        <v>OK!</v>
      </c>
      <c r="T387" s="407" t="str">
        <f t="shared" si="1470"/>
        <v>OK!</v>
      </c>
    </row>
    <row r="388" spans="1:20" x14ac:dyDescent="0.15">
      <c r="A388" s="566" t="str">
        <f>A$10</f>
        <v>Shpenzimet kapitale</v>
      </c>
      <c r="B388" s="567"/>
      <c r="C388" s="564">
        <f>C389-C386-C387</f>
        <v>0</v>
      </c>
      <c r="D388" s="562">
        <f>D389-D386-D387</f>
        <v>0</v>
      </c>
      <c r="E388" s="562">
        <f>E389-E386-E387</f>
        <v>0</v>
      </c>
      <c r="F388" s="407" t="str">
        <f t="shared" si="1456"/>
        <v>OK!</v>
      </c>
      <c r="G388" s="407" t="str">
        <f t="shared" si="1457"/>
        <v>OK!</v>
      </c>
      <c r="H388" s="407" t="str">
        <f t="shared" si="1458"/>
        <v>OK!</v>
      </c>
      <c r="I388" s="407" t="str">
        <f t="shared" si="1459"/>
        <v>OK!</v>
      </c>
      <c r="J388" s="407" t="str">
        <f t="shared" si="1460"/>
        <v>OK!</v>
      </c>
      <c r="K388" s="407" t="str">
        <f t="shared" si="1461"/>
        <v>OK!</v>
      </c>
      <c r="L388" s="407" t="str">
        <f t="shared" si="1462"/>
        <v>OK!</v>
      </c>
      <c r="M388" s="407" t="str">
        <f t="shared" si="1463"/>
        <v>OK!</v>
      </c>
      <c r="N388" s="407" t="str">
        <f t="shared" si="1464"/>
        <v>OK!</v>
      </c>
      <c r="O388" s="407" t="str">
        <f t="shared" si="1465"/>
        <v>OK!</v>
      </c>
      <c r="P388" s="407" t="str">
        <f t="shared" si="1466"/>
        <v>OK!</v>
      </c>
      <c r="Q388" s="407" t="str">
        <f t="shared" si="1467"/>
        <v>OK!</v>
      </c>
      <c r="R388" s="407" t="str">
        <f t="shared" si="1468"/>
        <v>OK!</v>
      </c>
      <c r="S388" s="407" t="str">
        <f t="shared" si="1469"/>
        <v>OK!</v>
      </c>
      <c r="T388" s="407" t="str">
        <f t="shared" si="1470"/>
        <v>OK!</v>
      </c>
    </row>
    <row r="389" spans="1:20" x14ac:dyDescent="0.15">
      <c r="A389" s="556" t="str">
        <f>A$11</f>
        <v>Tavanet e përgjithshme</v>
      </c>
      <c r="B389" s="557"/>
      <c r="C389" s="565"/>
      <c r="D389" s="565"/>
      <c r="E389" s="565"/>
      <c r="F389" s="407" t="str">
        <f>IF(C389&lt;0,"STOPP!","OK!")</f>
        <v>OK!</v>
      </c>
      <c r="G389" s="407" t="str">
        <f t="shared" si="1457"/>
        <v>OK!</v>
      </c>
      <c r="H389" s="407" t="str">
        <f t="shared" si="1458"/>
        <v>OK!</v>
      </c>
      <c r="I389" s="407" t="str">
        <f t="shared" si="1459"/>
        <v>OK!</v>
      </c>
      <c r="J389" s="407" t="str">
        <f t="shared" si="1460"/>
        <v>OK!</v>
      </c>
      <c r="K389" s="407" t="str">
        <f t="shared" si="1461"/>
        <v>OK!</v>
      </c>
      <c r="L389" s="407" t="str">
        <f t="shared" si="1462"/>
        <v>OK!</v>
      </c>
      <c r="M389" s="407" t="str">
        <f t="shared" si="1463"/>
        <v>OK!</v>
      </c>
      <c r="N389" s="407" t="str">
        <f t="shared" si="1464"/>
        <v>OK!</v>
      </c>
      <c r="O389" s="407" t="str">
        <f t="shared" si="1465"/>
        <v>OK!</v>
      </c>
      <c r="P389" s="407" t="str">
        <f t="shared" si="1466"/>
        <v>OK!</v>
      </c>
      <c r="Q389" s="407" t="str">
        <f t="shared" si="1467"/>
        <v>OK!</v>
      </c>
      <c r="R389" s="407" t="str">
        <f t="shared" si="1468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8" t="str">
        <f>A$12</f>
        <v>Angazhimet kujtesë</v>
      </c>
      <c r="B390" s="564"/>
      <c r="C390" s="564">
        <f>'(C5) Angazhimet'!D131</f>
        <v>0</v>
      </c>
      <c r="D390" s="564">
        <f>'(C5) Angazhimet'!E131</f>
        <v>0</v>
      </c>
      <c r="E390" s="564">
        <f>'(C5) Angazhimet'!F131</f>
        <v>0</v>
      </c>
      <c r="F390" s="407" t="str">
        <f>IF(C390&gt;C389,"STOPP!","OK!")</f>
        <v>OK!</v>
      </c>
      <c r="G390" s="407" t="str">
        <f t="shared" si="1457"/>
        <v>OK!</v>
      </c>
      <c r="H390" s="407" t="str">
        <f t="shared" si="1458"/>
        <v>OK!</v>
      </c>
      <c r="I390" s="407" t="str">
        <f t="shared" si="1459"/>
        <v>OK!</v>
      </c>
      <c r="J390" s="407" t="str">
        <f t="shared" si="1460"/>
        <v>OK!</v>
      </c>
      <c r="K390" s="407" t="str">
        <f t="shared" si="1461"/>
        <v>OK!</v>
      </c>
      <c r="L390" s="407" t="str">
        <f t="shared" si="1462"/>
        <v>OK!</v>
      </c>
      <c r="M390" s="407" t="str">
        <f t="shared" si="1463"/>
        <v>OK!</v>
      </c>
      <c r="N390" s="407" t="str">
        <f t="shared" si="1464"/>
        <v>OK!</v>
      </c>
      <c r="O390" s="407" t="str">
        <f t="shared" si="1465"/>
        <v>OK!</v>
      </c>
      <c r="P390" s="407" t="str">
        <f t="shared" si="1466"/>
        <v>OK!</v>
      </c>
      <c r="Q390" s="407" t="str">
        <f t="shared" si="1467"/>
        <v>OK!</v>
      </c>
      <c r="R390" s="407" t="str">
        <f t="shared" si="1468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7" t="e">
        <f>'(B2) Struktura Organizative'!#REF!</f>
        <v>#REF!</v>
      </c>
      <c r="B391" s="873" t="e">
        <f>'(B2) Struktura Organizative'!#REF!</f>
        <v>#REF!</v>
      </c>
      <c r="C391" s="874"/>
      <c r="D391" s="874"/>
      <c r="E391" s="875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4">
        <f>C398</f>
        <v>0</v>
      </c>
      <c r="D392" s="564">
        <f t="shared" ref="D392:E392" si="1479">D398</f>
        <v>0</v>
      </c>
      <c r="E392" s="564">
        <f t="shared" si="1479"/>
        <v>0</v>
      </c>
      <c r="F392" s="407" t="str">
        <f t="shared" ref="F392:F394" si="1480">IF(C392&lt;0,"STOPP!","OK!")</f>
        <v>OK!</v>
      </c>
      <c r="G392" s="407" t="str">
        <f t="shared" ref="G392:G394" si="1481">IF(D392&lt;0,"STOPP!","OK!")</f>
        <v>OK!</v>
      </c>
      <c r="H392" s="407" t="str">
        <f t="shared" ref="H392:H394" si="1482">IF(E392&lt;0,"STOPP!","OK!")</f>
        <v>OK!</v>
      </c>
      <c r="I392" s="407" t="str">
        <f t="shared" ref="I392:I394" si="1483">IF(F392&lt;0,"STOPP!","OK!")</f>
        <v>OK!</v>
      </c>
      <c r="J392" s="407" t="str">
        <f t="shared" ref="J392:J394" si="1484">IF(G392&lt;0,"STOPP!","OK!")</f>
        <v>OK!</v>
      </c>
      <c r="K392" s="407" t="str">
        <f t="shared" ref="K392:K394" si="1485">IF(H392&lt;0,"STOPP!","OK!")</f>
        <v>OK!</v>
      </c>
      <c r="L392" s="407" t="str">
        <f t="shared" ref="L392:L394" si="1486">IF(I392&lt;0,"STOPP!","OK!")</f>
        <v>OK!</v>
      </c>
      <c r="M392" s="407" t="str">
        <f t="shared" ref="M392:M394" si="1487">IF(J392&lt;0,"STOPP!","OK!")</f>
        <v>OK!</v>
      </c>
      <c r="N392" s="407" t="str">
        <f t="shared" ref="N392:N394" si="1488">IF(K392&lt;0,"STOPP!","OK!")</f>
        <v>OK!</v>
      </c>
      <c r="O392" s="407" t="str">
        <f t="shared" ref="O392:O394" si="1489">IF(L392&lt;0,"STOPP!","OK!")</f>
        <v>OK!</v>
      </c>
      <c r="P392" s="407" t="str">
        <f t="shared" ref="P392:P394" si="1490">IF(M392&lt;0,"STOPP!","OK!")</f>
        <v>OK!</v>
      </c>
      <c r="Q392" s="407" t="str">
        <f t="shared" ref="Q392:Q394" si="1491">IF(N392&lt;0,"STOPP!","OK!")</f>
        <v>OK!</v>
      </c>
      <c r="R392" s="407" t="str">
        <f t="shared" ref="R392:R394" si="1492">IF(O392&lt;0,"STOPP!","OK!")</f>
        <v>OK!</v>
      </c>
      <c r="S392" s="407" t="str">
        <f t="shared" ref="S392:S394" si="1493">IF(D392&lt;0,"STOPP!","OK!")</f>
        <v>OK!</v>
      </c>
      <c r="T392" s="407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4">
        <f>C399</f>
        <v>0</v>
      </c>
      <c r="D393" s="564">
        <f t="shared" ref="D393:E393" si="1495">D399</f>
        <v>0</v>
      </c>
      <c r="E393" s="564">
        <f t="shared" si="1495"/>
        <v>0</v>
      </c>
      <c r="F393" s="407" t="str">
        <f t="shared" si="1480"/>
        <v>OK!</v>
      </c>
      <c r="G393" s="407" t="str">
        <f t="shared" si="1481"/>
        <v>OK!</v>
      </c>
      <c r="H393" s="407" t="str">
        <f t="shared" si="1482"/>
        <v>OK!</v>
      </c>
      <c r="I393" s="407" t="str">
        <f t="shared" si="1483"/>
        <v>OK!</v>
      </c>
      <c r="J393" s="407" t="str">
        <f t="shared" si="1484"/>
        <v>OK!</v>
      </c>
      <c r="K393" s="407" t="str">
        <f t="shared" si="1485"/>
        <v>OK!</v>
      </c>
      <c r="L393" s="407" t="str">
        <f t="shared" si="1486"/>
        <v>OK!</v>
      </c>
      <c r="M393" s="407" t="str">
        <f t="shared" si="1487"/>
        <v>OK!</v>
      </c>
      <c r="N393" s="407" t="str">
        <f t="shared" si="1488"/>
        <v>OK!</v>
      </c>
      <c r="O393" s="407" t="str">
        <f t="shared" si="1489"/>
        <v>OK!</v>
      </c>
      <c r="P393" s="407" t="str">
        <f t="shared" si="1490"/>
        <v>OK!</v>
      </c>
      <c r="Q393" s="407" t="str">
        <f t="shared" si="1491"/>
        <v>OK!</v>
      </c>
      <c r="R393" s="407" t="str">
        <f t="shared" si="1492"/>
        <v>OK!</v>
      </c>
      <c r="S393" s="407" t="str">
        <f t="shared" si="1493"/>
        <v>OK!</v>
      </c>
      <c r="T393" s="407" t="str">
        <f t="shared" si="1494"/>
        <v>OK!</v>
      </c>
    </row>
    <row r="394" spans="1:20" hidden="1" x14ac:dyDescent="0.15">
      <c r="A394" s="566" t="str">
        <f>A$10</f>
        <v>Shpenzimet kapitale</v>
      </c>
      <c r="B394" s="567"/>
      <c r="C394" s="564">
        <f>C395-C392-C393</f>
        <v>0</v>
      </c>
      <c r="D394" s="562">
        <f>D395-D392-D393</f>
        <v>0</v>
      </c>
      <c r="E394" s="562">
        <f>E395-E392-E393</f>
        <v>0</v>
      </c>
      <c r="F394" s="407" t="str">
        <f t="shared" si="1480"/>
        <v>OK!</v>
      </c>
      <c r="G394" s="407" t="str">
        <f t="shared" si="1481"/>
        <v>OK!</v>
      </c>
      <c r="H394" s="407" t="str">
        <f t="shared" si="1482"/>
        <v>OK!</v>
      </c>
      <c r="I394" s="407" t="str">
        <f t="shared" si="1483"/>
        <v>OK!</v>
      </c>
      <c r="J394" s="407" t="str">
        <f t="shared" si="1484"/>
        <v>OK!</v>
      </c>
      <c r="K394" s="407" t="str">
        <f t="shared" si="1485"/>
        <v>OK!</v>
      </c>
      <c r="L394" s="407" t="str">
        <f t="shared" si="1486"/>
        <v>OK!</v>
      </c>
      <c r="M394" s="407" t="str">
        <f t="shared" si="1487"/>
        <v>OK!</v>
      </c>
      <c r="N394" s="407" t="str">
        <f t="shared" si="1488"/>
        <v>OK!</v>
      </c>
      <c r="O394" s="407" t="str">
        <f t="shared" si="1489"/>
        <v>OK!</v>
      </c>
      <c r="P394" s="407" t="str">
        <f t="shared" si="1490"/>
        <v>OK!</v>
      </c>
      <c r="Q394" s="407" t="str">
        <f t="shared" si="1491"/>
        <v>OK!</v>
      </c>
      <c r="R394" s="407" t="str">
        <f t="shared" si="1492"/>
        <v>OK!</v>
      </c>
      <c r="S394" s="407" t="str">
        <f t="shared" si="1493"/>
        <v>OK!</v>
      </c>
      <c r="T394" s="407" t="str">
        <f t="shared" si="1494"/>
        <v>OK!</v>
      </c>
    </row>
    <row r="395" spans="1:20" hidden="1" x14ac:dyDescent="0.15">
      <c r="A395" s="556" t="str">
        <f>A$11</f>
        <v>Tavanet e përgjithshme</v>
      </c>
      <c r="B395" s="557"/>
      <c r="C395" s="564">
        <f>C401</f>
        <v>0</v>
      </c>
      <c r="D395" s="564">
        <f t="shared" ref="D395:E395" si="1496">D401</f>
        <v>0</v>
      </c>
      <c r="E395" s="564">
        <f t="shared" si="1496"/>
        <v>0</v>
      </c>
      <c r="F395" s="407" t="str">
        <f>IF(C395&lt;0,"STOPP!","OK!")</f>
        <v>OK!</v>
      </c>
      <c r="G395" s="407" t="str">
        <f t="shared" ref="G395:G396" si="1497">IF(D395&lt;0,"STOPP!","OK!")</f>
        <v>OK!</v>
      </c>
      <c r="H395" s="407" t="str">
        <f t="shared" ref="H395:H396" si="1498">IF(E395&lt;0,"STOPP!","OK!")</f>
        <v>OK!</v>
      </c>
      <c r="I395" s="407" t="str">
        <f t="shared" ref="I395:I396" si="1499">IF(F395&lt;0,"STOPP!","OK!")</f>
        <v>OK!</v>
      </c>
      <c r="J395" s="407" t="str">
        <f t="shared" ref="J395:J396" si="1500">IF(G395&lt;0,"STOPP!","OK!")</f>
        <v>OK!</v>
      </c>
      <c r="K395" s="407" t="str">
        <f t="shared" ref="K395:K396" si="1501">IF(H395&lt;0,"STOPP!","OK!")</f>
        <v>OK!</v>
      </c>
      <c r="L395" s="407" t="str">
        <f t="shared" ref="L395:L396" si="1502">IF(I395&lt;0,"STOPP!","OK!")</f>
        <v>OK!</v>
      </c>
      <c r="M395" s="407" t="str">
        <f t="shared" ref="M395:M396" si="1503">IF(J395&lt;0,"STOPP!","OK!")</f>
        <v>OK!</v>
      </c>
      <c r="N395" s="407" t="str">
        <f t="shared" ref="N395:N396" si="1504">IF(K395&lt;0,"STOPP!","OK!")</f>
        <v>OK!</v>
      </c>
      <c r="O395" s="407" t="str">
        <f t="shared" ref="O395:O396" si="1505">IF(L395&lt;0,"STOPP!","OK!")</f>
        <v>OK!</v>
      </c>
      <c r="P395" s="407" t="str">
        <f t="shared" ref="P395:P396" si="1506">IF(M395&lt;0,"STOPP!","OK!")</f>
        <v>OK!</v>
      </c>
      <c r="Q395" s="407" t="str">
        <f t="shared" ref="Q395:Q396" si="1507">IF(N395&lt;0,"STOPP!","OK!")</f>
        <v>OK!</v>
      </c>
      <c r="R395" s="407" t="str">
        <f t="shared" ref="R395:R396" si="1508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8" t="str">
        <f>A$12</f>
        <v>Angazhimet kujtesë</v>
      </c>
      <c r="B396" s="564"/>
      <c r="C396" s="564">
        <f>'(C5) Angazhimet'!D138</f>
        <v>0</v>
      </c>
      <c r="D396" s="562">
        <f>'(C5) Angazhimet'!E138</f>
        <v>0</v>
      </c>
      <c r="E396" s="562">
        <f>'(C5) Angazhimet'!F138</f>
        <v>0</v>
      </c>
      <c r="F396" s="407" t="str">
        <f>IF(C396&gt;C395,"STOPP!","OK!")</f>
        <v>OK!</v>
      </c>
      <c r="G396" s="407" t="str">
        <f t="shared" si="1497"/>
        <v>OK!</v>
      </c>
      <c r="H396" s="407" t="str">
        <f t="shared" si="1498"/>
        <v>OK!</v>
      </c>
      <c r="I396" s="407" t="str">
        <f t="shared" si="1499"/>
        <v>OK!</v>
      </c>
      <c r="J396" s="407" t="str">
        <f t="shared" si="1500"/>
        <v>OK!</v>
      </c>
      <c r="K396" s="407" t="str">
        <f t="shared" si="1501"/>
        <v>OK!</v>
      </c>
      <c r="L396" s="407" t="str">
        <f t="shared" si="1502"/>
        <v>OK!</v>
      </c>
      <c r="M396" s="407" t="str">
        <f t="shared" si="1503"/>
        <v>OK!</v>
      </c>
      <c r="N396" s="407" t="str">
        <f t="shared" si="1504"/>
        <v>OK!</v>
      </c>
      <c r="O396" s="407" t="str">
        <f t="shared" si="1505"/>
        <v>OK!</v>
      </c>
      <c r="P396" s="407" t="str">
        <f t="shared" si="1506"/>
        <v>OK!</v>
      </c>
      <c r="Q396" s="407" t="str">
        <f t="shared" si="1507"/>
        <v>OK!</v>
      </c>
      <c r="R396" s="407" t="str">
        <f t="shared" si="1508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8" t="str">
        <f>'(B3) Struktura Funksionale'!B119</f>
        <v>09660</v>
      </c>
      <c r="B397" s="870" t="str">
        <f>'(B3) Struktura Funksionale'!C119</f>
        <v xml:space="preserve">Programe arsimore për trajnimin e mësuesve dhe edukatorëve </v>
      </c>
      <c r="C397" s="871"/>
      <c r="D397" s="871"/>
      <c r="E397" s="872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09">IF(C398&lt;0,"STOPP!","OK!")</f>
        <v>OK!</v>
      </c>
      <c r="G398" s="407" t="str">
        <f t="shared" ref="G398:G402" si="1510">IF(D398&lt;0,"STOPP!","OK!")</f>
        <v>OK!</v>
      </c>
      <c r="H398" s="407" t="str">
        <f t="shared" ref="H398:H402" si="1511">IF(E398&lt;0,"STOPP!","OK!")</f>
        <v>OK!</v>
      </c>
      <c r="I398" s="407" t="str">
        <f t="shared" ref="I398:I402" si="1512">IF(F398&lt;0,"STOPP!","OK!")</f>
        <v>OK!</v>
      </c>
      <c r="J398" s="407" t="str">
        <f t="shared" ref="J398:J402" si="1513">IF(G398&lt;0,"STOPP!","OK!")</f>
        <v>OK!</v>
      </c>
      <c r="K398" s="407" t="str">
        <f t="shared" ref="K398:K402" si="1514">IF(H398&lt;0,"STOPP!","OK!")</f>
        <v>OK!</v>
      </c>
      <c r="L398" s="407" t="str">
        <f t="shared" ref="L398:L402" si="1515">IF(I398&lt;0,"STOPP!","OK!")</f>
        <v>OK!</v>
      </c>
      <c r="M398" s="407" t="str">
        <f t="shared" ref="M398:M402" si="1516">IF(J398&lt;0,"STOPP!","OK!")</f>
        <v>OK!</v>
      </c>
      <c r="N398" s="407" t="str">
        <f t="shared" ref="N398:N402" si="1517">IF(K398&lt;0,"STOPP!","OK!")</f>
        <v>OK!</v>
      </c>
      <c r="O398" s="407" t="str">
        <f t="shared" ref="O398:O402" si="1518">IF(L398&lt;0,"STOPP!","OK!")</f>
        <v>OK!</v>
      </c>
      <c r="P398" s="407" t="str">
        <f t="shared" ref="P398:P402" si="1519">IF(M398&lt;0,"STOPP!","OK!")</f>
        <v>OK!</v>
      </c>
      <c r="Q398" s="407" t="str">
        <f t="shared" ref="Q398:Q402" si="1520">IF(N398&lt;0,"STOPP!","OK!")</f>
        <v>OK!</v>
      </c>
      <c r="R398" s="407" t="str">
        <f t="shared" ref="R398:R402" si="1521">IF(O398&lt;0,"STOPP!","OK!")</f>
        <v>OK!</v>
      </c>
      <c r="S398" s="407" t="str">
        <f t="shared" ref="S398:S400" si="1522">IF(D398&lt;0,"STOPP!","OK!")</f>
        <v>OK!</v>
      </c>
      <c r="T398" s="407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09"/>
        <v>OK!</v>
      </c>
      <c r="G399" s="407" t="str">
        <f t="shared" si="1510"/>
        <v>OK!</v>
      </c>
      <c r="H399" s="407" t="str">
        <f t="shared" si="1511"/>
        <v>OK!</v>
      </c>
      <c r="I399" s="407" t="str">
        <f t="shared" si="1512"/>
        <v>OK!</v>
      </c>
      <c r="J399" s="407" t="str">
        <f t="shared" si="1513"/>
        <v>OK!</v>
      </c>
      <c r="K399" s="407" t="str">
        <f t="shared" si="1514"/>
        <v>OK!</v>
      </c>
      <c r="L399" s="407" t="str">
        <f t="shared" si="1515"/>
        <v>OK!</v>
      </c>
      <c r="M399" s="407" t="str">
        <f t="shared" si="1516"/>
        <v>OK!</v>
      </c>
      <c r="N399" s="407" t="str">
        <f t="shared" si="1517"/>
        <v>OK!</v>
      </c>
      <c r="O399" s="407" t="str">
        <f t="shared" si="1518"/>
        <v>OK!</v>
      </c>
      <c r="P399" s="407" t="str">
        <f t="shared" si="1519"/>
        <v>OK!</v>
      </c>
      <c r="Q399" s="407" t="str">
        <f t="shared" si="1520"/>
        <v>OK!</v>
      </c>
      <c r="R399" s="407" t="str">
        <f t="shared" si="1521"/>
        <v>OK!</v>
      </c>
      <c r="S399" s="407" t="str">
        <f t="shared" si="1522"/>
        <v>OK!</v>
      </c>
      <c r="T399" s="407" t="str">
        <f t="shared" si="1523"/>
        <v>OK!</v>
      </c>
    </row>
    <row r="400" spans="1:20" hidden="1" x14ac:dyDescent="0.15">
      <c r="A400" s="566" t="str">
        <f>A$10</f>
        <v>Shpenzimet kapitale</v>
      </c>
      <c r="B400" s="567"/>
      <c r="C400" s="564">
        <f>C401-C398-C399</f>
        <v>0</v>
      </c>
      <c r="D400" s="562">
        <f>D401-D398-D399</f>
        <v>0</v>
      </c>
      <c r="E400" s="562">
        <f>E401-E398-E399</f>
        <v>0</v>
      </c>
      <c r="F400" s="407" t="str">
        <f t="shared" si="1509"/>
        <v>OK!</v>
      </c>
      <c r="G400" s="407" t="str">
        <f t="shared" si="1510"/>
        <v>OK!</v>
      </c>
      <c r="H400" s="407" t="str">
        <f t="shared" si="1511"/>
        <v>OK!</v>
      </c>
      <c r="I400" s="407" t="str">
        <f t="shared" si="1512"/>
        <v>OK!</v>
      </c>
      <c r="J400" s="407" t="str">
        <f t="shared" si="1513"/>
        <v>OK!</v>
      </c>
      <c r="K400" s="407" t="str">
        <f t="shared" si="1514"/>
        <v>OK!</v>
      </c>
      <c r="L400" s="407" t="str">
        <f t="shared" si="1515"/>
        <v>OK!</v>
      </c>
      <c r="M400" s="407" t="str">
        <f t="shared" si="1516"/>
        <v>OK!</v>
      </c>
      <c r="N400" s="407" t="str">
        <f t="shared" si="1517"/>
        <v>OK!</v>
      </c>
      <c r="O400" s="407" t="str">
        <f t="shared" si="1518"/>
        <v>OK!</v>
      </c>
      <c r="P400" s="407" t="str">
        <f t="shared" si="1519"/>
        <v>OK!</v>
      </c>
      <c r="Q400" s="407" t="str">
        <f t="shared" si="1520"/>
        <v>OK!</v>
      </c>
      <c r="R400" s="407" t="str">
        <f t="shared" si="1521"/>
        <v>OK!</v>
      </c>
      <c r="S400" s="407" t="str">
        <f t="shared" si="1522"/>
        <v>OK!</v>
      </c>
      <c r="T400" s="407" t="str">
        <f t="shared" si="1523"/>
        <v>OK!</v>
      </c>
    </row>
    <row r="401" spans="1:20" hidden="1" x14ac:dyDescent="0.15">
      <c r="A401" s="556" t="str">
        <f>A$11</f>
        <v>Tavanet e përgjithshme</v>
      </c>
      <c r="B401" s="557"/>
      <c r="C401" s="565"/>
      <c r="D401" s="563"/>
      <c r="E401" s="563"/>
      <c r="F401" s="407" t="str">
        <f>IF(C401&lt;0,"STOPP!","OK!")</f>
        <v>OK!</v>
      </c>
      <c r="G401" s="407" t="str">
        <f t="shared" si="1510"/>
        <v>OK!</v>
      </c>
      <c r="H401" s="407" t="str">
        <f t="shared" si="1511"/>
        <v>OK!</v>
      </c>
      <c r="I401" s="407" t="str">
        <f t="shared" si="1512"/>
        <v>OK!</v>
      </c>
      <c r="J401" s="407" t="str">
        <f t="shared" si="1513"/>
        <v>OK!</v>
      </c>
      <c r="K401" s="407" t="str">
        <f t="shared" si="1514"/>
        <v>OK!</v>
      </c>
      <c r="L401" s="407" t="str">
        <f t="shared" si="1515"/>
        <v>OK!</v>
      </c>
      <c r="M401" s="407" t="str">
        <f t="shared" si="1516"/>
        <v>OK!</v>
      </c>
      <c r="N401" s="407" t="str">
        <f t="shared" si="1517"/>
        <v>OK!</v>
      </c>
      <c r="O401" s="407" t="str">
        <f t="shared" si="1518"/>
        <v>OK!</v>
      </c>
      <c r="P401" s="407" t="str">
        <f t="shared" si="1519"/>
        <v>OK!</v>
      </c>
      <c r="Q401" s="407" t="str">
        <f t="shared" si="1520"/>
        <v>OK!</v>
      </c>
      <c r="R401" s="407" t="str">
        <f t="shared" si="1521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8" t="str">
        <f>A$12</f>
        <v>Angazhimet kujtesë</v>
      </c>
      <c r="B402" s="564"/>
      <c r="C402" s="564">
        <f>'(C5) Angazhimet'!D135</f>
        <v>0</v>
      </c>
      <c r="D402" s="564">
        <f>'(C5) Angazhimet'!E135</f>
        <v>0</v>
      </c>
      <c r="E402" s="564">
        <f>'(C5) Angazhimet'!F135</f>
        <v>0</v>
      </c>
      <c r="F402" s="407" t="str">
        <f>IF(C402&gt;C401,"STOPP!","OK!")</f>
        <v>OK!</v>
      </c>
      <c r="G402" s="407" t="str">
        <f t="shared" si="1510"/>
        <v>OK!</v>
      </c>
      <c r="H402" s="407" t="str">
        <f t="shared" si="1511"/>
        <v>OK!</v>
      </c>
      <c r="I402" s="407" t="str">
        <f t="shared" si="1512"/>
        <v>OK!</v>
      </c>
      <c r="J402" s="407" t="str">
        <f t="shared" si="1513"/>
        <v>OK!</v>
      </c>
      <c r="K402" s="407" t="str">
        <f t="shared" si="1514"/>
        <v>OK!</v>
      </c>
      <c r="L402" s="407" t="str">
        <f t="shared" si="1515"/>
        <v>OK!</v>
      </c>
      <c r="M402" s="407" t="str">
        <f t="shared" si="1516"/>
        <v>OK!</v>
      </c>
      <c r="N402" s="407" t="str">
        <f t="shared" si="1517"/>
        <v>OK!</v>
      </c>
      <c r="O402" s="407" t="str">
        <f t="shared" si="1518"/>
        <v>OK!</v>
      </c>
      <c r="P402" s="407" t="str">
        <f t="shared" si="1519"/>
        <v>OK!</v>
      </c>
      <c r="Q402" s="407" t="str">
        <f t="shared" si="1520"/>
        <v>OK!</v>
      </c>
      <c r="R402" s="407" t="str">
        <f t="shared" si="1521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7" t="str">
        <f>'(B2) Struktura Organizative'!A60</f>
        <v>Nënfunksioni 23</v>
      </c>
      <c r="B403" s="873" t="str">
        <f>'(B2) Struktura Organizative'!B60</f>
        <v>101 Sëmundje dhe paaftësi</v>
      </c>
      <c r="C403" s="874"/>
      <c r="D403" s="874"/>
      <c r="E403" s="875"/>
      <c r="G403" s="312">
        <f>C407</f>
        <v>0</v>
      </c>
      <c r="H403" s="312">
        <f t="shared" ref="H403" si="1524">D407</f>
        <v>0</v>
      </c>
      <c r="I403" s="312">
        <f t="shared" ref="I403" si="1525">E407</f>
        <v>0</v>
      </c>
      <c r="J403" s="312">
        <f>C404</f>
        <v>0</v>
      </c>
      <c r="K403" s="312">
        <f t="shared" ref="K403" si="1526">D404</f>
        <v>0</v>
      </c>
      <c r="L403" s="312">
        <f t="shared" ref="L403" si="1527">E404</f>
        <v>0</v>
      </c>
      <c r="M403" s="312">
        <f>C405</f>
        <v>0</v>
      </c>
      <c r="N403" s="312">
        <f t="shared" ref="N403" si="1528">D405</f>
        <v>0</v>
      </c>
      <c r="O403" s="312">
        <f t="shared" ref="O403" si="1529">E405</f>
        <v>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4">
        <f>C410</f>
        <v>0</v>
      </c>
      <c r="D404" s="564">
        <f t="shared" ref="D404:E404" si="1532">D410</f>
        <v>0</v>
      </c>
      <c r="E404" s="564">
        <f t="shared" si="1532"/>
        <v>0</v>
      </c>
      <c r="F404" s="407" t="str">
        <f t="shared" ref="F404:F406" si="1533">IF(C404&lt;0,"STOPP!","OK!")</f>
        <v>OK!</v>
      </c>
      <c r="G404" s="407" t="str">
        <f t="shared" ref="G404:G406" si="1534">IF(D404&lt;0,"STOPP!","OK!")</f>
        <v>OK!</v>
      </c>
      <c r="H404" s="407" t="str">
        <f t="shared" ref="H404:H406" si="1535">IF(E404&lt;0,"STOPP!","OK!")</f>
        <v>OK!</v>
      </c>
      <c r="I404" s="407" t="str">
        <f t="shared" ref="I404:I406" si="1536">IF(F404&lt;0,"STOPP!","OK!")</f>
        <v>OK!</v>
      </c>
      <c r="J404" s="407" t="str">
        <f t="shared" ref="J404:J406" si="1537">IF(G404&lt;0,"STOPP!","OK!")</f>
        <v>OK!</v>
      </c>
      <c r="K404" s="407" t="str">
        <f t="shared" ref="K404:K406" si="1538">IF(H404&lt;0,"STOPP!","OK!")</f>
        <v>OK!</v>
      </c>
      <c r="L404" s="407" t="str">
        <f t="shared" ref="L404:L406" si="1539">IF(I404&lt;0,"STOPP!","OK!")</f>
        <v>OK!</v>
      </c>
      <c r="M404" s="407" t="str">
        <f t="shared" ref="M404:M406" si="1540">IF(J404&lt;0,"STOPP!","OK!")</f>
        <v>OK!</v>
      </c>
      <c r="N404" s="407" t="str">
        <f t="shared" ref="N404:N406" si="1541">IF(K404&lt;0,"STOPP!","OK!")</f>
        <v>OK!</v>
      </c>
      <c r="O404" s="407" t="str">
        <f t="shared" ref="O404:O406" si="1542">IF(L404&lt;0,"STOPP!","OK!")</f>
        <v>OK!</v>
      </c>
      <c r="P404" s="407" t="str">
        <f t="shared" ref="P404:P406" si="1543">IF(M404&lt;0,"STOPP!","OK!")</f>
        <v>OK!</v>
      </c>
      <c r="Q404" s="407" t="str">
        <f t="shared" ref="Q404:Q406" si="1544">IF(N404&lt;0,"STOPP!","OK!")</f>
        <v>OK!</v>
      </c>
      <c r="R404" s="407" t="str">
        <f t="shared" ref="R404:R406" si="1545">IF(O404&lt;0,"STOPP!","OK!")</f>
        <v>OK!</v>
      </c>
      <c r="S404" s="407" t="str">
        <f t="shared" ref="S404:S406" si="1546">IF(D404&lt;0,"STOPP!","OK!")</f>
        <v>OK!</v>
      </c>
      <c r="T404" s="407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4">
        <f>C411</f>
        <v>0</v>
      </c>
      <c r="D405" s="564">
        <f t="shared" ref="D405:E405" si="1548">D411</f>
        <v>0</v>
      </c>
      <c r="E405" s="564">
        <f t="shared" si="1548"/>
        <v>0</v>
      </c>
      <c r="F405" s="407" t="str">
        <f t="shared" si="1533"/>
        <v>OK!</v>
      </c>
      <c r="G405" s="407" t="str">
        <f t="shared" si="1534"/>
        <v>OK!</v>
      </c>
      <c r="H405" s="407" t="str">
        <f t="shared" si="1535"/>
        <v>OK!</v>
      </c>
      <c r="I405" s="407" t="str">
        <f t="shared" si="1536"/>
        <v>OK!</v>
      </c>
      <c r="J405" s="407" t="str">
        <f t="shared" si="1537"/>
        <v>OK!</v>
      </c>
      <c r="K405" s="407" t="str">
        <f t="shared" si="1538"/>
        <v>OK!</v>
      </c>
      <c r="L405" s="407" t="str">
        <f t="shared" si="1539"/>
        <v>OK!</v>
      </c>
      <c r="M405" s="407" t="str">
        <f t="shared" si="1540"/>
        <v>OK!</v>
      </c>
      <c r="N405" s="407" t="str">
        <f t="shared" si="1541"/>
        <v>OK!</v>
      </c>
      <c r="O405" s="407" t="str">
        <f t="shared" si="1542"/>
        <v>OK!</v>
      </c>
      <c r="P405" s="407" t="str">
        <f t="shared" si="1543"/>
        <v>OK!</v>
      </c>
      <c r="Q405" s="407" t="str">
        <f t="shared" si="1544"/>
        <v>OK!</v>
      </c>
      <c r="R405" s="407" t="str">
        <f t="shared" si="1545"/>
        <v>OK!</v>
      </c>
      <c r="S405" s="407" t="str">
        <f t="shared" si="1546"/>
        <v>OK!</v>
      </c>
      <c r="T405" s="407" t="str">
        <f t="shared" si="1547"/>
        <v>OK!</v>
      </c>
    </row>
    <row r="406" spans="1:20" x14ac:dyDescent="0.15">
      <c r="A406" s="566" t="str">
        <f>A$10</f>
        <v>Shpenzimet kapitale</v>
      </c>
      <c r="B406" s="567"/>
      <c r="C406" s="564">
        <f>C407-C404-C405</f>
        <v>0</v>
      </c>
      <c r="D406" s="562">
        <f>D407-D404-D405</f>
        <v>0</v>
      </c>
      <c r="E406" s="562">
        <f>E407-E404-E405</f>
        <v>0</v>
      </c>
      <c r="F406" s="407" t="str">
        <f t="shared" si="1533"/>
        <v>OK!</v>
      </c>
      <c r="G406" s="407" t="str">
        <f t="shared" si="1534"/>
        <v>OK!</v>
      </c>
      <c r="H406" s="407" t="str">
        <f t="shared" si="1535"/>
        <v>OK!</v>
      </c>
      <c r="I406" s="407" t="str">
        <f t="shared" si="1536"/>
        <v>OK!</v>
      </c>
      <c r="J406" s="407" t="str">
        <f t="shared" si="1537"/>
        <v>OK!</v>
      </c>
      <c r="K406" s="407" t="str">
        <f t="shared" si="1538"/>
        <v>OK!</v>
      </c>
      <c r="L406" s="407" t="str">
        <f t="shared" si="1539"/>
        <v>OK!</v>
      </c>
      <c r="M406" s="407" t="str">
        <f t="shared" si="1540"/>
        <v>OK!</v>
      </c>
      <c r="N406" s="407" t="str">
        <f t="shared" si="1541"/>
        <v>OK!</v>
      </c>
      <c r="O406" s="407" t="str">
        <f t="shared" si="1542"/>
        <v>OK!</v>
      </c>
      <c r="P406" s="407" t="str">
        <f t="shared" si="1543"/>
        <v>OK!</v>
      </c>
      <c r="Q406" s="407" t="str">
        <f t="shared" si="1544"/>
        <v>OK!</v>
      </c>
      <c r="R406" s="407" t="str">
        <f t="shared" si="1545"/>
        <v>OK!</v>
      </c>
      <c r="S406" s="407" t="str">
        <f t="shared" si="1546"/>
        <v>OK!</v>
      </c>
      <c r="T406" s="407" t="str">
        <f t="shared" si="1547"/>
        <v>OK!</v>
      </c>
    </row>
    <row r="407" spans="1:20" x14ac:dyDescent="0.15">
      <c r="A407" s="556" t="str">
        <f>A$11</f>
        <v>Tavanet e përgjithshme</v>
      </c>
      <c r="B407" s="557"/>
      <c r="C407" s="564">
        <f>C413</f>
        <v>0</v>
      </c>
      <c r="D407" s="564">
        <f t="shared" ref="D407:E407" si="1549">D413</f>
        <v>0</v>
      </c>
      <c r="E407" s="564">
        <f t="shared" si="1549"/>
        <v>0</v>
      </c>
      <c r="F407" s="407" t="str">
        <f>IF(C407&lt;0,"STOPP!","OK!")</f>
        <v>OK!</v>
      </c>
      <c r="G407" s="407" t="str">
        <f t="shared" ref="G407:G408" si="1550">IF(D407&lt;0,"STOPP!","OK!")</f>
        <v>OK!</v>
      </c>
      <c r="H407" s="407" t="str">
        <f t="shared" ref="H407:H408" si="1551">IF(E407&lt;0,"STOPP!","OK!")</f>
        <v>OK!</v>
      </c>
      <c r="I407" s="407" t="str">
        <f t="shared" ref="I407:I408" si="1552">IF(F407&lt;0,"STOPP!","OK!")</f>
        <v>OK!</v>
      </c>
      <c r="J407" s="407" t="str">
        <f t="shared" ref="J407:J408" si="1553">IF(G407&lt;0,"STOPP!","OK!")</f>
        <v>OK!</v>
      </c>
      <c r="K407" s="407" t="str">
        <f t="shared" ref="K407:K408" si="1554">IF(H407&lt;0,"STOPP!","OK!")</f>
        <v>OK!</v>
      </c>
      <c r="L407" s="407" t="str">
        <f t="shared" ref="L407:L408" si="1555">IF(I407&lt;0,"STOPP!","OK!")</f>
        <v>OK!</v>
      </c>
      <c r="M407" s="407" t="str">
        <f t="shared" ref="M407:M408" si="1556">IF(J407&lt;0,"STOPP!","OK!")</f>
        <v>OK!</v>
      </c>
      <c r="N407" s="407" t="str">
        <f t="shared" ref="N407:N408" si="1557">IF(K407&lt;0,"STOPP!","OK!")</f>
        <v>OK!</v>
      </c>
      <c r="O407" s="407" t="str">
        <f t="shared" ref="O407:O408" si="1558">IF(L407&lt;0,"STOPP!","OK!")</f>
        <v>OK!</v>
      </c>
      <c r="P407" s="407" t="str">
        <f t="shared" ref="P407:P408" si="1559">IF(M407&lt;0,"STOPP!","OK!")</f>
        <v>OK!</v>
      </c>
      <c r="Q407" s="407" t="str">
        <f t="shared" ref="Q407:Q408" si="1560">IF(N407&lt;0,"STOPP!","OK!")</f>
        <v>OK!</v>
      </c>
      <c r="R407" s="407" t="str">
        <f t="shared" ref="R407:R408" si="1561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8" t="str">
        <f>A$12</f>
        <v>Angazhimet kujtesë</v>
      </c>
      <c r="B408" s="564"/>
      <c r="C408" s="564">
        <f>'(C5) Angazhimet'!D143</f>
        <v>0</v>
      </c>
      <c r="D408" s="562">
        <f>'(C5) Angazhimet'!E143</f>
        <v>0</v>
      </c>
      <c r="E408" s="562">
        <f>'(C5) Angazhimet'!F143</f>
        <v>0</v>
      </c>
      <c r="F408" s="407" t="str">
        <f>IF(C408&gt;C407,"STOPP!","OK!")</f>
        <v>OK!</v>
      </c>
      <c r="G408" s="407" t="str">
        <f t="shared" si="1550"/>
        <v>OK!</v>
      </c>
      <c r="H408" s="407" t="str">
        <f t="shared" si="1551"/>
        <v>OK!</v>
      </c>
      <c r="I408" s="407" t="str">
        <f t="shared" si="1552"/>
        <v>OK!</v>
      </c>
      <c r="J408" s="407" t="str">
        <f t="shared" si="1553"/>
        <v>OK!</v>
      </c>
      <c r="K408" s="407" t="str">
        <f t="shared" si="1554"/>
        <v>OK!</v>
      </c>
      <c r="L408" s="407" t="str">
        <f t="shared" si="1555"/>
        <v>OK!</v>
      </c>
      <c r="M408" s="407" t="str">
        <f t="shared" si="1556"/>
        <v>OK!</v>
      </c>
      <c r="N408" s="407" t="str">
        <f t="shared" si="1557"/>
        <v>OK!</v>
      </c>
      <c r="O408" s="407" t="str">
        <f t="shared" si="1558"/>
        <v>OK!</v>
      </c>
      <c r="P408" s="407" t="str">
        <f t="shared" si="1559"/>
        <v>OK!</v>
      </c>
      <c r="Q408" s="407" t="str">
        <f t="shared" si="1560"/>
        <v>OK!</v>
      </c>
      <c r="R408" s="407" t="str">
        <f t="shared" si="1561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8" t="str">
        <f>'(B3) Struktura Funksionale'!B124</f>
        <v>10140</v>
      </c>
      <c r="B409" s="870" t="str">
        <f>'(B3) Struktura Funksionale'!C124</f>
        <v>Kujdesi social për personat e sëmurë dhe me aftësi të kufizuara</v>
      </c>
      <c r="C409" s="871"/>
      <c r="D409" s="871"/>
      <c r="E409" s="872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/>
      <c r="D410" s="287"/>
      <c r="E410" s="287"/>
      <c r="F410" s="407" t="str">
        <f t="shared" ref="F410:F412" si="1562">IF(C410&lt;0,"STOPP!","OK!")</f>
        <v>OK!</v>
      </c>
      <c r="G410" s="407" t="str">
        <f t="shared" ref="G410:G414" si="1563">IF(D410&lt;0,"STOPP!","OK!")</f>
        <v>OK!</v>
      </c>
      <c r="H410" s="407" t="str">
        <f t="shared" ref="H410:H414" si="1564">IF(E410&lt;0,"STOPP!","OK!")</f>
        <v>OK!</v>
      </c>
      <c r="I410" s="407" t="str">
        <f t="shared" ref="I410:I414" si="1565">IF(F410&lt;0,"STOPP!","OK!")</f>
        <v>OK!</v>
      </c>
      <c r="J410" s="407" t="str">
        <f t="shared" ref="J410:J414" si="1566">IF(G410&lt;0,"STOPP!","OK!")</f>
        <v>OK!</v>
      </c>
      <c r="K410" s="407" t="str">
        <f t="shared" ref="K410:K414" si="1567">IF(H410&lt;0,"STOPP!","OK!")</f>
        <v>OK!</v>
      </c>
      <c r="L410" s="407" t="str">
        <f t="shared" ref="L410:L414" si="1568">IF(I410&lt;0,"STOPP!","OK!")</f>
        <v>OK!</v>
      </c>
      <c r="M410" s="407" t="str">
        <f t="shared" ref="M410:M414" si="1569">IF(J410&lt;0,"STOPP!","OK!")</f>
        <v>OK!</v>
      </c>
      <c r="N410" s="407" t="str">
        <f t="shared" ref="N410:N414" si="1570">IF(K410&lt;0,"STOPP!","OK!")</f>
        <v>OK!</v>
      </c>
      <c r="O410" s="407" t="str">
        <f t="shared" ref="O410:O414" si="1571">IF(L410&lt;0,"STOPP!","OK!")</f>
        <v>OK!</v>
      </c>
      <c r="P410" s="407" t="str">
        <f t="shared" ref="P410:P414" si="1572">IF(M410&lt;0,"STOPP!","OK!")</f>
        <v>OK!</v>
      </c>
      <c r="Q410" s="407" t="str">
        <f t="shared" ref="Q410:Q414" si="1573">IF(N410&lt;0,"STOPP!","OK!")</f>
        <v>OK!</v>
      </c>
      <c r="R410" s="407" t="str">
        <f t="shared" ref="R410:R414" si="1574">IF(O410&lt;0,"STOPP!","OK!")</f>
        <v>OK!</v>
      </c>
      <c r="S410" s="407" t="str">
        <f t="shared" ref="S410:S412" si="1575">IF(D410&lt;0,"STOPP!","OK!")</f>
        <v>OK!</v>
      </c>
      <c r="T410" s="407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/>
      <c r="D411" s="288"/>
      <c r="E411" s="288"/>
      <c r="F411" s="407" t="str">
        <f t="shared" si="1562"/>
        <v>OK!</v>
      </c>
      <c r="G411" s="407" t="str">
        <f t="shared" si="1563"/>
        <v>OK!</v>
      </c>
      <c r="H411" s="407" t="str">
        <f t="shared" si="1564"/>
        <v>OK!</v>
      </c>
      <c r="I411" s="407" t="str">
        <f t="shared" si="1565"/>
        <v>OK!</v>
      </c>
      <c r="J411" s="407" t="str">
        <f t="shared" si="1566"/>
        <v>OK!</v>
      </c>
      <c r="K411" s="407" t="str">
        <f t="shared" si="1567"/>
        <v>OK!</v>
      </c>
      <c r="L411" s="407" t="str">
        <f t="shared" si="1568"/>
        <v>OK!</v>
      </c>
      <c r="M411" s="407" t="str">
        <f t="shared" si="1569"/>
        <v>OK!</v>
      </c>
      <c r="N411" s="407" t="str">
        <f t="shared" si="1570"/>
        <v>OK!</v>
      </c>
      <c r="O411" s="407" t="str">
        <f t="shared" si="1571"/>
        <v>OK!</v>
      </c>
      <c r="P411" s="407" t="str">
        <f t="shared" si="1572"/>
        <v>OK!</v>
      </c>
      <c r="Q411" s="407" t="str">
        <f t="shared" si="1573"/>
        <v>OK!</v>
      </c>
      <c r="R411" s="407" t="str">
        <f t="shared" si="1574"/>
        <v>OK!</v>
      </c>
      <c r="S411" s="407" t="str">
        <f t="shared" si="1575"/>
        <v>OK!</v>
      </c>
      <c r="T411" s="407" t="str">
        <f t="shared" si="1576"/>
        <v>OK!</v>
      </c>
    </row>
    <row r="412" spans="1:20" x14ac:dyDescent="0.15">
      <c r="A412" s="566" t="str">
        <f>A$10</f>
        <v>Shpenzimet kapitale</v>
      </c>
      <c r="B412" s="567"/>
      <c r="C412" s="564">
        <f>C413-C410-C411</f>
        <v>0</v>
      </c>
      <c r="D412" s="562">
        <f>D413-D410-D411</f>
        <v>0</v>
      </c>
      <c r="E412" s="562">
        <f>E413-E410-E411</f>
        <v>0</v>
      </c>
      <c r="F412" s="407" t="str">
        <f t="shared" si="1562"/>
        <v>OK!</v>
      </c>
      <c r="G412" s="407" t="str">
        <f t="shared" si="1563"/>
        <v>OK!</v>
      </c>
      <c r="H412" s="407" t="str">
        <f t="shared" si="1564"/>
        <v>OK!</v>
      </c>
      <c r="I412" s="407" t="str">
        <f t="shared" si="1565"/>
        <v>OK!</v>
      </c>
      <c r="J412" s="407" t="str">
        <f t="shared" si="1566"/>
        <v>OK!</v>
      </c>
      <c r="K412" s="407" t="str">
        <f t="shared" si="1567"/>
        <v>OK!</v>
      </c>
      <c r="L412" s="407" t="str">
        <f t="shared" si="1568"/>
        <v>OK!</v>
      </c>
      <c r="M412" s="407" t="str">
        <f t="shared" si="1569"/>
        <v>OK!</v>
      </c>
      <c r="N412" s="407" t="str">
        <f t="shared" si="1570"/>
        <v>OK!</v>
      </c>
      <c r="O412" s="407" t="str">
        <f t="shared" si="1571"/>
        <v>OK!</v>
      </c>
      <c r="P412" s="407" t="str">
        <f t="shared" si="1572"/>
        <v>OK!</v>
      </c>
      <c r="Q412" s="407" t="str">
        <f t="shared" si="1573"/>
        <v>OK!</v>
      </c>
      <c r="R412" s="407" t="str">
        <f t="shared" si="1574"/>
        <v>OK!</v>
      </c>
      <c r="S412" s="407" t="str">
        <f t="shared" si="1575"/>
        <v>OK!</v>
      </c>
      <c r="T412" s="407" t="str">
        <f t="shared" si="1576"/>
        <v>OK!</v>
      </c>
    </row>
    <row r="413" spans="1:20" x14ac:dyDescent="0.15">
      <c r="A413" s="556" t="str">
        <f>A$11</f>
        <v>Tavanet e përgjithshme</v>
      </c>
      <c r="B413" s="557"/>
      <c r="C413" s="565"/>
      <c r="D413" s="565"/>
      <c r="E413" s="565"/>
      <c r="F413" s="407" t="str">
        <f>IF(C413&lt;0,"STOPP!","OK!")</f>
        <v>OK!</v>
      </c>
      <c r="G413" s="407" t="str">
        <f t="shared" si="1563"/>
        <v>OK!</v>
      </c>
      <c r="H413" s="407" t="str">
        <f t="shared" si="1564"/>
        <v>OK!</v>
      </c>
      <c r="I413" s="407" t="str">
        <f t="shared" si="1565"/>
        <v>OK!</v>
      </c>
      <c r="J413" s="407" t="str">
        <f t="shared" si="1566"/>
        <v>OK!</v>
      </c>
      <c r="K413" s="407" t="str">
        <f t="shared" si="1567"/>
        <v>OK!</v>
      </c>
      <c r="L413" s="407" t="str">
        <f t="shared" si="1568"/>
        <v>OK!</v>
      </c>
      <c r="M413" s="407" t="str">
        <f t="shared" si="1569"/>
        <v>OK!</v>
      </c>
      <c r="N413" s="407" t="str">
        <f t="shared" si="1570"/>
        <v>OK!</v>
      </c>
      <c r="O413" s="407" t="str">
        <f t="shared" si="1571"/>
        <v>OK!</v>
      </c>
      <c r="P413" s="407" t="str">
        <f t="shared" si="1572"/>
        <v>OK!</v>
      </c>
      <c r="Q413" s="407" t="str">
        <f t="shared" si="1573"/>
        <v>OK!</v>
      </c>
      <c r="R413" s="407" t="str">
        <f t="shared" si="1574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8" t="str">
        <f>A$12</f>
        <v>Angazhimet kujtesë</v>
      </c>
      <c r="B414" s="564"/>
      <c r="C414" s="564">
        <f>'(C5) Angazhimet'!D140</f>
        <v>0</v>
      </c>
      <c r="D414" s="564">
        <f>'(C5) Angazhimet'!E140</f>
        <v>0</v>
      </c>
      <c r="E414" s="564">
        <f>'(C5) Angazhimet'!F140</f>
        <v>0</v>
      </c>
      <c r="F414" s="407" t="str">
        <f>IF(C414&gt;C413,"STOPP!","OK!")</f>
        <v>OK!</v>
      </c>
      <c r="G414" s="407" t="str">
        <f t="shared" si="1563"/>
        <v>OK!</v>
      </c>
      <c r="H414" s="407" t="str">
        <f t="shared" si="1564"/>
        <v>OK!</v>
      </c>
      <c r="I414" s="407" t="str">
        <f t="shared" si="1565"/>
        <v>OK!</v>
      </c>
      <c r="J414" s="407" t="str">
        <f t="shared" si="1566"/>
        <v>OK!</v>
      </c>
      <c r="K414" s="407" t="str">
        <f t="shared" si="1567"/>
        <v>OK!</v>
      </c>
      <c r="L414" s="407" t="str">
        <f t="shared" si="1568"/>
        <v>OK!</v>
      </c>
      <c r="M414" s="407" t="str">
        <f t="shared" si="1569"/>
        <v>OK!</v>
      </c>
      <c r="N414" s="407" t="str">
        <f t="shared" si="1570"/>
        <v>OK!</v>
      </c>
      <c r="O414" s="407" t="str">
        <f t="shared" si="1571"/>
        <v>OK!</v>
      </c>
      <c r="P414" s="407" t="str">
        <f t="shared" si="1572"/>
        <v>OK!</v>
      </c>
      <c r="Q414" s="407" t="str">
        <f t="shared" si="1573"/>
        <v>OK!</v>
      </c>
      <c r="R414" s="407" t="str">
        <f t="shared" si="1574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7" t="str">
        <f>'(B2) Struktura Organizative'!A62</f>
        <v>Nënfunksioni 24</v>
      </c>
      <c r="B415" s="873" t="str">
        <f>'(B2) Struktura Organizative'!B62</f>
        <v>102 Të moshuarit</v>
      </c>
      <c r="C415" s="874"/>
      <c r="D415" s="874"/>
      <c r="E415" s="875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4">
        <f>C422</f>
        <v>0</v>
      </c>
      <c r="D416" s="564">
        <f t="shared" ref="D416:E416" si="1585">D422</f>
        <v>0</v>
      </c>
      <c r="E416" s="564">
        <f t="shared" si="1585"/>
        <v>0</v>
      </c>
      <c r="F416" s="407" t="str">
        <f t="shared" ref="F416:F418" si="1586">IF(C416&lt;0,"STOPP!","OK!")</f>
        <v>OK!</v>
      </c>
      <c r="G416" s="407" t="str">
        <f t="shared" ref="G416:G418" si="1587">IF(D416&lt;0,"STOPP!","OK!")</f>
        <v>OK!</v>
      </c>
      <c r="H416" s="407" t="str">
        <f t="shared" ref="H416:H418" si="1588">IF(E416&lt;0,"STOPP!","OK!")</f>
        <v>OK!</v>
      </c>
      <c r="I416" s="407" t="str">
        <f t="shared" ref="I416:I418" si="1589">IF(F416&lt;0,"STOPP!","OK!")</f>
        <v>OK!</v>
      </c>
      <c r="J416" s="407" t="str">
        <f t="shared" ref="J416:J418" si="1590">IF(G416&lt;0,"STOPP!","OK!")</f>
        <v>OK!</v>
      </c>
      <c r="K416" s="407" t="str">
        <f t="shared" ref="K416:K418" si="1591">IF(H416&lt;0,"STOPP!","OK!")</f>
        <v>OK!</v>
      </c>
      <c r="L416" s="407" t="str">
        <f t="shared" ref="L416:L418" si="1592">IF(I416&lt;0,"STOPP!","OK!")</f>
        <v>OK!</v>
      </c>
      <c r="M416" s="407" t="str">
        <f t="shared" ref="M416:M418" si="1593">IF(J416&lt;0,"STOPP!","OK!")</f>
        <v>OK!</v>
      </c>
      <c r="N416" s="407" t="str">
        <f t="shared" ref="N416:N418" si="1594">IF(K416&lt;0,"STOPP!","OK!")</f>
        <v>OK!</v>
      </c>
      <c r="O416" s="407" t="str">
        <f t="shared" ref="O416:O418" si="1595">IF(L416&lt;0,"STOPP!","OK!")</f>
        <v>OK!</v>
      </c>
      <c r="P416" s="407" t="str">
        <f t="shared" ref="P416:P418" si="1596">IF(M416&lt;0,"STOPP!","OK!")</f>
        <v>OK!</v>
      </c>
      <c r="Q416" s="407" t="str">
        <f t="shared" ref="Q416:Q418" si="1597">IF(N416&lt;0,"STOPP!","OK!")</f>
        <v>OK!</v>
      </c>
      <c r="R416" s="407" t="str">
        <f t="shared" ref="R416:R418" si="1598">IF(O416&lt;0,"STOPP!","OK!")</f>
        <v>OK!</v>
      </c>
      <c r="S416" s="407" t="str">
        <f t="shared" ref="S416:S418" si="1599">IF(D416&lt;0,"STOPP!","OK!")</f>
        <v>OK!</v>
      </c>
      <c r="T416" s="407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4">
        <f>C423</f>
        <v>0</v>
      </c>
      <c r="D417" s="564">
        <f t="shared" ref="D417:E417" si="1601">D423</f>
        <v>0</v>
      </c>
      <c r="E417" s="564">
        <f t="shared" si="1601"/>
        <v>0</v>
      </c>
      <c r="F417" s="407" t="str">
        <f t="shared" si="1586"/>
        <v>OK!</v>
      </c>
      <c r="G417" s="407" t="str">
        <f t="shared" si="1587"/>
        <v>OK!</v>
      </c>
      <c r="H417" s="407" t="str">
        <f t="shared" si="1588"/>
        <v>OK!</v>
      </c>
      <c r="I417" s="407" t="str">
        <f t="shared" si="1589"/>
        <v>OK!</v>
      </c>
      <c r="J417" s="407" t="str">
        <f t="shared" si="1590"/>
        <v>OK!</v>
      </c>
      <c r="K417" s="407" t="str">
        <f t="shared" si="1591"/>
        <v>OK!</v>
      </c>
      <c r="L417" s="407" t="str">
        <f t="shared" si="1592"/>
        <v>OK!</v>
      </c>
      <c r="M417" s="407" t="str">
        <f t="shared" si="1593"/>
        <v>OK!</v>
      </c>
      <c r="N417" s="407" t="str">
        <f t="shared" si="1594"/>
        <v>OK!</v>
      </c>
      <c r="O417" s="407" t="str">
        <f t="shared" si="1595"/>
        <v>OK!</v>
      </c>
      <c r="P417" s="407" t="str">
        <f t="shared" si="1596"/>
        <v>OK!</v>
      </c>
      <c r="Q417" s="407" t="str">
        <f t="shared" si="1597"/>
        <v>OK!</v>
      </c>
      <c r="R417" s="407" t="str">
        <f t="shared" si="1598"/>
        <v>OK!</v>
      </c>
      <c r="S417" s="407" t="str">
        <f t="shared" si="1599"/>
        <v>OK!</v>
      </c>
      <c r="T417" s="407" t="str">
        <f t="shared" si="1600"/>
        <v>OK!</v>
      </c>
    </row>
    <row r="418" spans="1:20" x14ac:dyDescent="0.15">
      <c r="A418" s="566" t="str">
        <f>A$10</f>
        <v>Shpenzimet kapitale</v>
      </c>
      <c r="B418" s="567"/>
      <c r="C418" s="564">
        <f>C419-C416-C417</f>
        <v>0</v>
      </c>
      <c r="D418" s="562">
        <f>D419-D416-D417</f>
        <v>0</v>
      </c>
      <c r="E418" s="562">
        <f>E419-E416-E417</f>
        <v>0</v>
      </c>
      <c r="F418" s="407" t="str">
        <f t="shared" si="1586"/>
        <v>OK!</v>
      </c>
      <c r="G418" s="407" t="str">
        <f t="shared" si="1587"/>
        <v>OK!</v>
      </c>
      <c r="H418" s="407" t="str">
        <f t="shared" si="1588"/>
        <v>OK!</v>
      </c>
      <c r="I418" s="407" t="str">
        <f t="shared" si="1589"/>
        <v>OK!</v>
      </c>
      <c r="J418" s="407" t="str">
        <f t="shared" si="1590"/>
        <v>OK!</v>
      </c>
      <c r="K418" s="407" t="str">
        <f t="shared" si="1591"/>
        <v>OK!</v>
      </c>
      <c r="L418" s="407" t="str">
        <f t="shared" si="1592"/>
        <v>OK!</v>
      </c>
      <c r="M418" s="407" t="str">
        <f t="shared" si="1593"/>
        <v>OK!</v>
      </c>
      <c r="N418" s="407" t="str">
        <f t="shared" si="1594"/>
        <v>OK!</v>
      </c>
      <c r="O418" s="407" t="str">
        <f t="shared" si="1595"/>
        <v>OK!</v>
      </c>
      <c r="P418" s="407" t="str">
        <f t="shared" si="1596"/>
        <v>OK!</v>
      </c>
      <c r="Q418" s="407" t="str">
        <f t="shared" si="1597"/>
        <v>OK!</v>
      </c>
      <c r="R418" s="407" t="str">
        <f t="shared" si="1598"/>
        <v>OK!</v>
      </c>
      <c r="S418" s="407" t="str">
        <f t="shared" si="1599"/>
        <v>OK!</v>
      </c>
      <c r="T418" s="407" t="str">
        <f t="shared" si="1600"/>
        <v>OK!</v>
      </c>
    </row>
    <row r="419" spans="1:20" x14ac:dyDescent="0.15">
      <c r="A419" s="556" t="str">
        <f>A$11</f>
        <v>Tavanet e përgjithshme</v>
      </c>
      <c r="B419" s="557"/>
      <c r="C419" s="564">
        <f>C425</f>
        <v>0</v>
      </c>
      <c r="D419" s="564">
        <f t="shared" ref="D419:E419" si="1602">D425</f>
        <v>0</v>
      </c>
      <c r="E419" s="564">
        <f t="shared" si="1602"/>
        <v>0</v>
      </c>
      <c r="F419" s="407" t="str">
        <f>IF(C419&lt;0,"STOPP!","OK!")</f>
        <v>OK!</v>
      </c>
      <c r="G419" s="407" t="str">
        <f t="shared" ref="G419:G420" si="1603">IF(D419&lt;0,"STOPP!","OK!")</f>
        <v>OK!</v>
      </c>
      <c r="H419" s="407" t="str">
        <f t="shared" ref="H419:H420" si="1604">IF(E419&lt;0,"STOPP!","OK!")</f>
        <v>OK!</v>
      </c>
      <c r="I419" s="407" t="str">
        <f t="shared" ref="I419:I420" si="1605">IF(F419&lt;0,"STOPP!","OK!")</f>
        <v>OK!</v>
      </c>
      <c r="J419" s="407" t="str">
        <f t="shared" ref="J419:J420" si="1606">IF(G419&lt;0,"STOPP!","OK!")</f>
        <v>OK!</v>
      </c>
      <c r="K419" s="407" t="str">
        <f t="shared" ref="K419:K420" si="1607">IF(H419&lt;0,"STOPP!","OK!")</f>
        <v>OK!</v>
      </c>
      <c r="L419" s="407" t="str">
        <f t="shared" ref="L419:L420" si="1608">IF(I419&lt;0,"STOPP!","OK!")</f>
        <v>OK!</v>
      </c>
      <c r="M419" s="407" t="str">
        <f t="shared" ref="M419:M420" si="1609">IF(J419&lt;0,"STOPP!","OK!")</f>
        <v>OK!</v>
      </c>
      <c r="N419" s="407" t="str">
        <f t="shared" ref="N419:N420" si="1610">IF(K419&lt;0,"STOPP!","OK!")</f>
        <v>OK!</v>
      </c>
      <c r="O419" s="407" t="str">
        <f t="shared" ref="O419:O420" si="1611">IF(L419&lt;0,"STOPP!","OK!")</f>
        <v>OK!</v>
      </c>
      <c r="P419" s="407" t="str">
        <f t="shared" ref="P419:P420" si="1612">IF(M419&lt;0,"STOPP!","OK!")</f>
        <v>OK!</v>
      </c>
      <c r="Q419" s="407" t="str">
        <f t="shared" ref="Q419:Q420" si="1613">IF(N419&lt;0,"STOPP!","OK!")</f>
        <v>OK!</v>
      </c>
      <c r="R419" s="407" t="str">
        <f t="shared" ref="R419:R420" si="1614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8" t="str">
        <f>A$12</f>
        <v>Angazhimet kujtesë</v>
      </c>
      <c r="B420" s="564"/>
      <c r="C420" s="564">
        <f>'(C5) Angazhimet'!D148</f>
        <v>0</v>
      </c>
      <c r="D420" s="562">
        <f>'(C5) Angazhimet'!E148</f>
        <v>0</v>
      </c>
      <c r="E420" s="562">
        <f>'(C5) Angazhimet'!F148</f>
        <v>0</v>
      </c>
      <c r="F420" s="407" t="str">
        <f>IF(C420&gt;C419,"STOPP!","OK!")</f>
        <v>OK!</v>
      </c>
      <c r="G420" s="407" t="str">
        <f t="shared" si="1603"/>
        <v>OK!</v>
      </c>
      <c r="H420" s="407" t="str">
        <f t="shared" si="1604"/>
        <v>OK!</v>
      </c>
      <c r="I420" s="407" t="str">
        <f t="shared" si="1605"/>
        <v>OK!</v>
      </c>
      <c r="J420" s="407" t="str">
        <f t="shared" si="1606"/>
        <v>OK!</v>
      </c>
      <c r="K420" s="407" t="str">
        <f t="shared" si="1607"/>
        <v>OK!</v>
      </c>
      <c r="L420" s="407" t="str">
        <f t="shared" si="1608"/>
        <v>OK!</v>
      </c>
      <c r="M420" s="407" t="str">
        <f t="shared" si="1609"/>
        <v>OK!</v>
      </c>
      <c r="N420" s="407" t="str">
        <f t="shared" si="1610"/>
        <v>OK!</v>
      </c>
      <c r="O420" s="407" t="str">
        <f t="shared" si="1611"/>
        <v>OK!</v>
      </c>
      <c r="P420" s="407" t="str">
        <f t="shared" si="1612"/>
        <v>OK!</v>
      </c>
      <c r="Q420" s="407" t="str">
        <f t="shared" si="1613"/>
        <v>OK!</v>
      </c>
      <c r="R420" s="407" t="str">
        <f t="shared" si="1614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8" t="str">
        <f>'(B3) Struktura Funksionale'!B128</f>
        <v>10220</v>
      </c>
      <c r="B421" s="870" t="str">
        <f>'(B3) Struktura Funksionale'!C128</f>
        <v>Sigurimi shoqëror</v>
      </c>
      <c r="C421" s="871"/>
      <c r="D421" s="871"/>
      <c r="E421" s="872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5">IF(C422&lt;0,"STOPP!","OK!")</f>
        <v>OK!</v>
      </c>
      <c r="G422" s="407" t="str">
        <f t="shared" ref="G422:G426" si="1616">IF(D422&lt;0,"STOPP!","OK!")</f>
        <v>OK!</v>
      </c>
      <c r="H422" s="407" t="str">
        <f t="shared" ref="H422:H426" si="1617">IF(E422&lt;0,"STOPP!","OK!")</f>
        <v>OK!</v>
      </c>
      <c r="I422" s="407" t="str">
        <f t="shared" ref="I422:I426" si="1618">IF(F422&lt;0,"STOPP!","OK!")</f>
        <v>OK!</v>
      </c>
      <c r="J422" s="407" t="str">
        <f t="shared" ref="J422:J426" si="1619">IF(G422&lt;0,"STOPP!","OK!")</f>
        <v>OK!</v>
      </c>
      <c r="K422" s="407" t="str">
        <f t="shared" ref="K422:K426" si="1620">IF(H422&lt;0,"STOPP!","OK!")</f>
        <v>OK!</v>
      </c>
      <c r="L422" s="407" t="str">
        <f t="shared" ref="L422:L426" si="1621">IF(I422&lt;0,"STOPP!","OK!")</f>
        <v>OK!</v>
      </c>
      <c r="M422" s="407" t="str">
        <f t="shared" ref="M422:M426" si="1622">IF(J422&lt;0,"STOPP!","OK!")</f>
        <v>OK!</v>
      </c>
      <c r="N422" s="407" t="str">
        <f t="shared" ref="N422:N426" si="1623">IF(K422&lt;0,"STOPP!","OK!")</f>
        <v>OK!</v>
      </c>
      <c r="O422" s="407" t="str">
        <f t="shared" ref="O422:O426" si="1624">IF(L422&lt;0,"STOPP!","OK!")</f>
        <v>OK!</v>
      </c>
      <c r="P422" s="407" t="str">
        <f t="shared" ref="P422:P426" si="1625">IF(M422&lt;0,"STOPP!","OK!")</f>
        <v>OK!</v>
      </c>
      <c r="Q422" s="407" t="str">
        <f t="shared" ref="Q422:Q426" si="1626">IF(N422&lt;0,"STOPP!","OK!")</f>
        <v>OK!</v>
      </c>
      <c r="R422" s="407" t="str">
        <f t="shared" ref="R422:R426" si="1627">IF(O422&lt;0,"STOPP!","OK!")</f>
        <v>OK!</v>
      </c>
      <c r="S422" s="407" t="str">
        <f t="shared" ref="S422:S424" si="1628">IF(D422&lt;0,"STOPP!","OK!")</f>
        <v>OK!</v>
      </c>
      <c r="T422" s="407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15"/>
        <v>OK!</v>
      </c>
      <c r="G423" s="407" t="str">
        <f t="shared" si="1616"/>
        <v>OK!</v>
      </c>
      <c r="H423" s="407" t="str">
        <f t="shared" si="1617"/>
        <v>OK!</v>
      </c>
      <c r="I423" s="407" t="str">
        <f t="shared" si="1618"/>
        <v>OK!</v>
      </c>
      <c r="J423" s="407" t="str">
        <f t="shared" si="1619"/>
        <v>OK!</v>
      </c>
      <c r="K423" s="407" t="str">
        <f t="shared" si="1620"/>
        <v>OK!</v>
      </c>
      <c r="L423" s="407" t="str">
        <f t="shared" si="1621"/>
        <v>OK!</v>
      </c>
      <c r="M423" s="407" t="str">
        <f t="shared" si="1622"/>
        <v>OK!</v>
      </c>
      <c r="N423" s="407" t="str">
        <f t="shared" si="1623"/>
        <v>OK!</v>
      </c>
      <c r="O423" s="407" t="str">
        <f t="shared" si="1624"/>
        <v>OK!</v>
      </c>
      <c r="P423" s="407" t="str">
        <f t="shared" si="1625"/>
        <v>OK!</v>
      </c>
      <c r="Q423" s="407" t="str">
        <f t="shared" si="1626"/>
        <v>OK!</v>
      </c>
      <c r="R423" s="407" t="str">
        <f t="shared" si="1627"/>
        <v>OK!</v>
      </c>
      <c r="S423" s="407" t="str">
        <f t="shared" si="1628"/>
        <v>OK!</v>
      </c>
      <c r="T423" s="407" t="str">
        <f t="shared" si="1629"/>
        <v>OK!</v>
      </c>
    </row>
    <row r="424" spans="1:20" x14ac:dyDescent="0.15">
      <c r="A424" s="566" t="str">
        <f>A$10</f>
        <v>Shpenzimet kapitale</v>
      </c>
      <c r="B424" s="567"/>
      <c r="C424" s="564">
        <f>C425-C422-C423</f>
        <v>0</v>
      </c>
      <c r="D424" s="562">
        <f>D425-D422-D423</f>
        <v>0</v>
      </c>
      <c r="E424" s="562">
        <f>E425-E422-E423</f>
        <v>0</v>
      </c>
      <c r="F424" s="407" t="str">
        <f t="shared" si="1615"/>
        <v>OK!</v>
      </c>
      <c r="G424" s="407" t="str">
        <f t="shared" si="1616"/>
        <v>OK!</v>
      </c>
      <c r="H424" s="407" t="str">
        <f t="shared" si="1617"/>
        <v>OK!</v>
      </c>
      <c r="I424" s="407" t="str">
        <f t="shared" si="1618"/>
        <v>OK!</v>
      </c>
      <c r="J424" s="407" t="str">
        <f t="shared" si="1619"/>
        <v>OK!</v>
      </c>
      <c r="K424" s="407" t="str">
        <f t="shared" si="1620"/>
        <v>OK!</v>
      </c>
      <c r="L424" s="407" t="str">
        <f t="shared" si="1621"/>
        <v>OK!</v>
      </c>
      <c r="M424" s="407" t="str">
        <f t="shared" si="1622"/>
        <v>OK!</v>
      </c>
      <c r="N424" s="407" t="str">
        <f t="shared" si="1623"/>
        <v>OK!</v>
      </c>
      <c r="O424" s="407" t="str">
        <f t="shared" si="1624"/>
        <v>OK!</v>
      </c>
      <c r="P424" s="407" t="str">
        <f t="shared" si="1625"/>
        <v>OK!</v>
      </c>
      <c r="Q424" s="407" t="str">
        <f t="shared" si="1626"/>
        <v>OK!</v>
      </c>
      <c r="R424" s="407" t="str">
        <f t="shared" si="1627"/>
        <v>OK!</v>
      </c>
      <c r="S424" s="407" t="str">
        <f t="shared" si="1628"/>
        <v>OK!</v>
      </c>
      <c r="T424" s="407" t="str">
        <f t="shared" si="1629"/>
        <v>OK!</v>
      </c>
    </row>
    <row r="425" spans="1:20" x14ac:dyDescent="0.15">
      <c r="A425" s="556" t="str">
        <f>A$11</f>
        <v>Tavanet e përgjithshme</v>
      </c>
      <c r="B425" s="557"/>
      <c r="C425" s="565"/>
      <c r="D425" s="563"/>
      <c r="E425" s="563"/>
      <c r="F425" s="407" t="str">
        <f>IF(C425&lt;0,"STOPP!","OK!")</f>
        <v>OK!</v>
      </c>
      <c r="G425" s="407" t="str">
        <f t="shared" si="1616"/>
        <v>OK!</v>
      </c>
      <c r="H425" s="407" t="str">
        <f t="shared" si="1617"/>
        <v>OK!</v>
      </c>
      <c r="I425" s="407" t="str">
        <f t="shared" si="1618"/>
        <v>OK!</v>
      </c>
      <c r="J425" s="407" t="str">
        <f t="shared" si="1619"/>
        <v>OK!</v>
      </c>
      <c r="K425" s="407" t="str">
        <f t="shared" si="1620"/>
        <v>OK!</v>
      </c>
      <c r="L425" s="407" t="str">
        <f t="shared" si="1621"/>
        <v>OK!</v>
      </c>
      <c r="M425" s="407" t="str">
        <f t="shared" si="1622"/>
        <v>OK!</v>
      </c>
      <c r="N425" s="407" t="str">
        <f t="shared" si="1623"/>
        <v>OK!</v>
      </c>
      <c r="O425" s="407" t="str">
        <f t="shared" si="1624"/>
        <v>OK!</v>
      </c>
      <c r="P425" s="407" t="str">
        <f t="shared" si="1625"/>
        <v>OK!</v>
      </c>
      <c r="Q425" s="407" t="str">
        <f t="shared" si="1626"/>
        <v>OK!</v>
      </c>
      <c r="R425" s="407" t="str">
        <f t="shared" si="1627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8" t="str">
        <f>A$12</f>
        <v>Angazhimet kujtesë</v>
      </c>
      <c r="B426" s="564"/>
      <c r="C426" s="564">
        <f>'(C5) Angazhimet'!D145</f>
        <v>0</v>
      </c>
      <c r="D426" s="564">
        <f>'(C5) Angazhimet'!E145</f>
        <v>0</v>
      </c>
      <c r="E426" s="564">
        <f>'(C5) Angazhimet'!F145</f>
        <v>0</v>
      </c>
      <c r="F426" s="407" t="str">
        <f>IF(C426&gt;C425,"STOPP!","OK!")</f>
        <v>OK!</v>
      </c>
      <c r="G426" s="407" t="str">
        <f t="shared" si="1616"/>
        <v>OK!</v>
      </c>
      <c r="H426" s="407" t="str">
        <f t="shared" si="1617"/>
        <v>OK!</v>
      </c>
      <c r="I426" s="407" t="str">
        <f t="shared" si="1618"/>
        <v>OK!</v>
      </c>
      <c r="J426" s="407" t="str">
        <f t="shared" si="1619"/>
        <v>OK!</v>
      </c>
      <c r="K426" s="407" t="str">
        <f t="shared" si="1620"/>
        <v>OK!</v>
      </c>
      <c r="L426" s="407" t="str">
        <f t="shared" si="1621"/>
        <v>OK!</v>
      </c>
      <c r="M426" s="407" t="str">
        <f t="shared" si="1622"/>
        <v>OK!</v>
      </c>
      <c r="N426" s="407" t="str">
        <f t="shared" si="1623"/>
        <v>OK!</v>
      </c>
      <c r="O426" s="407" t="str">
        <f t="shared" si="1624"/>
        <v>OK!</v>
      </c>
      <c r="P426" s="407" t="str">
        <f t="shared" si="1625"/>
        <v>OK!</v>
      </c>
      <c r="Q426" s="407" t="str">
        <f t="shared" si="1626"/>
        <v>OK!</v>
      </c>
      <c r="R426" s="407" t="str">
        <f t="shared" si="1627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7" t="str">
        <f>'(B2) Struktura Organizative'!A64</f>
        <v>Nënfunksioni 25</v>
      </c>
      <c r="B427" s="873" t="str">
        <f>'(B2) Struktura Organizative'!B64</f>
        <v>104 Familje dhe fëmijë</v>
      </c>
      <c r="C427" s="874"/>
      <c r="D427" s="874"/>
      <c r="E427" s="875"/>
      <c r="G427" s="312">
        <f>C431</f>
        <v>0</v>
      </c>
      <c r="H427" s="312">
        <f t="shared" ref="H427" si="1630">D431</f>
        <v>0</v>
      </c>
      <c r="I427" s="312">
        <f t="shared" ref="I427" si="1631">E431</f>
        <v>0</v>
      </c>
      <c r="J427" s="312">
        <f>C428</f>
        <v>0</v>
      </c>
      <c r="K427" s="312">
        <f t="shared" ref="K427" si="1632">D428</f>
        <v>0</v>
      </c>
      <c r="L427" s="312">
        <f t="shared" ref="L427" si="1633">E428</f>
        <v>0</v>
      </c>
      <c r="M427" s="312">
        <f>C429</f>
        <v>0</v>
      </c>
      <c r="N427" s="312">
        <f t="shared" ref="N427" si="1634">D429</f>
        <v>0</v>
      </c>
      <c r="O427" s="312">
        <f t="shared" ref="O427" si="1635">E429</f>
        <v>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4">
        <f>C434+C440</f>
        <v>0</v>
      </c>
      <c r="D428" s="564">
        <f t="shared" ref="D428:E428" si="1638">D434+D440</f>
        <v>0</v>
      </c>
      <c r="E428" s="564">
        <f t="shared" si="1638"/>
        <v>0</v>
      </c>
      <c r="F428" s="407" t="str">
        <f t="shared" ref="F428:F430" si="1639">IF(C428&lt;0,"STOPP!","OK!")</f>
        <v>OK!</v>
      </c>
      <c r="G428" s="407" t="str">
        <f t="shared" ref="G428:G430" si="1640">IF(D428&lt;0,"STOPP!","OK!")</f>
        <v>OK!</v>
      </c>
      <c r="H428" s="407" t="str">
        <f t="shared" ref="H428:H430" si="1641">IF(E428&lt;0,"STOPP!","OK!")</f>
        <v>OK!</v>
      </c>
      <c r="I428" s="407" t="str">
        <f t="shared" ref="I428:I430" si="1642">IF(F428&lt;0,"STOPP!","OK!")</f>
        <v>OK!</v>
      </c>
      <c r="J428" s="407" t="str">
        <f t="shared" ref="J428:J430" si="1643">IF(G428&lt;0,"STOPP!","OK!")</f>
        <v>OK!</v>
      </c>
      <c r="K428" s="407" t="str">
        <f t="shared" ref="K428:K430" si="1644">IF(H428&lt;0,"STOPP!","OK!")</f>
        <v>OK!</v>
      </c>
      <c r="L428" s="407" t="str">
        <f t="shared" ref="L428:L430" si="1645">IF(I428&lt;0,"STOPP!","OK!")</f>
        <v>OK!</v>
      </c>
      <c r="M428" s="407" t="str">
        <f t="shared" ref="M428:M430" si="1646">IF(J428&lt;0,"STOPP!","OK!")</f>
        <v>OK!</v>
      </c>
      <c r="N428" s="407" t="str">
        <f t="shared" ref="N428:N430" si="1647">IF(K428&lt;0,"STOPP!","OK!")</f>
        <v>OK!</v>
      </c>
      <c r="O428" s="407" t="str">
        <f t="shared" ref="O428:O430" si="1648">IF(L428&lt;0,"STOPP!","OK!")</f>
        <v>OK!</v>
      </c>
      <c r="P428" s="407" t="str">
        <f t="shared" ref="P428:P430" si="1649">IF(M428&lt;0,"STOPP!","OK!")</f>
        <v>OK!</v>
      </c>
      <c r="Q428" s="407" t="str">
        <f t="shared" ref="Q428:Q430" si="1650">IF(N428&lt;0,"STOPP!","OK!")</f>
        <v>OK!</v>
      </c>
      <c r="R428" s="407" t="str">
        <f t="shared" ref="R428:R430" si="1651">IF(O428&lt;0,"STOPP!","OK!")</f>
        <v>OK!</v>
      </c>
      <c r="S428" s="407" t="str">
        <f t="shared" ref="S428:S430" si="1652">IF(D428&lt;0,"STOPP!","OK!")</f>
        <v>OK!</v>
      </c>
      <c r="T428" s="407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4">
        <f>C435+C441</f>
        <v>0</v>
      </c>
      <c r="D429" s="564">
        <f t="shared" ref="D429:E429" si="1654">D435+D441</f>
        <v>0</v>
      </c>
      <c r="E429" s="564">
        <f t="shared" si="1654"/>
        <v>0</v>
      </c>
      <c r="F429" s="407" t="str">
        <f t="shared" si="1639"/>
        <v>OK!</v>
      </c>
      <c r="G429" s="407" t="str">
        <f t="shared" si="1640"/>
        <v>OK!</v>
      </c>
      <c r="H429" s="407" t="str">
        <f t="shared" si="1641"/>
        <v>OK!</v>
      </c>
      <c r="I429" s="407" t="str">
        <f t="shared" si="1642"/>
        <v>OK!</v>
      </c>
      <c r="J429" s="407" t="str">
        <f t="shared" si="1643"/>
        <v>OK!</v>
      </c>
      <c r="K429" s="407" t="str">
        <f t="shared" si="1644"/>
        <v>OK!</v>
      </c>
      <c r="L429" s="407" t="str">
        <f t="shared" si="1645"/>
        <v>OK!</v>
      </c>
      <c r="M429" s="407" t="str">
        <f t="shared" si="1646"/>
        <v>OK!</v>
      </c>
      <c r="N429" s="407" t="str">
        <f t="shared" si="1647"/>
        <v>OK!</v>
      </c>
      <c r="O429" s="407" t="str">
        <f t="shared" si="1648"/>
        <v>OK!</v>
      </c>
      <c r="P429" s="407" t="str">
        <f t="shared" si="1649"/>
        <v>OK!</v>
      </c>
      <c r="Q429" s="407" t="str">
        <f t="shared" si="1650"/>
        <v>OK!</v>
      </c>
      <c r="R429" s="407" t="str">
        <f t="shared" si="1651"/>
        <v>OK!</v>
      </c>
      <c r="S429" s="407" t="str">
        <f t="shared" si="1652"/>
        <v>OK!</v>
      </c>
      <c r="T429" s="407" t="str">
        <f t="shared" si="1653"/>
        <v>OK!</v>
      </c>
    </row>
    <row r="430" spans="1:20" x14ac:dyDescent="0.15">
      <c r="A430" s="566" t="str">
        <f>A$10</f>
        <v>Shpenzimet kapitale</v>
      </c>
      <c r="B430" s="567"/>
      <c r="C430" s="564">
        <f>C431-C428-C429</f>
        <v>0</v>
      </c>
      <c r="D430" s="562">
        <f>D431-D428-D429</f>
        <v>0</v>
      </c>
      <c r="E430" s="562">
        <f>E431-E428-E429</f>
        <v>0</v>
      </c>
      <c r="F430" s="407" t="str">
        <f t="shared" si="1639"/>
        <v>OK!</v>
      </c>
      <c r="G430" s="407" t="str">
        <f t="shared" si="1640"/>
        <v>OK!</v>
      </c>
      <c r="H430" s="407" t="str">
        <f t="shared" si="1641"/>
        <v>OK!</v>
      </c>
      <c r="I430" s="407" t="str">
        <f t="shared" si="1642"/>
        <v>OK!</v>
      </c>
      <c r="J430" s="407" t="str">
        <f t="shared" si="1643"/>
        <v>OK!</v>
      </c>
      <c r="K430" s="407" t="str">
        <f t="shared" si="1644"/>
        <v>OK!</v>
      </c>
      <c r="L430" s="407" t="str">
        <f t="shared" si="1645"/>
        <v>OK!</v>
      </c>
      <c r="M430" s="407" t="str">
        <f t="shared" si="1646"/>
        <v>OK!</v>
      </c>
      <c r="N430" s="407" t="str">
        <f t="shared" si="1647"/>
        <v>OK!</v>
      </c>
      <c r="O430" s="407" t="str">
        <f t="shared" si="1648"/>
        <v>OK!</v>
      </c>
      <c r="P430" s="407" t="str">
        <f t="shared" si="1649"/>
        <v>OK!</v>
      </c>
      <c r="Q430" s="407" t="str">
        <f t="shared" si="1650"/>
        <v>OK!</v>
      </c>
      <c r="R430" s="407" t="str">
        <f t="shared" si="1651"/>
        <v>OK!</v>
      </c>
      <c r="S430" s="407" t="str">
        <f t="shared" si="1652"/>
        <v>OK!</v>
      </c>
      <c r="T430" s="407" t="str">
        <f t="shared" si="1653"/>
        <v>OK!</v>
      </c>
    </row>
    <row r="431" spans="1:20" x14ac:dyDescent="0.15">
      <c r="A431" s="556" t="str">
        <f>A$11</f>
        <v>Tavanet e përgjithshme</v>
      </c>
      <c r="B431" s="557"/>
      <c r="C431" s="564">
        <f>C437+C443</f>
        <v>0</v>
      </c>
      <c r="D431" s="564">
        <f t="shared" ref="D431:E431" si="1655">D437+D443</f>
        <v>0</v>
      </c>
      <c r="E431" s="564">
        <f t="shared" si="1655"/>
        <v>0</v>
      </c>
      <c r="F431" s="407" t="str">
        <f>IF(C431&lt;0,"STOPP!","OK!")</f>
        <v>OK!</v>
      </c>
      <c r="G431" s="407" t="str">
        <f t="shared" ref="G431:G432" si="1656">IF(D431&lt;0,"STOPP!","OK!")</f>
        <v>OK!</v>
      </c>
      <c r="H431" s="407" t="str">
        <f t="shared" ref="H431:H432" si="1657">IF(E431&lt;0,"STOPP!","OK!")</f>
        <v>OK!</v>
      </c>
      <c r="I431" s="407" t="str">
        <f t="shared" ref="I431:I432" si="1658">IF(F431&lt;0,"STOPP!","OK!")</f>
        <v>OK!</v>
      </c>
      <c r="J431" s="407" t="str">
        <f t="shared" ref="J431:J432" si="1659">IF(G431&lt;0,"STOPP!","OK!")</f>
        <v>OK!</v>
      </c>
      <c r="K431" s="407" t="str">
        <f t="shared" ref="K431:K432" si="1660">IF(H431&lt;0,"STOPP!","OK!")</f>
        <v>OK!</v>
      </c>
      <c r="L431" s="407" t="str">
        <f t="shared" ref="L431:L432" si="1661">IF(I431&lt;0,"STOPP!","OK!")</f>
        <v>OK!</v>
      </c>
      <c r="M431" s="407" t="str">
        <f t="shared" ref="M431:M432" si="1662">IF(J431&lt;0,"STOPP!","OK!")</f>
        <v>OK!</v>
      </c>
      <c r="N431" s="407" t="str">
        <f t="shared" ref="N431:N432" si="1663">IF(K431&lt;0,"STOPP!","OK!")</f>
        <v>OK!</v>
      </c>
      <c r="O431" s="407" t="str">
        <f t="shared" ref="O431:O432" si="1664">IF(L431&lt;0,"STOPP!","OK!")</f>
        <v>OK!</v>
      </c>
      <c r="P431" s="407" t="str">
        <f t="shared" ref="P431:P432" si="1665">IF(M431&lt;0,"STOPP!","OK!")</f>
        <v>OK!</v>
      </c>
      <c r="Q431" s="407" t="str">
        <f t="shared" ref="Q431:Q432" si="1666">IF(N431&lt;0,"STOPP!","OK!")</f>
        <v>OK!</v>
      </c>
      <c r="R431" s="407" t="str">
        <f t="shared" ref="R431:R432" si="1667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8" t="str">
        <f>A$12</f>
        <v>Angazhimet kujtesë</v>
      </c>
      <c r="B432" s="564"/>
      <c r="C432" s="564">
        <f>'(C5) Angazhimet'!D153</f>
        <v>0</v>
      </c>
      <c r="D432" s="562">
        <f>'(C5) Angazhimet'!E153</f>
        <v>0</v>
      </c>
      <c r="E432" s="562">
        <f>'(C5) Angazhimet'!F153</f>
        <v>0</v>
      </c>
      <c r="F432" s="407" t="str">
        <f>IF(C432&gt;C431,"STOPP!","OK!")</f>
        <v>OK!</v>
      </c>
      <c r="G432" s="407" t="str">
        <f t="shared" si="1656"/>
        <v>OK!</v>
      </c>
      <c r="H432" s="407" t="str">
        <f t="shared" si="1657"/>
        <v>OK!</v>
      </c>
      <c r="I432" s="407" t="str">
        <f t="shared" si="1658"/>
        <v>OK!</v>
      </c>
      <c r="J432" s="407" t="str">
        <f t="shared" si="1659"/>
        <v>OK!</v>
      </c>
      <c r="K432" s="407" t="str">
        <f t="shared" si="1660"/>
        <v>OK!</v>
      </c>
      <c r="L432" s="407" t="str">
        <f t="shared" si="1661"/>
        <v>OK!</v>
      </c>
      <c r="M432" s="407" t="str">
        <f t="shared" si="1662"/>
        <v>OK!</v>
      </c>
      <c r="N432" s="407" t="str">
        <f t="shared" si="1663"/>
        <v>OK!</v>
      </c>
      <c r="O432" s="407" t="str">
        <f t="shared" si="1664"/>
        <v>OK!</v>
      </c>
      <c r="P432" s="407" t="str">
        <f t="shared" si="1665"/>
        <v>OK!</v>
      </c>
      <c r="Q432" s="407" t="str">
        <f t="shared" si="1666"/>
        <v>OK!</v>
      </c>
      <c r="R432" s="407" t="str">
        <f t="shared" si="1667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8" t="str">
        <f>'(B3) Struktura Funksionale'!B132</f>
        <v>10430</v>
      </c>
      <c r="B433" s="870" t="str">
        <f>'(B3) Struktura Funksionale'!C132</f>
        <v>Kujdesi social për familjet dhe fëmijët</v>
      </c>
      <c r="C433" s="871"/>
      <c r="D433" s="871"/>
      <c r="E433" s="872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7" t="str">
        <f t="shared" ref="F434:F436" si="1668">IF(C434&lt;0,"STOPP!","OK!")</f>
        <v>OK!</v>
      </c>
      <c r="G434" s="407" t="str">
        <f t="shared" ref="G434:G438" si="1669">IF(D434&lt;0,"STOPP!","OK!")</f>
        <v>OK!</v>
      </c>
      <c r="H434" s="407" t="str">
        <f t="shared" ref="H434:H438" si="1670">IF(E434&lt;0,"STOPP!","OK!")</f>
        <v>OK!</v>
      </c>
      <c r="I434" s="407" t="str">
        <f t="shared" ref="I434:I438" si="1671">IF(F434&lt;0,"STOPP!","OK!")</f>
        <v>OK!</v>
      </c>
      <c r="J434" s="407" t="str">
        <f t="shared" ref="J434:J438" si="1672">IF(G434&lt;0,"STOPP!","OK!")</f>
        <v>OK!</v>
      </c>
      <c r="K434" s="407" t="str">
        <f t="shared" ref="K434:K438" si="1673">IF(H434&lt;0,"STOPP!","OK!")</f>
        <v>OK!</v>
      </c>
      <c r="L434" s="407" t="str">
        <f t="shared" ref="L434:L438" si="1674">IF(I434&lt;0,"STOPP!","OK!")</f>
        <v>OK!</v>
      </c>
      <c r="M434" s="407" t="str">
        <f t="shared" ref="M434:M438" si="1675">IF(J434&lt;0,"STOPP!","OK!")</f>
        <v>OK!</v>
      </c>
      <c r="N434" s="407" t="str">
        <f t="shared" ref="N434:N438" si="1676">IF(K434&lt;0,"STOPP!","OK!")</f>
        <v>OK!</v>
      </c>
      <c r="O434" s="407" t="str">
        <f t="shared" ref="O434:O438" si="1677">IF(L434&lt;0,"STOPP!","OK!")</f>
        <v>OK!</v>
      </c>
      <c r="P434" s="407" t="str">
        <f t="shared" ref="P434:P438" si="1678">IF(M434&lt;0,"STOPP!","OK!")</f>
        <v>OK!</v>
      </c>
      <c r="Q434" s="407" t="str">
        <f t="shared" ref="Q434:Q438" si="1679">IF(N434&lt;0,"STOPP!","OK!")</f>
        <v>OK!</v>
      </c>
      <c r="R434" s="407" t="str">
        <f t="shared" ref="R434:R438" si="1680">IF(O434&lt;0,"STOPP!","OK!")</f>
        <v>OK!</v>
      </c>
      <c r="S434" s="407" t="str">
        <f t="shared" ref="S434:S436" si="1681">IF(D434&lt;0,"STOPP!","OK!")</f>
        <v>OK!</v>
      </c>
      <c r="T434" s="407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/>
      <c r="D435" s="288"/>
      <c r="E435" s="288"/>
      <c r="F435" s="407" t="str">
        <f t="shared" si="1668"/>
        <v>OK!</v>
      </c>
      <c r="G435" s="407" t="str">
        <f t="shared" si="1669"/>
        <v>OK!</v>
      </c>
      <c r="H435" s="407" t="str">
        <f t="shared" si="1670"/>
        <v>OK!</v>
      </c>
      <c r="I435" s="407" t="str">
        <f t="shared" si="1671"/>
        <v>OK!</v>
      </c>
      <c r="J435" s="407" t="str">
        <f t="shared" si="1672"/>
        <v>OK!</v>
      </c>
      <c r="K435" s="407" t="str">
        <f t="shared" si="1673"/>
        <v>OK!</v>
      </c>
      <c r="L435" s="407" t="str">
        <f t="shared" si="1674"/>
        <v>OK!</v>
      </c>
      <c r="M435" s="407" t="str">
        <f t="shared" si="1675"/>
        <v>OK!</v>
      </c>
      <c r="N435" s="407" t="str">
        <f t="shared" si="1676"/>
        <v>OK!</v>
      </c>
      <c r="O435" s="407" t="str">
        <f t="shared" si="1677"/>
        <v>OK!</v>
      </c>
      <c r="P435" s="407" t="str">
        <f t="shared" si="1678"/>
        <v>OK!</v>
      </c>
      <c r="Q435" s="407" t="str">
        <f t="shared" si="1679"/>
        <v>OK!</v>
      </c>
      <c r="R435" s="407" t="str">
        <f t="shared" si="1680"/>
        <v>OK!</v>
      </c>
      <c r="S435" s="407" t="str">
        <f t="shared" si="1681"/>
        <v>OK!</v>
      </c>
      <c r="T435" s="407" t="str">
        <f t="shared" si="1682"/>
        <v>OK!</v>
      </c>
    </row>
    <row r="436" spans="1:20" x14ac:dyDescent="0.15">
      <c r="A436" s="566" t="str">
        <f>A$10</f>
        <v>Shpenzimet kapitale</v>
      </c>
      <c r="B436" s="567"/>
      <c r="C436" s="564">
        <f>C437-C434-C435</f>
        <v>0</v>
      </c>
      <c r="D436" s="562">
        <f>D437-D434-D435</f>
        <v>0</v>
      </c>
      <c r="E436" s="562">
        <f>E437-E434-E435</f>
        <v>0</v>
      </c>
      <c r="F436" s="407" t="str">
        <f t="shared" si="1668"/>
        <v>OK!</v>
      </c>
      <c r="G436" s="407" t="str">
        <f t="shared" si="1669"/>
        <v>OK!</v>
      </c>
      <c r="H436" s="407" t="str">
        <f t="shared" si="1670"/>
        <v>OK!</v>
      </c>
      <c r="I436" s="407" t="str">
        <f t="shared" si="1671"/>
        <v>OK!</v>
      </c>
      <c r="J436" s="407" t="str">
        <f t="shared" si="1672"/>
        <v>OK!</v>
      </c>
      <c r="K436" s="407" t="str">
        <f t="shared" si="1673"/>
        <v>OK!</v>
      </c>
      <c r="L436" s="407" t="str">
        <f t="shared" si="1674"/>
        <v>OK!</v>
      </c>
      <c r="M436" s="407" t="str">
        <f t="shared" si="1675"/>
        <v>OK!</v>
      </c>
      <c r="N436" s="407" t="str">
        <f t="shared" si="1676"/>
        <v>OK!</v>
      </c>
      <c r="O436" s="407" t="str">
        <f t="shared" si="1677"/>
        <v>OK!</v>
      </c>
      <c r="P436" s="407" t="str">
        <f t="shared" si="1678"/>
        <v>OK!</v>
      </c>
      <c r="Q436" s="407" t="str">
        <f t="shared" si="1679"/>
        <v>OK!</v>
      </c>
      <c r="R436" s="407" t="str">
        <f t="shared" si="1680"/>
        <v>OK!</v>
      </c>
      <c r="S436" s="407" t="str">
        <f t="shared" si="1681"/>
        <v>OK!</v>
      </c>
      <c r="T436" s="407" t="str">
        <f t="shared" si="1682"/>
        <v>OK!</v>
      </c>
    </row>
    <row r="437" spans="1:20" x14ac:dyDescent="0.15">
      <c r="A437" s="556" t="str">
        <f>A$11</f>
        <v>Tavanet e përgjithshme</v>
      </c>
      <c r="B437" s="557"/>
      <c r="C437" s="565"/>
      <c r="D437" s="563"/>
      <c r="E437" s="563"/>
      <c r="F437" s="407" t="str">
        <f>IF(C437&lt;0,"STOPP!","OK!")</f>
        <v>OK!</v>
      </c>
      <c r="G437" s="407" t="str">
        <f t="shared" si="1669"/>
        <v>OK!</v>
      </c>
      <c r="H437" s="407" t="str">
        <f t="shared" si="1670"/>
        <v>OK!</v>
      </c>
      <c r="I437" s="407" t="str">
        <f t="shared" si="1671"/>
        <v>OK!</v>
      </c>
      <c r="J437" s="407" t="str">
        <f t="shared" si="1672"/>
        <v>OK!</v>
      </c>
      <c r="K437" s="407" t="str">
        <f t="shared" si="1673"/>
        <v>OK!</v>
      </c>
      <c r="L437" s="407" t="str">
        <f t="shared" si="1674"/>
        <v>OK!</v>
      </c>
      <c r="M437" s="407" t="str">
        <f t="shared" si="1675"/>
        <v>OK!</v>
      </c>
      <c r="N437" s="407" t="str">
        <f t="shared" si="1676"/>
        <v>OK!</v>
      </c>
      <c r="O437" s="407" t="str">
        <f t="shared" si="1677"/>
        <v>OK!</v>
      </c>
      <c r="P437" s="407" t="str">
        <f t="shared" si="1678"/>
        <v>OK!</v>
      </c>
      <c r="Q437" s="407" t="str">
        <f t="shared" si="1679"/>
        <v>OK!</v>
      </c>
      <c r="R437" s="407" t="str">
        <f t="shared" si="1680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8" t="str">
        <f>A$12</f>
        <v>Angazhimet kujtesë</v>
      </c>
      <c r="B438" s="564"/>
      <c r="C438" s="564">
        <f>'(C5) Angazhimet'!D150</f>
        <v>0</v>
      </c>
      <c r="D438" s="564">
        <f>'(C5) Angazhimet'!E150</f>
        <v>0</v>
      </c>
      <c r="E438" s="564">
        <f>'(C5) Angazhimet'!F150</f>
        <v>0</v>
      </c>
      <c r="F438" s="407" t="str">
        <f>IF(C438&gt;C437,"STOPP!","OK!")</f>
        <v>OK!</v>
      </c>
      <c r="G438" s="407" t="str">
        <f t="shared" si="1669"/>
        <v>OK!</v>
      </c>
      <c r="H438" s="407" t="str">
        <f t="shared" si="1670"/>
        <v>OK!</v>
      </c>
      <c r="I438" s="407" t="str">
        <f t="shared" si="1671"/>
        <v>OK!</v>
      </c>
      <c r="J438" s="407" t="str">
        <f t="shared" si="1672"/>
        <v>OK!</v>
      </c>
      <c r="K438" s="407" t="str">
        <f t="shared" si="1673"/>
        <v>OK!</v>
      </c>
      <c r="L438" s="407" t="str">
        <f t="shared" si="1674"/>
        <v>OK!</v>
      </c>
      <c r="M438" s="407" t="str">
        <f t="shared" si="1675"/>
        <v>OK!</v>
      </c>
      <c r="N438" s="407" t="str">
        <f t="shared" si="1676"/>
        <v>OK!</v>
      </c>
      <c r="O438" s="407" t="str">
        <f t="shared" si="1677"/>
        <v>OK!</v>
      </c>
      <c r="P438" s="407" t="str">
        <f t="shared" si="1678"/>
        <v>OK!</v>
      </c>
      <c r="Q438" s="407" t="str">
        <f t="shared" si="1679"/>
        <v>OK!</v>
      </c>
      <c r="R438" s="407" t="str">
        <f t="shared" si="1680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8" t="str">
        <f>'(B3) Struktura Funksionale'!B133</f>
        <v>10460</v>
      </c>
      <c r="B439" s="870" t="str">
        <f>'(B3) Struktura Funksionale'!C133</f>
        <v>Përfshirja sociale</v>
      </c>
      <c r="C439" s="871"/>
      <c r="D439" s="871"/>
      <c r="E439" s="872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3">IF(C440&lt;0,"STOPP!","OK!")</f>
        <v>OK!</v>
      </c>
      <c r="G440" s="407" t="str">
        <f t="shared" ref="G440:G444" si="1684">IF(D440&lt;0,"STOPP!","OK!")</f>
        <v>OK!</v>
      </c>
      <c r="H440" s="407" t="str">
        <f t="shared" ref="H440:H444" si="1685">IF(E440&lt;0,"STOPP!","OK!")</f>
        <v>OK!</v>
      </c>
      <c r="I440" s="407" t="str">
        <f t="shared" ref="I440:I444" si="1686">IF(F440&lt;0,"STOPP!","OK!")</f>
        <v>OK!</v>
      </c>
      <c r="J440" s="407" t="str">
        <f t="shared" ref="J440:J444" si="1687">IF(G440&lt;0,"STOPP!","OK!")</f>
        <v>OK!</v>
      </c>
      <c r="K440" s="407" t="str">
        <f t="shared" ref="K440:K444" si="1688">IF(H440&lt;0,"STOPP!","OK!")</f>
        <v>OK!</v>
      </c>
      <c r="L440" s="407" t="str">
        <f t="shared" ref="L440:L444" si="1689">IF(I440&lt;0,"STOPP!","OK!")</f>
        <v>OK!</v>
      </c>
      <c r="M440" s="407" t="str">
        <f t="shared" ref="M440:M444" si="1690">IF(J440&lt;0,"STOPP!","OK!")</f>
        <v>OK!</v>
      </c>
      <c r="N440" s="407" t="str">
        <f t="shared" ref="N440:N444" si="1691">IF(K440&lt;0,"STOPP!","OK!")</f>
        <v>OK!</v>
      </c>
      <c r="O440" s="407" t="str">
        <f t="shared" ref="O440:O444" si="1692">IF(L440&lt;0,"STOPP!","OK!")</f>
        <v>OK!</v>
      </c>
      <c r="P440" s="407" t="str">
        <f t="shared" ref="P440:P444" si="1693">IF(M440&lt;0,"STOPP!","OK!")</f>
        <v>OK!</v>
      </c>
      <c r="Q440" s="407" t="str">
        <f t="shared" ref="Q440:Q444" si="1694">IF(N440&lt;0,"STOPP!","OK!")</f>
        <v>OK!</v>
      </c>
      <c r="R440" s="407" t="str">
        <f t="shared" ref="R440:R444" si="1695">IF(O440&lt;0,"STOPP!","OK!")</f>
        <v>OK!</v>
      </c>
      <c r="S440" s="407" t="str">
        <f t="shared" ref="S440:S442" si="1696">IF(D440&lt;0,"STOPP!","OK!")</f>
        <v>OK!</v>
      </c>
      <c r="T440" s="407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3"/>
        <v>OK!</v>
      </c>
      <c r="G441" s="407" t="str">
        <f t="shared" si="1684"/>
        <v>OK!</v>
      </c>
      <c r="H441" s="407" t="str">
        <f t="shared" si="1685"/>
        <v>OK!</v>
      </c>
      <c r="I441" s="407" t="str">
        <f t="shared" si="1686"/>
        <v>OK!</v>
      </c>
      <c r="J441" s="407" t="str">
        <f t="shared" si="1687"/>
        <v>OK!</v>
      </c>
      <c r="K441" s="407" t="str">
        <f t="shared" si="1688"/>
        <v>OK!</v>
      </c>
      <c r="L441" s="407" t="str">
        <f t="shared" si="1689"/>
        <v>OK!</v>
      </c>
      <c r="M441" s="407" t="str">
        <f t="shared" si="1690"/>
        <v>OK!</v>
      </c>
      <c r="N441" s="407" t="str">
        <f t="shared" si="1691"/>
        <v>OK!</v>
      </c>
      <c r="O441" s="407" t="str">
        <f t="shared" si="1692"/>
        <v>OK!</v>
      </c>
      <c r="P441" s="407" t="str">
        <f t="shared" si="1693"/>
        <v>OK!</v>
      </c>
      <c r="Q441" s="407" t="str">
        <f t="shared" si="1694"/>
        <v>OK!</v>
      </c>
      <c r="R441" s="407" t="str">
        <f t="shared" si="1695"/>
        <v>OK!</v>
      </c>
      <c r="S441" s="407" t="str">
        <f t="shared" si="1696"/>
        <v>OK!</v>
      </c>
      <c r="T441" s="407" t="str">
        <f t="shared" si="1697"/>
        <v>OK!</v>
      </c>
    </row>
    <row r="442" spans="1:20" hidden="1" x14ac:dyDescent="0.15">
      <c r="A442" s="566" t="str">
        <f>A$10</f>
        <v>Shpenzimet kapitale</v>
      </c>
      <c r="B442" s="567"/>
      <c r="C442" s="564">
        <f>C443-C440-C441</f>
        <v>0</v>
      </c>
      <c r="D442" s="562">
        <f>D443-D440-D441</f>
        <v>0</v>
      </c>
      <c r="E442" s="562">
        <f>E443-E440-E441</f>
        <v>0</v>
      </c>
      <c r="F442" s="407" t="str">
        <f t="shared" si="1683"/>
        <v>OK!</v>
      </c>
      <c r="G442" s="407" t="str">
        <f t="shared" si="1684"/>
        <v>OK!</v>
      </c>
      <c r="H442" s="407" t="str">
        <f t="shared" si="1685"/>
        <v>OK!</v>
      </c>
      <c r="I442" s="407" t="str">
        <f t="shared" si="1686"/>
        <v>OK!</v>
      </c>
      <c r="J442" s="407" t="str">
        <f t="shared" si="1687"/>
        <v>OK!</v>
      </c>
      <c r="K442" s="407" t="str">
        <f t="shared" si="1688"/>
        <v>OK!</v>
      </c>
      <c r="L442" s="407" t="str">
        <f t="shared" si="1689"/>
        <v>OK!</v>
      </c>
      <c r="M442" s="407" t="str">
        <f t="shared" si="1690"/>
        <v>OK!</v>
      </c>
      <c r="N442" s="407" t="str">
        <f t="shared" si="1691"/>
        <v>OK!</v>
      </c>
      <c r="O442" s="407" t="str">
        <f t="shared" si="1692"/>
        <v>OK!</v>
      </c>
      <c r="P442" s="407" t="str">
        <f t="shared" si="1693"/>
        <v>OK!</v>
      </c>
      <c r="Q442" s="407" t="str">
        <f t="shared" si="1694"/>
        <v>OK!</v>
      </c>
      <c r="R442" s="407" t="str">
        <f t="shared" si="1695"/>
        <v>OK!</v>
      </c>
      <c r="S442" s="407" t="str">
        <f t="shared" si="1696"/>
        <v>OK!</v>
      </c>
      <c r="T442" s="407" t="str">
        <f t="shared" si="1697"/>
        <v>OK!</v>
      </c>
    </row>
    <row r="443" spans="1:20" hidden="1" x14ac:dyDescent="0.15">
      <c r="A443" s="556" t="str">
        <f>A$11</f>
        <v>Tavanet e përgjithshme</v>
      </c>
      <c r="B443" s="557"/>
      <c r="C443" s="565"/>
      <c r="D443" s="563"/>
      <c r="E443" s="563"/>
      <c r="F443" s="407" t="str">
        <f>IF(C443&lt;0,"STOPP!","OK!")</f>
        <v>OK!</v>
      </c>
      <c r="G443" s="407" t="str">
        <f t="shared" si="1684"/>
        <v>OK!</v>
      </c>
      <c r="H443" s="407" t="str">
        <f t="shared" si="1685"/>
        <v>OK!</v>
      </c>
      <c r="I443" s="407" t="str">
        <f t="shared" si="1686"/>
        <v>OK!</v>
      </c>
      <c r="J443" s="407" t="str">
        <f t="shared" si="1687"/>
        <v>OK!</v>
      </c>
      <c r="K443" s="407" t="str">
        <f t="shared" si="1688"/>
        <v>OK!</v>
      </c>
      <c r="L443" s="407" t="str">
        <f t="shared" si="1689"/>
        <v>OK!</v>
      </c>
      <c r="M443" s="407" t="str">
        <f t="shared" si="1690"/>
        <v>OK!</v>
      </c>
      <c r="N443" s="407" t="str">
        <f t="shared" si="1691"/>
        <v>OK!</v>
      </c>
      <c r="O443" s="407" t="str">
        <f t="shared" si="1692"/>
        <v>OK!</v>
      </c>
      <c r="P443" s="407" t="str">
        <f t="shared" si="1693"/>
        <v>OK!</v>
      </c>
      <c r="Q443" s="407" t="str">
        <f t="shared" si="1694"/>
        <v>OK!</v>
      </c>
      <c r="R443" s="407" t="str">
        <f t="shared" si="1695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8" t="str">
        <f>A$12</f>
        <v>Angazhimet kujtesë</v>
      </c>
      <c r="B444" s="564"/>
      <c r="C444" s="564">
        <f>'(C5) Angazhimet'!D151</f>
        <v>0</v>
      </c>
      <c r="D444" s="564">
        <f>'(C5) Angazhimet'!E151</f>
        <v>0</v>
      </c>
      <c r="E444" s="564">
        <f>'(C5) Angazhimet'!F151</f>
        <v>0</v>
      </c>
      <c r="F444" s="407" t="str">
        <f>IF(C444&gt;C443,"STOPP!","OK!")</f>
        <v>OK!</v>
      </c>
      <c r="G444" s="407" t="str">
        <f t="shared" si="1684"/>
        <v>OK!</v>
      </c>
      <c r="H444" s="407" t="str">
        <f t="shared" si="1685"/>
        <v>OK!</v>
      </c>
      <c r="I444" s="407" t="str">
        <f t="shared" si="1686"/>
        <v>OK!</v>
      </c>
      <c r="J444" s="407" t="str">
        <f t="shared" si="1687"/>
        <v>OK!</v>
      </c>
      <c r="K444" s="407" t="str">
        <f t="shared" si="1688"/>
        <v>OK!</v>
      </c>
      <c r="L444" s="407" t="str">
        <f t="shared" si="1689"/>
        <v>OK!</v>
      </c>
      <c r="M444" s="407" t="str">
        <f t="shared" si="1690"/>
        <v>OK!</v>
      </c>
      <c r="N444" s="407" t="str">
        <f t="shared" si="1691"/>
        <v>OK!</v>
      </c>
      <c r="O444" s="407" t="str">
        <f t="shared" si="1692"/>
        <v>OK!</v>
      </c>
      <c r="P444" s="407" t="str">
        <f t="shared" si="1693"/>
        <v>OK!</v>
      </c>
      <c r="Q444" s="407" t="str">
        <f t="shared" si="1694"/>
        <v>OK!</v>
      </c>
      <c r="R444" s="407" t="str">
        <f t="shared" si="1695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7" t="str">
        <f>'(B2) Struktura Organizative'!A66</f>
        <v>Nënfunksioni 26</v>
      </c>
      <c r="B445" s="873" t="str">
        <f>'(B2) Struktura Organizative'!B66</f>
        <v>105 Papunësia</v>
      </c>
      <c r="C445" s="874"/>
      <c r="D445" s="874"/>
      <c r="E445" s="875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4">
        <f>C452</f>
        <v>0</v>
      </c>
      <c r="D446" s="564">
        <f t="shared" ref="D446:E446" si="1706">D452</f>
        <v>0</v>
      </c>
      <c r="E446" s="564">
        <f t="shared" si="1706"/>
        <v>0</v>
      </c>
      <c r="F446" s="407" t="str">
        <f t="shared" ref="F446:F448" si="1707">IF(C446&lt;0,"STOPP!","OK!")</f>
        <v>OK!</v>
      </c>
      <c r="G446" s="407" t="str">
        <f t="shared" ref="G446:G448" si="1708">IF(D446&lt;0,"STOPP!","OK!")</f>
        <v>OK!</v>
      </c>
      <c r="H446" s="407" t="str">
        <f t="shared" ref="H446:H448" si="1709">IF(E446&lt;0,"STOPP!","OK!")</f>
        <v>OK!</v>
      </c>
      <c r="I446" s="407" t="str">
        <f t="shared" ref="I446:I448" si="1710">IF(F446&lt;0,"STOPP!","OK!")</f>
        <v>OK!</v>
      </c>
      <c r="J446" s="407" t="str">
        <f t="shared" ref="J446:J448" si="1711">IF(G446&lt;0,"STOPP!","OK!")</f>
        <v>OK!</v>
      </c>
      <c r="K446" s="407" t="str">
        <f t="shared" ref="K446:K448" si="1712">IF(H446&lt;0,"STOPP!","OK!")</f>
        <v>OK!</v>
      </c>
      <c r="L446" s="407" t="str">
        <f t="shared" ref="L446:L448" si="1713">IF(I446&lt;0,"STOPP!","OK!")</f>
        <v>OK!</v>
      </c>
      <c r="M446" s="407" t="str">
        <f t="shared" ref="M446:M448" si="1714">IF(J446&lt;0,"STOPP!","OK!")</f>
        <v>OK!</v>
      </c>
      <c r="N446" s="407" t="str">
        <f t="shared" ref="N446:N448" si="1715">IF(K446&lt;0,"STOPP!","OK!")</f>
        <v>OK!</v>
      </c>
      <c r="O446" s="407" t="str">
        <f t="shared" ref="O446:O448" si="1716">IF(L446&lt;0,"STOPP!","OK!")</f>
        <v>OK!</v>
      </c>
      <c r="P446" s="407" t="str">
        <f t="shared" ref="P446:P448" si="1717">IF(M446&lt;0,"STOPP!","OK!")</f>
        <v>OK!</v>
      </c>
      <c r="Q446" s="407" t="str">
        <f t="shared" ref="Q446:Q448" si="1718">IF(N446&lt;0,"STOPP!","OK!")</f>
        <v>OK!</v>
      </c>
      <c r="R446" s="407" t="str">
        <f t="shared" ref="R446:R448" si="1719">IF(O446&lt;0,"STOPP!","OK!")</f>
        <v>OK!</v>
      </c>
      <c r="S446" s="407" t="str">
        <f t="shared" ref="S446:S448" si="1720">IF(D446&lt;0,"STOPP!","OK!")</f>
        <v>OK!</v>
      </c>
      <c r="T446" s="407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4">
        <f>C453</f>
        <v>0</v>
      </c>
      <c r="D447" s="564">
        <f t="shared" ref="D447:E447" si="1722">D453</f>
        <v>0</v>
      </c>
      <c r="E447" s="564">
        <f t="shared" si="1722"/>
        <v>0</v>
      </c>
      <c r="F447" s="407" t="str">
        <f t="shared" si="1707"/>
        <v>OK!</v>
      </c>
      <c r="G447" s="407" t="str">
        <f t="shared" si="1708"/>
        <v>OK!</v>
      </c>
      <c r="H447" s="407" t="str">
        <f t="shared" si="1709"/>
        <v>OK!</v>
      </c>
      <c r="I447" s="407" t="str">
        <f t="shared" si="1710"/>
        <v>OK!</v>
      </c>
      <c r="J447" s="407" t="str">
        <f t="shared" si="1711"/>
        <v>OK!</v>
      </c>
      <c r="K447" s="407" t="str">
        <f t="shared" si="1712"/>
        <v>OK!</v>
      </c>
      <c r="L447" s="407" t="str">
        <f t="shared" si="1713"/>
        <v>OK!</v>
      </c>
      <c r="M447" s="407" t="str">
        <f t="shared" si="1714"/>
        <v>OK!</v>
      </c>
      <c r="N447" s="407" t="str">
        <f t="shared" si="1715"/>
        <v>OK!</v>
      </c>
      <c r="O447" s="407" t="str">
        <f t="shared" si="1716"/>
        <v>OK!</v>
      </c>
      <c r="P447" s="407" t="str">
        <f t="shared" si="1717"/>
        <v>OK!</v>
      </c>
      <c r="Q447" s="407" t="str">
        <f t="shared" si="1718"/>
        <v>OK!</v>
      </c>
      <c r="R447" s="407" t="str">
        <f t="shared" si="1719"/>
        <v>OK!</v>
      </c>
      <c r="S447" s="407" t="str">
        <f t="shared" si="1720"/>
        <v>OK!</v>
      </c>
      <c r="T447" s="407" t="str">
        <f t="shared" si="1721"/>
        <v>OK!</v>
      </c>
    </row>
    <row r="448" spans="1:20" x14ac:dyDescent="0.15">
      <c r="A448" s="566" t="str">
        <f>A$10</f>
        <v>Shpenzimet kapitale</v>
      </c>
      <c r="B448" s="567"/>
      <c r="C448" s="564">
        <f>C449-C446-C447</f>
        <v>0</v>
      </c>
      <c r="D448" s="562">
        <f>D449-D446-D447</f>
        <v>0</v>
      </c>
      <c r="E448" s="562">
        <f>E449-E446-E447</f>
        <v>0</v>
      </c>
      <c r="F448" s="407" t="str">
        <f t="shared" si="1707"/>
        <v>OK!</v>
      </c>
      <c r="G448" s="407" t="str">
        <f t="shared" si="1708"/>
        <v>OK!</v>
      </c>
      <c r="H448" s="407" t="str">
        <f t="shared" si="1709"/>
        <v>OK!</v>
      </c>
      <c r="I448" s="407" t="str">
        <f t="shared" si="1710"/>
        <v>OK!</v>
      </c>
      <c r="J448" s="407" t="str">
        <f t="shared" si="1711"/>
        <v>OK!</v>
      </c>
      <c r="K448" s="407" t="str">
        <f t="shared" si="1712"/>
        <v>OK!</v>
      </c>
      <c r="L448" s="407" t="str">
        <f t="shared" si="1713"/>
        <v>OK!</v>
      </c>
      <c r="M448" s="407" t="str">
        <f t="shared" si="1714"/>
        <v>OK!</v>
      </c>
      <c r="N448" s="407" t="str">
        <f t="shared" si="1715"/>
        <v>OK!</v>
      </c>
      <c r="O448" s="407" t="str">
        <f t="shared" si="1716"/>
        <v>OK!</v>
      </c>
      <c r="P448" s="407" t="str">
        <f t="shared" si="1717"/>
        <v>OK!</v>
      </c>
      <c r="Q448" s="407" t="str">
        <f t="shared" si="1718"/>
        <v>OK!</v>
      </c>
      <c r="R448" s="407" t="str">
        <f t="shared" si="1719"/>
        <v>OK!</v>
      </c>
      <c r="S448" s="407" t="str">
        <f t="shared" si="1720"/>
        <v>OK!</v>
      </c>
      <c r="T448" s="407" t="str">
        <f t="shared" si="1721"/>
        <v>OK!</v>
      </c>
    </row>
    <row r="449" spans="1:20" x14ac:dyDescent="0.15">
      <c r="A449" s="556" t="str">
        <f>A$11</f>
        <v>Tavanet e përgjithshme</v>
      </c>
      <c r="B449" s="557"/>
      <c r="C449" s="564">
        <f>C455</f>
        <v>0</v>
      </c>
      <c r="D449" s="564">
        <f t="shared" ref="D449:E449" si="1723">D455</f>
        <v>0</v>
      </c>
      <c r="E449" s="564">
        <f t="shared" si="1723"/>
        <v>0</v>
      </c>
      <c r="F449" s="407" t="str">
        <f>IF(C449&lt;0,"STOPP!","OK!")</f>
        <v>OK!</v>
      </c>
      <c r="G449" s="407" t="str">
        <f t="shared" ref="G449:G450" si="1724">IF(D449&lt;0,"STOPP!","OK!")</f>
        <v>OK!</v>
      </c>
      <c r="H449" s="407" t="str">
        <f t="shared" ref="H449:H450" si="1725">IF(E449&lt;0,"STOPP!","OK!")</f>
        <v>OK!</v>
      </c>
      <c r="I449" s="407" t="str">
        <f t="shared" ref="I449:I450" si="1726">IF(F449&lt;0,"STOPP!","OK!")</f>
        <v>OK!</v>
      </c>
      <c r="J449" s="407" t="str">
        <f t="shared" ref="J449:J450" si="1727">IF(G449&lt;0,"STOPP!","OK!")</f>
        <v>OK!</v>
      </c>
      <c r="K449" s="407" t="str">
        <f t="shared" ref="K449:K450" si="1728">IF(H449&lt;0,"STOPP!","OK!")</f>
        <v>OK!</v>
      </c>
      <c r="L449" s="407" t="str">
        <f t="shared" ref="L449:L450" si="1729">IF(I449&lt;0,"STOPP!","OK!")</f>
        <v>OK!</v>
      </c>
      <c r="M449" s="407" t="str">
        <f t="shared" ref="M449:M450" si="1730">IF(J449&lt;0,"STOPP!","OK!")</f>
        <v>OK!</v>
      </c>
      <c r="N449" s="407" t="str">
        <f t="shared" ref="N449:N450" si="1731">IF(K449&lt;0,"STOPP!","OK!")</f>
        <v>OK!</v>
      </c>
      <c r="O449" s="407" t="str">
        <f t="shared" ref="O449:O450" si="1732">IF(L449&lt;0,"STOPP!","OK!")</f>
        <v>OK!</v>
      </c>
      <c r="P449" s="407" t="str">
        <f t="shared" ref="P449:P450" si="1733">IF(M449&lt;0,"STOPP!","OK!")</f>
        <v>OK!</v>
      </c>
      <c r="Q449" s="407" t="str">
        <f t="shared" ref="Q449:Q450" si="1734">IF(N449&lt;0,"STOPP!","OK!")</f>
        <v>OK!</v>
      </c>
      <c r="R449" s="407" t="str">
        <f t="shared" ref="R449:R450" si="1735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8" t="str">
        <f>A$12</f>
        <v>Angazhimet kujtesë</v>
      </c>
      <c r="B450" s="564"/>
      <c r="C450" s="564">
        <f>'(C5) Angazhimet'!D158</f>
        <v>0</v>
      </c>
      <c r="D450" s="562">
        <f>'(C5) Angazhimet'!E158</f>
        <v>0</v>
      </c>
      <c r="E450" s="562">
        <f>'(C5) Angazhimet'!F158</f>
        <v>0</v>
      </c>
      <c r="F450" s="407" t="str">
        <f>IF(C450&gt;C449,"STOPP!","OK!")</f>
        <v>OK!</v>
      </c>
      <c r="G450" s="407" t="str">
        <f t="shared" si="1724"/>
        <v>OK!</v>
      </c>
      <c r="H450" s="407" t="str">
        <f t="shared" si="1725"/>
        <v>OK!</v>
      </c>
      <c r="I450" s="407" t="str">
        <f t="shared" si="1726"/>
        <v>OK!</v>
      </c>
      <c r="J450" s="407" t="str">
        <f t="shared" si="1727"/>
        <v>OK!</v>
      </c>
      <c r="K450" s="407" t="str">
        <f t="shared" si="1728"/>
        <v>OK!</v>
      </c>
      <c r="L450" s="407" t="str">
        <f t="shared" si="1729"/>
        <v>OK!</v>
      </c>
      <c r="M450" s="407" t="str">
        <f t="shared" si="1730"/>
        <v>OK!</v>
      </c>
      <c r="N450" s="407" t="str">
        <f t="shared" si="1731"/>
        <v>OK!</v>
      </c>
      <c r="O450" s="407" t="str">
        <f t="shared" si="1732"/>
        <v>OK!</v>
      </c>
      <c r="P450" s="407" t="str">
        <f t="shared" si="1733"/>
        <v>OK!</v>
      </c>
      <c r="Q450" s="407" t="str">
        <f t="shared" si="1734"/>
        <v>OK!</v>
      </c>
      <c r="R450" s="407" t="str">
        <f t="shared" si="1735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8" t="str">
        <f>'(B3) Struktura Funksionale'!B136</f>
        <v>10550</v>
      </c>
      <c r="B451" s="870" t="str">
        <f>'(B3) Struktura Funksionale'!C136</f>
        <v>Papunësia, arsim dhe aftësim</v>
      </c>
      <c r="C451" s="871"/>
      <c r="D451" s="871"/>
      <c r="E451" s="872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6">IF(C452&lt;0,"STOPP!","OK!")</f>
        <v>OK!</v>
      </c>
      <c r="G452" s="407" t="str">
        <f t="shared" ref="G452:G456" si="1737">IF(D452&lt;0,"STOPP!","OK!")</f>
        <v>OK!</v>
      </c>
      <c r="H452" s="407" t="str">
        <f t="shared" ref="H452:H456" si="1738">IF(E452&lt;0,"STOPP!","OK!")</f>
        <v>OK!</v>
      </c>
      <c r="I452" s="407" t="str">
        <f t="shared" ref="I452:I456" si="1739">IF(F452&lt;0,"STOPP!","OK!")</f>
        <v>OK!</v>
      </c>
      <c r="J452" s="407" t="str">
        <f t="shared" ref="J452:J456" si="1740">IF(G452&lt;0,"STOPP!","OK!")</f>
        <v>OK!</v>
      </c>
      <c r="K452" s="407" t="str">
        <f t="shared" ref="K452:K456" si="1741">IF(H452&lt;0,"STOPP!","OK!")</f>
        <v>OK!</v>
      </c>
      <c r="L452" s="407" t="str">
        <f t="shared" ref="L452:L456" si="1742">IF(I452&lt;0,"STOPP!","OK!")</f>
        <v>OK!</v>
      </c>
      <c r="M452" s="407" t="str">
        <f t="shared" ref="M452:M456" si="1743">IF(J452&lt;0,"STOPP!","OK!")</f>
        <v>OK!</v>
      </c>
      <c r="N452" s="407" t="str">
        <f t="shared" ref="N452:N456" si="1744">IF(K452&lt;0,"STOPP!","OK!")</f>
        <v>OK!</v>
      </c>
      <c r="O452" s="407" t="str">
        <f t="shared" ref="O452:O456" si="1745">IF(L452&lt;0,"STOPP!","OK!")</f>
        <v>OK!</v>
      </c>
      <c r="P452" s="407" t="str">
        <f t="shared" ref="P452:P456" si="1746">IF(M452&lt;0,"STOPP!","OK!")</f>
        <v>OK!</v>
      </c>
      <c r="Q452" s="407" t="str">
        <f t="shared" ref="Q452:Q456" si="1747">IF(N452&lt;0,"STOPP!","OK!")</f>
        <v>OK!</v>
      </c>
      <c r="R452" s="407" t="str">
        <f t="shared" ref="R452:R456" si="1748">IF(O452&lt;0,"STOPP!","OK!")</f>
        <v>OK!</v>
      </c>
      <c r="S452" s="407" t="str">
        <f t="shared" ref="S452:S454" si="1749">IF(D452&lt;0,"STOPP!","OK!")</f>
        <v>OK!</v>
      </c>
      <c r="T452" s="407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6"/>
        <v>OK!</v>
      </c>
      <c r="G453" s="407" t="str">
        <f t="shared" si="1737"/>
        <v>OK!</v>
      </c>
      <c r="H453" s="407" t="str">
        <f t="shared" si="1738"/>
        <v>OK!</v>
      </c>
      <c r="I453" s="407" t="str">
        <f t="shared" si="1739"/>
        <v>OK!</v>
      </c>
      <c r="J453" s="407" t="str">
        <f t="shared" si="1740"/>
        <v>OK!</v>
      </c>
      <c r="K453" s="407" t="str">
        <f t="shared" si="1741"/>
        <v>OK!</v>
      </c>
      <c r="L453" s="407" t="str">
        <f t="shared" si="1742"/>
        <v>OK!</v>
      </c>
      <c r="M453" s="407" t="str">
        <f t="shared" si="1743"/>
        <v>OK!</v>
      </c>
      <c r="N453" s="407" t="str">
        <f t="shared" si="1744"/>
        <v>OK!</v>
      </c>
      <c r="O453" s="407" t="str">
        <f t="shared" si="1745"/>
        <v>OK!</v>
      </c>
      <c r="P453" s="407" t="str">
        <f t="shared" si="1746"/>
        <v>OK!</v>
      </c>
      <c r="Q453" s="407" t="str">
        <f t="shared" si="1747"/>
        <v>OK!</v>
      </c>
      <c r="R453" s="407" t="str">
        <f t="shared" si="1748"/>
        <v>OK!</v>
      </c>
      <c r="S453" s="407" t="str">
        <f t="shared" si="1749"/>
        <v>OK!</v>
      </c>
      <c r="T453" s="407" t="str">
        <f t="shared" si="1750"/>
        <v>OK!</v>
      </c>
    </row>
    <row r="454" spans="1:20" x14ac:dyDescent="0.15">
      <c r="A454" s="566" t="str">
        <f>A$10</f>
        <v>Shpenzimet kapitale</v>
      </c>
      <c r="B454" s="567"/>
      <c r="C454" s="564">
        <f>C455-C452-C453</f>
        <v>0</v>
      </c>
      <c r="D454" s="562">
        <f>D455-D452-D453</f>
        <v>0</v>
      </c>
      <c r="E454" s="562">
        <f>E455-E452-E453</f>
        <v>0</v>
      </c>
      <c r="F454" s="407" t="str">
        <f t="shared" si="1736"/>
        <v>OK!</v>
      </c>
      <c r="G454" s="407" t="str">
        <f t="shared" si="1737"/>
        <v>OK!</v>
      </c>
      <c r="H454" s="407" t="str">
        <f t="shared" si="1738"/>
        <v>OK!</v>
      </c>
      <c r="I454" s="407" t="str">
        <f t="shared" si="1739"/>
        <v>OK!</v>
      </c>
      <c r="J454" s="407" t="str">
        <f t="shared" si="1740"/>
        <v>OK!</v>
      </c>
      <c r="K454" s="407" t="str">
        <f t="shared" si="1741"/>
        <v>OK!</v>
      </c>
      <c r="L454" s="407" t="str">
        <f t="shared" si="1742"/>
        <v>OK!</v>
      </c>
      <c r="M454" s="407" t="str">
        <f t="shared" si="1743"/>
        <v>OK!</v>
      </c>
      <c r="N454" s="407" t="str">
        <f t="shared" si="1744"/>
        <v>OK!</v>
      </c>
      <c r="O454" s="407" t="str">
        <f t="shared" si="1745"/>
        <v>OK!</v>
      </c>
      <c r="P454" s="407" t="str">
        <f t="shared" si="1746"/>
        <v>OK!</v>
      </c>
      <c r="Q454" s="407" t="str">
        <f t="shared" si="1747"/>
        <v>OK!</v>
      </c>
      <c r="R454" s="407" t="str">
        <f t="shared" si="1748"/>
        <v>OK!</v>
      </c>
      <c r="S454" s="407" t="str">
        <f t="shared" si="1749"/>
        <v>OK!</v>
      </c>
      <c r="T454" s="407" t="str">
        <f t="shared" si="1750"/>
        <v>OK!</v>
      </c>
    </row>
    <row r="455" spans="1:20" x14ac:dyDescent="0.15">
      <c r="A455" s="556" t="str">
        <f>A$11</f>
        <v>Tavanet e përgjithshme</v>
      </c>
      <c r="B455" s="557"/>
      <c r="C455" s="565"/>
      <c r="D455" s="563"/>
      <c r="E455" s="563"/>
      <c r="F455" s="407" t="str">
        <f>IF(C455&lt;0,"STOPP!","OK!")</f>
        <v>OK!</v>
      </c>
      <c r="G455" s="407" t="str">
        <f t="shared" si="1737"/>
        <v>OK!</v>
      </c>
      <c r="H455" s="407" t="str">
        <f t="shared" si="1738"/>
        <v>OK!</v>
      </c>
      <c r="I455" s="407" t="str">
        <f t="shared" si="1739"/>
        <v>OK!</v>
      </c>
      <c r="J455" s="407" t="str">
        <f t="shared" si="1740"/>
        <v>OK!</v>
      </c>
      <c r="K455" s="407" t="str">
        <f t="shared" si="1741"/>
        <v>OK!</v>
      </c>
      <c r="L455" s="407" t="str">
        <f t="shared" si="1742"/>
        <v>OK!</v>
      </c>
      <c r="M455" s="407" t="str">
        <f t="shared" si="1743"/>
        <v>OK!</v>
      </c>
      <c r="N455" s="407" t="str">
        <f t="shared" si="1744"/>
        <v>OK!</v>
      </c>
      <c r="O455" s="407" t="str">
        <f t="shared" si="1745"/>
        <v>OK!</v>
      </c>
      <c r="P455" s="407" t="str">
        <f t="shared" si="1746"/>
        <v>OK!</v>
      </c>
      <c r="Q455" s="407" t="str">
        <f t="shared" si="1747"/>
        <v>OK!</v>
      </c>
      <c r="R455" s="407" t="str">
        <f t="shared" si="1748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8" t="str">
        <f>A$12</f>
        <v>Angazhimet kujtesë</v>
      </c>
      <c r="B456" s="564"/>
      <c r="C456" s="564">
        <f>'(C5) Angazhimet'!D155</f>
        <v>0</v>
      </c>
      <c r="D456" s="564">
        <f>'(C5) Angazhimet'!E155</f>
        <v>0</v>
      </c>
      <c r="E456" s="564">
        <f>'(C5) Angazhimet'!F155</f>
        <v>0</v>
      </c>
      <c r="F456" s="407" t="str">
        <f>IF(C456&gt;C455,"STOPP!","OK!")</f>
        <v>OK!</v>
      </c>
      <c r="G456" s="407" t="str">
        <f t="shared" si="1737"/>
        <v>OK!</v>
      </c>
      <c r="H456" s="407" t="str">
        <f t="shared" si="1738"/>
        <v>OK!</v>
      </c>
      <c r="I456" s="407" t="str">
        <f t="shared" si="1739"/>
        <v>OK!</v>
      </c>
      <c r="J456" s="407" t="str">
        <f t="shared" si="1740"/>
        <v>OK!</v>
      </c>
      <c r="K456" s="407" t="str">
        <f t="shared" si="1741"/>
        <v>OK!</v>
      </c>
      <c r="L456" s="407" t="str">
        <f t="shared" si="1742"/>
        <v>OK!</v>
      </c>
      <c r="M456" s="407" t="str">
        <f t="shared" si="1743"/>
        <v>OK!</v>
      </c>
      <c r="N456" s="407" t="str">
        <f t="shared" si="1744"/>
        <v>OK!</v>
      </c>
      <c r="O456" s="407" t="str">
        <f t="shared" si="1745"/>
        <v>OK!</v>
      </c>
      <c r="P456" s="407" t="str">
        <f t="shared" si="1746"/>
        <v>OK!</v>
      </c>
      <c r="Q456" s="407" t="str">
        <f t="shared" si="1747"/>
        <v>OK!</v>
      </c>
      <c r="R456" s="407" t="str">
        <f t="shared" si="1748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7" t="str">
        <f>'(B2) Struktura Organizative'!A68</f>
        <v>Nënfunksioni 27</v>
      </c>
      <c r="B457" s="873" t="str">
        <f>'(B2) Struktura Organizative'!B68</f>
        <v>106 Strehimi social</v>
      </c>
      <c r="C457" s="874"/>
      <c r="D457" s="874"/>
      <c r="E457" s="875"/>
      <c r="G457" s="312">
        <f>C461</f>
        <v>0</v>
      </c>
      <c r="H457" s="312">
        <f t="shared" ref="H457" si="1751">D461</f>
        <v>0</v>
      </c>
      <c r="I457" s="312">
        <f t="shared" ref="I457" si="1752">E461</f>
        <v>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0</v>
      </c>
      <c r="N457" s="312">
        <f t="shared" ref="N457" si="1755">D459</f>
        <v>0</v>
      </c>
      <c r="O457" s="312">
        <f t="shared" ref="O457" si="1756">E459</f>
        <v>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4">
        <f>C464</f>
        <v>0</v>
      </c>
      <c r="D458" s="564">
        <f t="shared" ref="D458:E458" si="1759">D464</f>
        <v>0</v>
      </c>
      <c r="E458" s="564">
        <f t="shared" si="1759"/>
        <v>0</v>
      </c>
      <c r="F458" s="407" t="str">
        <f t="shared" ref="F458:F460" si="1760">IF(C458&lt;0,"STOPP!","OK!")</f>
        <v>OK!</v>
      </c>
      <c r="G458" s="407" t="str">
        <f t="shared" ref="G458:G460" si="1761">IF(D458&lt;0,"STOPP!","OK!")</f>
        <v>OK!</v>
      </c>
      <c r="H458" s="407" t="str">
        <f t="shared" ref="H458:H460" si="1762">IF(E458&lt;0,"STOPP!","OK!")</f>
        <v>OK!</v>
      </c>
      <c r="I458" s="407" t="str">
        <f t="shared" ref="I458:I460" si="1763">IF(F458&lt;0,"STOPP!","OK!")</f>
        <v>OK!</v>
      </c>
      <c r="J458" s="407" t="str">
        <f t="shared" ref="J458:J460" si="1764">IF(G458&lt;0,"STOPP!","OK!")</f>
        <v>OK!</v>
      </c>
      <c r="K458" s="407" t="str">
        <f t="shared" ref="K458:K460" si="1765">IF(H458&lt;0,"STOPP!","OK!")</f>
        <v>OK!</v>
      </c>
      <c r="L458" s="407" t="str">
        <f t="shared" ref="L458:L460" si="1766">IF(I458&lt;0,"STOPP!","OK!")</f>
        <v>OK!</v>
      </c>
      <c r="M458" s="407" t="str">
        <f t="shared" ref="M458:M460" si="1767">IF(J458&lt;0,"STOPP!","OK!")</f>
        <v>OK!</v>
      </c>
      <c r="N458" s="407" t="str">
        <f t="shared" ref="N458:N460" si="1768">IF(K458&lt;0,"STOPP!","OK!")</f>
        <v>OK!</v>
      </c>
      <c r="O458" s="407" t="str">
        <f t="shared" ref="O458:O460" si="1769">IF(L458&lt;0,"STOPP!","OK!")</f>
        <v>OK!</v>
      </c>
      <c r="P458" s="407" t="str">
        <f t="shared" ref="P458:P460" si="1770">IF(M458&lt;0,"STOPP!","OK!")</f>
        <v>OK!</v>
      </c>
      <c r="Q458" s="407" t="str">
        <f t="shared" ref="Q458:Q460" si="1771">IF(N458&lt;0,"STOPP!","OK!")</f>
        <v>OK!</v>
      </c>
      <c r="R458" s="407" t="str">
        <f t="shared" ref="R458:R460" si="1772">IF(O458&lt;0,"STOPP!","OK!")</f>
        <v>OK!</v>
      </c>
      <c r="S458" s="407" t="str">
        <f t="shared" ref="S458:S460" si="1773">IF(D458&lt;0,"STOPP!","OK!")</f>
        <v>OK!</v>
      </c>
      <c r="T458" s="407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4">
        <f>C465</f>
        <v>0</v>
      </c>
      <c r="D459" s="564">
        <f t="shared" ref="D459:E459" si="1775">D465</f>
        <v>0</v>
      </c>
      <c r="E459" s="564">
        <f t="shared" si="1775"/>
        <v>0</v>
      </c>
      <c r="F459" s="407" t="str">
        <f t="shared" si="1760"/>
        <v>OK!</v>
      </c>
      <c r="G459" s="407" t="str">
        <f t="shared" si="1761"/>
        <v>OK!</v>
      </c>
      <c r="H459" s="407" t="str">
        <f t="shared" si="1762"/>
        <v>OK!</v>
      </c>
      <c r="I459" s="407" t="str">
        <f t="shared" si="1763"/>
        <v>OK!</v>
      </c>
      <c r="J459" s="407" t="str">
        <f t="shared" si="1764"/>
        <v>OK!</v>
      </c>
      <c r="K459" s="407" t="str">
        <f t="shared" si="1765"/>
        <v>OK!</v>
      </c>
      <c r="L459" s="407" t="str">
        <f t="shared" si="1766"/>
        <v>OK!</v>
      </c>
      <c r="M459" s="407" t="str">
        <f t="shared" si="1767"/>
        <v>OK!</v>
      </c>
      <c r="N459" s="407" t="str">
        <f t="shared" si="1768"/>
        <v>OK!</v>
      </c>
      <c r="O459" s="407" t="str">
        <f t="shared" si="1769"/>
        <v>OK!</v>
      </c>
      <c r="P459" s="407" t="str">
        <f t="shared" si="1770"/>
        <v>OK!</v>
      </c>
      <c r="Q459" s="407" t="str">
        <f t="shared" si="1771"/>
        <v>OK!</v>
      </c>
      <c r="R459" s="407" t="str">
        <f t="shared" si="1772"/>
        <v>OK!</v>
      </c>
      <c r="S459" s="407" t="str">
        <f t="shared" si="1773"/>
        <v>OK!</v>
      </c>
      <c r="T459" s="407" t="str">
        <f t="shared" si="1774"/>
        <v>OK!</v>
      </c>
    </row>
    <row r="460" spans="1:20" x14ac:dyDescent="0.15">
      <c r="A460" s="566" t="str">
        <f>A$10</f>
        <v>Shpenzimet kapitale</v>
      </c>
      <c r="B460" s="567"/>
      <c r="C460" s="564">
        <f>C461-C458-C459</f>
        <v>0</v>
      </c>
      <c r="D460" s="562">
        <f>D461-D458-D459</f>
        <v>0</v>
      </c>
      <c r="E460" s="562">
        <f>E461-E458-E459</f>
        <v>0</v>
      </c>
      <c r="F460" s="407" t="str">
        <f t="shared" si="1760"/>
        <v>OK!</v>
      </c>
      <c r="G460" s="407" t="str">
        <f t="shared" si="1761"/>
        <v>OK!</v>
      </c>
      <c r="H460" s="407" t="str">
        <f t="shared" si="1762"/>
        <v>OK!</v>
      </c>
      <c r="I460" s="407" t="str">
        <f t="shared" si="1763"/>
        <v>OK!</v>
      </c>
      <c r="J460" s="407" t="str">
        <f t="shared" si="1764"/>
        <v>OK!</v>
      </c>
      <c r="K460" s="407" t="str">
        <f t="shared" si="1765"/>
        <v>OK!</v>
      </c>
      <c r="L460" s="407" t="str">
        <f t="shared" si="1766"/>
        <v>OK!</v>
      </c>
      <c r="M460" s="407" t="str">
        <f t="shared" si="1767"/>
        <v>OK!</v>
      </c>
      <c r="N460" s="407" t="str">
        <f t="shared" si="1768"/>
        <v>OK!</v>
      </c>
      <c r="O460" s="407" t="str">
        <f t="shared" si="1769"/>
        <v>OK!</v>
      </c>
      <c r="P460" s="407" t="str">
        <f t="shared" si="1770"/>
        <v>OK!</v>
      </c>
      <c r="Q460" s="407" t="str">
        <f t="shared" si="1771"/>
        <v>OK!</v>
      </c>
      <c r="R460" s="407" t="str">
        <f t="shared" si="1772"/>
        <v>OK!</v>
      </c>
      <c r="S460" s="407" t="str">
        <f t="shared" si="1773"/>
        <v>OK!</v>
      </c>
      <c r="T460" s="407" t="str">
        <f t="shared" si="1774"/>
        <v>OK!</v>
      </c>
    </row>
    <row r="461" spans="1:20" x14ac:dyDescent="0.15">
      <c r="A461" s="556" t="str">
        <f>A$11</f>
        <v>Tavanet e përgjithshme</v>
      </c>
      <c r="B461" s="557"/>
      <c r="C461" s="564">
        <f>C467</f>
        <v>0</v>
      </c>
      <c r="D461" s="564">
        <f t="shared" ref="D461:E461" si="1776">D467</f>
        <v>0</v>
      </c>
      <c r="E461" s="564">
        <f t="shared" si="1776"/>
        <v>0</v>
      </c>
      <c r="F461" s="407" t="str">
        <f>IF(C461&lt;0,"STOPP!","OK!")</f>
        <v>OK!</v>
      </c>
      <c r="G461" s="407" t="str">
        <f t="shared" ref="G461:G462" si="1777">IF(D461&lt;0,"STOPP!","OK!")</f>
        <v>OK!</v>
      </c>
      <c r="H461" s="407" t="str">
        <f t="shared" ref="H461:H462" si="1778">IF(E461&lt;0,"STOPP!","OK!")</f>
        <v>OK!</v>
      </c>
      <c r="I461" s="407" t="str">
        <f t="shared" ref="I461:I462" si="1779">IF(F461&lt;0,"STOPP!","OK!")</f>
        <v>OK!</v>
      </c>
      <c r="J461" s="407" t="str">
        <f t="shared" ref="J461:J462" si="1780">IF(G461&lt;0,"STOPP!","OK!")</f>
        <v>OK!</v>
      </c>
      <c r="K461" s="407" t="str">
        <f t="shared" ref="K461:K462" si="1781">IF(H461&lt;0,"STOPP!","OK!")</f>
        <v>OK!</v>
      </c>
      <c r="L461" s="407" t="str">
        <f t="shared" ref="L461:L462" si="1782">IF(I461&lt;0,"STOPP!","OK!")</f>
        <v>OK!</v>
      </c>
      <c r="M461" s="407" t="str">
        <f t="shared" ref="M461:M462" si="1783">IF(J461&lt;0,"STOPP!","OK!")</f>
        <v>OK!</v>
      </c>
      <c r="N461" s="407" t="str">
        <f t="shared" ref="N461:N462" si="1784">IF(K461&lt;0,"STOPP!","OK!")</f>
        <v>OK!</v>
      </c>
      <c r="O461" s="407" t="str">
        <f t="shared" ref="O461:O462" si="1785">IF(L461&lt;0,"STOPP!","OK!")</f>
        <v>OK!</v>
      </c>
      <c r="P461" s="407" t="str">
        <f t="shared" ref="P461:P462" si="1786">IF(M461&lt;0,"STOPP!","OK!")</f>
        <v>OK!</v>
      </c>
      <c r="Q461" s="407" t="str">
        <f t="shared" ref="Q461:Q462" si="1787">IF(N461&lt;0,"STOPP!","OK!")</f>
        <v>OK!</v>
      </c>
      <c r="R461" s="407" t="str">
        <f t="shared" ref="R461:R462" si="1788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8" t="str">
        <f>A$12</f>
        <v>Angazhimet kujtesë</v>
      </c>
      <c r="B462" s="564"/>
      <c r="C462" s="564">
        <f>'(C5) Angazhimet'!D163</f>
        <v>0</v>
      </c>
      <c r="D462" s="562">
        <f>'(C5) Angazhimet'!E163</f>
        <v>0</v>
      </c>
      <c r="E462" s="562">
        <f>'(C5) Angazhimet'!F163</f>
        <v>0</v>
      </c>
      <c r="F462" s="407" t="str">
        <f>IF(C462&gt;C461,"STOPP!","OK!")</f>
        <v>OK!</v>
      </c>
      <c r="G462" s="407" t="str">
        <f t="shared" si="1777"/>
        <v>OK!</v>
      </c>
      <c r="H462" s="407" t="str">
        <f t="shared" si="1778"/>
        <v>OK!</v>
      </c>
      <c r="I462" s="407" t="str">
        <f t="shared" si="1779"/>
        <v>OK!</v>
      </c>
      <c r="J462" s="407" t="str">
        <f t="shared" si="1780"/>
        <v>OK!</v>
      </c>
      <c r="K462" s="407" t="str">
        <f t="shared" si="1781"/>
        <v>OK!</v>
      </c>
      <c r="L462" s="407" t="str">
        <f t="shared" si="1782"/>
        <v>OK!</v>
      </c>
      <c r="M462" s="407" t="str">
        <f t="shared" si="1783"/>
        <v>OK!</v>
      </c>
      <c r="N462" s="407" t="str">
        <f t="shared" si="1784"/>
        <v>OK!</v>
      </c>
      <c r="O462" s="407" t="str">
        <f t="shared" si="1785"/>
        <v>OK!</v>
      </c>
      <c r="P462" s="407" t="str">
        <f t="shared" si="1786"/>
        <v>OK!</v>
      </c>
      <c r="Q462" s="407" t="str">
        <f t="shared" si="1787"/>
        <v>OK!</v>
      </c>
      <c r="R462" s="407" t="str">
        <f t="shared" si="1788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8" t="str">
        <f>'(B3) Struktura Funksionale'!B140</f>
        <v>10661</v>
      </c>
      <c r="B463" s="870" t="str">
        <f>'(B3) Struktura Funksionale'!C140</f>
        <v>Strehimi social</v>
      </c>
      <c r="C463" s="871"/>
      <c r="D463" s="871"/>
      <c r="E463" s="872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789">IF(C464&lt;0,"STOPP!","OK!")</f>
        <v>OK!</v>
      </c>
      <c r="G464" s="407" t="str">
        <f t="shared" ref="G464:G468" si="1790">IF(D464&lt;0,"STOPP!","OK!")</f>
        <v>OK!</v>
      </c>
      <c r="H464" s="407" t="str">
        <f t="shared" ref="H464:H468" si="1791">IF(E464&lt;0,"STOPP!","OK!")</f>
        <v>OK!</v>
      </c>
      <c r="I464" s="407" t="str">
        <f t="shared" ref="I464:I468" si="1792">IF(F464&lt;0,"STOPP!","OK!")</f>
        <v>OK!</v>
      </c>
      <c r="J464" s="407" t="str">
        <f t="shared" ref="J464:J468" si="1793">IF(G464&lt;0,"STOPP!","OK!")</f>
        <v>OK!</v>
      </c>
      <c r="K464" s="407" t="str">
        <f t="shared" ref="K464:K468" si="1794">IF(H464&lt;0,"STOPP!","OK!")</f>
        <v>OK!</v>
      </c>
      <c r="L464" s="407" t="str">
        <f t="shared" ref="L464:L468" si="1795">IF(I464&lt;0,"STOPP!","OK!")</f>
        <v>OK!</v>
      </c>
      <c r="M464" s="407" t="str">
        <f t="shared" ref="M464:M468" si="1796">IF(J464&lt;0,"STOPP!","OK!")</f>
        <v>OK!</v>
      </c>
      <c r="N464" s="407" t="str">
        <f t="shared" ref="N464:N468" si="1797">IF(K464&lt;0,"STOPP!","OK!")</f>
        <v>OK!</v>
      </c>
      <c r="O464" s="407" t="str">
        <f t="shared" ref="O464:O468" si="1798">IF(L464&lt;0,"STOPP!","OK!")</f>
        <v>OK!</v>
      </c>
      <c r="P464" s="407" t="str">
        <f t="shared" ref="P464:P468" si="1799">IF(M464&lt;0,"STOPP!","OK!")</f>
        <v>OK!</v>
      </c>
      <c r="Q464" s="407" t="str">
        <f t="shared" ref="Q464:Q468" si="1800">IF(N464&lt;0,"STOPP!","OK!")</f>
        <v>OK!</v>
      </c>
      <c r="R464" s="407" t="str">
        <f t="shared" ref="R464:R468" si="1801">IF(O464&lt;0,"STOPP!","OK!")</f>
        <v>OK!</v>
      </c>
      <c r="S464" s="407" t="str">
        <f t="shared" ref="S464:S466" si="1802">IF(D464&lt;0,"STOPP!","OK!")</f>
        <v>OK!</v>
      </c>
      <c r="T464" s="407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7" t="str">
        <f t="shared" si="1789"/>
        <v>OK!</v>
      </c>
      <c r="G465" s="407" t="str">
        <f t="shared" si="1790"/>
        <v>OK!</v>
      </c>
      <c r="H465" s="407" t="str">
        <f t="shared" si="1791"/>
        <v>OK!</v>
      </c>
      <c r="I465" s="407" t="str">
        <f t="shared" si="1792"/>
        <v>OK!</v>
      </c>
      <c r="J465" s="407" t="str">
        <f t="shared" si="1793"/>
        <v>OK!</v>
      </c>
      <c r="K465" s="407" t="str">
        <f t="shared" si="1794"/>
        <v>OK!</v>
      </c>
      <c r="L465" s="407" t="str">
        <f t="shared" si="1795"/>
        <v>OK!</v>
      </c>
      <c r="M465" s="407" t="str">
        <f t="shared" si="1796"/>
        <v>OK!</v>
      </c>
      <c r="N465" s="407" t="str">
        <f t="shared" si="1797"/>
        <v>OK!</v>
      </c>
      <c r="O465" s="407" t="str">
        <f t="shared" si="1798"/>
        <v>OK!</v>
      </c>
      <c r="P465" s="407" t="str">
        <f t="shared" si="1799"/>
        <v>OK!</v>
      </c>
      <c r="Q465" s="407" t="str">
        <f t="shared" si="1800"/>
        <v>OK!</v>
      </c>
      <c r="R465" s="407" t="str">
        <f t="shared" si="1801"/>
        <v>OK!</v>
      </c>
      <c r="S465" s="407" t="str">
        <f t="shared" si="1802"/>
        <v>OK!</v>
      </c>
      <c r="T465" s="407" t="str">
        <f t="shared" si="1803"/>
        <v>OK!</v>
      </c>
    </row>
    <row r="466" spans="1:20" x14ac:dyDescent="0.15">
      <c r="A466" s="566" t="str">
        <f>A$10</f>
        <v>Shpenzimet kapitale</v>
      </c>
      <c r="B466" s="567"/>
      <c r="C466" s="564">
        <f>C467-C464-C465</f>
        <v>0</v>
      </c>
      <c r="D466" s="562">
        <f>D467-D464-D465</f>
        <v>0</v>
      </c>
      <c r="E466" s="562">
        <f>E467-E464-E465</f>
        <v>0</v>
      </c>
      <c r="F466" s="407" t="str">
        <f t="shared" si="1789"/>
        <v>OK!</v>
      </c>
      <c r="G466" s="407" t="str">
        <f t="shared" si="1790"/>
        <v>OK!</v>
      </c>
      <c r="H466" s="407" t="str">
        <f t="shared" si="1791"/>
        <v>OK!</v>
      </c>
      <c r="I466" s="407" t="str">
        <f t="shared" si="1792"/>
        <v>OK!</v>
      </c>
      <c r="J466" s="407" t="str">
        <f t="shared" si="1793"/>
        <v>OK!</v>
      </c>
      <c r="K466" s="407" t="str">
        <f t="shared" si="1794"/>
        <v>OK!</v>
      </c>
      <c r="L466" s="407" t="str">
        <f t="shared" si="1795"/>
        <v>OK!</v>
      </c>
      <c r="M466" s="407" t="str">
        <f t="shared" si="1796"/>
        <v>OK!</v>
      </c>
      <c r="N466" s="407" t="str">
        <f t="shared" si="1797"/>
        <v>OK!</v>
      </c>
      <c r="O466" s="407" t="str">
        <f t="shared" si="1798"/>
        <v>OK!</v>
      </c>
      <c r="P466" s="407" t="str">
        <f t="shared" si="1799"/>
        <v>OK!</v>
      </c>
      <c r="Q466" s="407" t="str">
        <f t="shared" si="1800"/>
        <v>OK!</v>
      </c>
      <c r="R466" s="407" t="str">
        <f t="shared" si="1801"/>
        <v>OK!</v>
      </c>
      <c r="S466" s="407" t="str">
        <f t="shared" si="1802"/>
        <v>OK!</v>
      </c>
      <c r="T466" s="407" t="str">
        <f t="shared" si="1803"/>
        <v>OK!</v>
      </c>
    </row>
    <row r="467" spans="1:20" x14ac:dyDescent="0.15">
      <c r="A467" s="556" t="str">
        <f>A$11</f>
        <v>Tavanet e përgjithshme</v>
      </c>
      <c r="B467" s="557"/>
      <c r="C467" s="565"/>
      <c r="D467" s="563"/>
      <c r="E467" s="563"/>
      <c r="F467" s="407" t="str">
        <f>IF(C467&lt;0,"STOPP!","OK!")</f>
        <v>OK!</v>
      </c>
      <c r="G467" s="407" t="str">
        <f t="shared" si="1790"/>
        <v>OK!</v>
      </c>
      <c r="H467" s="407" t="str">
        <f t="shared" si="1791"/>
        <v>OK!</v>
      </c>
      <c r="I467" s="407" t="str">
        <f t="shared" si="1792"/>
        <v>OK!</v>
      </c>
      <c r="J467" s="407" t="str">
        <f t="shared" si="1793"/>
        <v>OK!</v>
      </c>
      <c r="K467" s="407" t="str">
        <f t="shared" si="1794"/>
        <v>OK!</v>
      </c>
      <c r="L467" s="407" t="str">
        <f t="shared" si="1795"/>
        <v>OK!</v>
      </c>
      <c r="M467" s="407" t="str">
        <f t="shared" si="1796"/>
        <v>OK!</v>
      </c>
      <c r="N467" s="407" t="str">
        <f t="shared" si="1797"/>
        <v>OK!</v>
      </c>
      <c r="O467" s="407" t="str">
        <f t="shared" si="1798"/>
        <v>OK!</v>
      </c>
      <c r="P467" s="407" t="str">
        <f t="shared" si="1799"/>
        <v>OK!</v>
      </c>
      <c r="Q467" s="407" t="str">
        <f t="shared" si="1800"/>
        <v>OK!</v>
      </c>
      <c r="R467" s="407" t="str">
        <f t="shared" si="1801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8" t="str">
        <f>A$12</f>
        <v>Angazhimet kujtesë</v>
      </c>
      <c r="B468" s="564"/>
      <c r="C468" s="564">
        <f>'(C5) Angazhimet'!D160</f>
        <v>0</v>
      </c>
      <c r="D468" s="564">
        <f>'(C5) Angazhimet'!E160</f>
        <v>0</v>
      </c>
      <c r="E468" s="564">
        <f>'(C5) Angazhimet'!F160</f>
        <v>0</v>
      </c>
      <c r="F468" s="407" t="str">
        <f>IF(C468&gt;C467,"STOPP!","OK!")</f>
        <v>OK!</v>
      </c>
      <c r="G468" s="407" t="str">
        <f t="shared" si="1790"/>
        <v>OK!</v>
      </c>
      <c r="H468" s="407" t="str">
        <f t="shared" si="1791"/>
        <v>OK!</v>
      </c>
      <c r="I468" s="407" t="str">
        <f t="shared" si="1792"/>
        <v>OK!</v>
      </c>
      <c r="J468" s="407" t="str">
        <f t="shared" si="1793"/>
        <v>OK!</v>
      </c>
      <c r="K468" s="407" t="str">
        <f t="shared" si="1794"/>
        <v>OK!</v>
      </c>
      <c r="L468" s="407" t="str">
        <f t="shared" si="1795"/>
        <v>OK!</v>
      </c>
      <c r="M468" s="407" t="str">
        <f t="shared" si="1796"/>
        <v>OK!</v>
      </c>
      <c r="N468" s="407" t="str">
        <f t="shared" si="1797"/>
        <v>OK!</v>
      </c>
      <c r="O468" s="407" t="str">
        <f t="shared" si="1798"/>
        <v>OK!</v>
      </c>
      <c r="P468" s="407" t="str">
        <f t="shared" si="1799"/>
        <v>OK!</v>
      </c>
      <c r="Q468" s="407" t="str">
        <f t="shared" si="1800"/>
        <v>OK!</v>
      </c>
      <c r="R468" s="407" t="str">
        <f t="shared" si="1801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7" t="str">
        <f>'(B2) Struktura Organizative'!A69</f>
        <v>Nënfunksioni 29</v>
      </c>
      <c r="B469" s="873" t="str">
        <f>'(B2) Struktura Organizative'!B69</f>
        <v>107 Ndihma Ekonomike</v>
      </c>
      <c r="C469" s="874"/>
      <c r="D469" s="874"/>
      <c r="E469" s="875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4">
        <f>C476</f>
        <v>0</v>
      </c>
      <c r="D470" s="564">
        <f t="shared" ref="D470:E470" si="1812">D476</f>
        <v>0</v>
      </c>
      <c r="E470" s="564">
        <f t="shared" si="1812"/>
        <v>0</v>
      </c>
      <c r="F470" s="407" t="str">
        <f t="shared" ref="F470:F472" si="1813">IF(C470&lt;0,"STOPP!","OK!")</f>
        <v>OK!</v>
      </c>
      <c r="G470" s="407" t="str">
        <f t="shared" ref="G470:G472" si="1814">IF(D470&lt;0,"STOPP!","OK!")</f>
        <v>OK!</v>
      </c>
      <c r="H470" s="407" t="str">
        <f t="shared" ref="H470:H472" si="1815">IF(E470&lt;0,"STOPP!","OK!")</f>
        <v>OK!</v>
      </c>
      <c r="I470" s="407" t="str">
        <f t="shared" ref="I470:I472" si="1816">IF(F470&lt;0,"STOPP!","OK!")</f>
        <v>OK!</v>
      </c>
      <c r="J470" s="407" t="str">
        <f t="shared" ref="J470:J472" si="1817">IF(G470&lt;0,"STOPP!","OK!")</f>
        <v>OK!</v>
      </c>
      <c r="K470" s="407" t="str">
        <f t="shared" ref="K470:K472" si="1818">IF(H470&lt;0,"STOPP!","OK!")</f>
        <v>OK!</v>
      </c>
      <c r="L470" s="407" t="str">
        <f t="shared" ref="L470:L472" si="1819">IF(I470&lt;0,"STOPP!","OK!")</f>
        <v>OK!</v>
      </c>
      <c r="M470" s="407" t="str">
        <f t="shared" ref="M470:M472" si="1820">IF(J470&lt;0,"STOPP!","OK!")</f>
        <v>OK!</v>
      </c>
      <c r="N470" s="407" t="str">
        <f t="shared" ref="N470:N472" si="1821">IF(K470&lt;0,"STOPP!","OK!")</f>
        <v>OK!</v>
      </c>
      <c r="O470" s="407" t="str">
        <f t="shared" ref="O470:O472" si="1822">IF(L470&lt;0,"STOPP!","OK!")</f>
        <v>OK!</v>
      </c>
      <c r="P470" s="407" t="str">
        <f t="shared" ref="P470:P472" si="1823">IF(M470&lt;0,"STOPP!","OK!")</f>
        <v>OK!</v>
      </c>
      <c r="Q470" s="407" t="str">
        <f t="shared" ref="Q470:Q472" si="1824">IF(N470&lt;0,"STOPP!","OK!")</f>
        <v>OK!</v>
      </c>
      <c r="R470" s="407" t="str">
        <f t="shared" ref="R470:R472" si="1825">IF(O470&lt;0,"STOPP!","OK!")</f>
        <v>OK!</v>
      </c>
      <c r="S470" s="407" t="str">
        <f t="shared" ref="S470:S472" si="1826">IF(D470&lt;0,"STOPP!","OK!")</f>
        <v>OK!</v>
      </c>
      <c r="T470" s="407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4">
        <f>C477</f>
        <v>0</v>
      </c>
      <c r="D471" s="564">
        <f t="shared" ref="D471:E471" si="1828">D477</f>
        <v>0</v>
      </c>
      <c r="E471" s="564">
        <f t="shared" si="1828"/>
        <v>0</v>
      </c>
      <c r="F471" s="407" t="str">
        <f t="shared" si="1813"/>
        <v>OK!</v>
      </c>
      <c r="G471" s="407" t="str">
        <f t="shared" si="1814"/>
        <v>OK!</v>
      </c>
      <c r="H471" s="407" t="str">
        <f t="shared" si="1815"/>
        <v>OK!</v>
      </c>
      <c r="I471" s="407" t="str">
        <f t="shared" si="1816"/>
        <v>OK!</v>
      </c>
      <c r="J471" s="407" t="str">
        <f t="shared" si="1817"/>
        <v>OK!</v>
      </c>
      <c r="K471" s="407" t="str">
        <f t="shared" si="1818"/>
        <v>OK!</v>
      </c>
      <c r="L471" s="407" t="str">
        <f t="shared" si="1819"/>
        <v>OK!</v>
      </c>
      <c r="M471" s="407" t="str">
        <f t="shared" si="1820"/>
        <v>OK!</v>
      </c>
      <c r="N471" s="407" t="str">
        <f t="shared" si="1821"/>
        <v>OK!</v>
      </c>
      <c r="O471" s="407" t="str">
        <f t="shared" si="1822"/>
        <v>OK!</v>
      </c>
      <c r="P471" s="407" t="str">
        <f t="shared" si="1823"/>
        <v>OK!</v>
      </c>
      <c r="Q471" s="407" t="str">
        <f t="shared" si="1824"/>
        <v>OK!</v>
      </c>
      <c r="R471" s="407" t="str">
        <f t="shared" si="1825"/>
        <v>OK!</v>
      </c>
      <c r="S471" s="407" t="str">
        <f t="shared" si="1826"/>
        <v>OK!</v>
      </c>
      <c r="T471" s="407" t="str">
        <f t="shared" si="1827"/>
        <v>OK!</v>
      </c>
    </row>
    <row r="472" spans="1:20" hidden="1" x14ac:dyDescent="0.15">
      <c r="A472" s="566" t="str">
        <f>A$10</f>
        <v>Shpenzimet kapitale</v>
      </c>
      <c r="B472" s="567"/>
      <c r="C472" s="564">
        <f>C473-C470-C471</f>
        <v>0</v>
      </c>
      <c r="D472" s="562">
        <f>D473-D470-D471</f>
        <v>0</v>
      </c>
      <c r="E472" s="562">
        <f>E473-E470-E471</f>
        <v>0</v>
      </c>
      <c r="F472" s="407" t="str">
        <f t="shared" si="1813"/>
        <v>OK!</v>
      </c>
      <c r="G472" s="407" t="str">
        <f t="shared" si="1814"/>
        <v>OK!</v>
      </c>
      <c r="H472" s="407" t="str">
        <f t="shared" si="1815"/>
        <v>OK!</v>
      </c>
      <c r="I472" s="407" t="str">
        <f t="shared" si="1816"/>
        <v>OK!</v>
      </c>
      <c r="J472" s="407" t="str">
        <f t="shared" si="1817"/>
        <v>OK!</v>
      </c>
      <c r="K472" s="407" t="str">
        <f t="shared" si="1818"/>
        <v>OK!</v>
      </c>
      <c r="L472" s="407" t="str">
        <f t="shared" si="1819"/>
        <v>OK!</v>
      </c>
      <c r="M472" s="407" t="str">
        <f t="shared" si="1820"/>
        <v>OK!</v>
      </c>
      <c r="N472" s="407" t="str">
        <f t="shared" si="1821"/>
        <v>OK!</v>
      </c>
      <c r="O472" s="407" t="str">
        <f t="shared" si="1822"/>
        <v>OK!</v>
      </c>
      <c r="P472" s="407" t="str">
        <f t="shared" si="1823"/>
        <v>OK!</v>
      </c>
      <c r="Q472" s="407" t="str">
        <f t="shared" si="1824"/>
        <v>OK!</v>
      </c>
      <c r="R472" s="407" t="str">
        <f t="shared" si="1825"/>
        <v>OK!</v>
      </c>
      <c r="S472" s="407" t="str">
        <f t="shared" si="1826"/>
        <v>OK!</v>
      </c>
      <c r="T472" s="407" t="str">
        <f t="shared" si="1827"/>
        <v>OK!</v>
      </c>
    </row>
    <row r="473" spans="1:20" hidden="1" x14ac:dyDescent="0.15">
      <c r="A473" s="556" t="str">
        <f>A$11</f>
        <v>Tavanet e përgjithshme</v>
      </c>
      <c r="B473" s="557"/>
      <c r="C473" s="564">
        <f>C479</f>
        <v>0</v>
      </c>
      <c r="D473" s="564">
        <f t="shared" ref="D473:E473" si="1829">D479</f>
        <v>0</v>
      </c>
      <c r="E473" s="564">
        <f t="shared" si="1829"/>
        <v>0</v>
      </c>
      <c r="F473" s="407" t="str">
        <f>IF(C473&lt;0,"STOPP!","OK!")</f>
        <v>OK!</v>
      </c>
      <c r="G473" s="407" t="str">
        <f t="shared" ref="G473:G474" si="1830">IF(D473&lt;0,"STOPP!","OK!")</f>
        <v>OK!</v>
      </c>
      <c r="H473" s="407" t="str">
        <f t="shared" ref="H473:H474" si="1831">IF(E473&lt;0,"STOPP!","OK!")</f>
        <v>OK!</v>
      </c>
      <c r="I473" s="407" t="str">
        <f t="shared" ref="I473:I474" si="1832">IF(F473&lt;0,"STOPP!","OK!")</f>
        <v>OK!</v>
      </c>
      <c r="J473" s="407" t="str">
        <f t="shared" ref="J473:J474" si="1833">IF(G473&lt;0,"STOPP!","OK!")</f>
        <v>OK!</v>
      </c>
      <c r="K473" s="407" t="str">
        <f t="shared" ref="K473:K474" si="1834">IF(H473&lt;0,"STOPP!","OK!")</f>
        <v>OK!</v>
      </c>
      <c r="L473" s="407" t="str">
        <f t="shared" ref="L473:L474" si="1835">IF(I473&lt;0,"STOPP!","OK!")</f>
        <v>OK!</v>
      </c>
      <c r="M473" s="407" t="str">
        <f t="shared" ref="M473:M474" si="1836">IF(J473&lt;0,"STOPP!","OK!")</f>
        <v>OK!</v>
      </c>
      <c r="N473" s="407" t="str">
        <f t="shared" ref="N473:N474" si="1837">IF(K473&lt;0,"STOPP!","OK!")</f>
        <v>OK!</v>
      </c>
      <c r="O473" s="407" t="str">
        <f t="shared" ref="O473:O474" si="1838">IF(L473&lt;0,"STOPP!","OK!")</f>
        <v>OK!</v>
      </c>
      <c r="P473" s="407" t="str">
        <f t="shared" ref="P473:P474" si="1839">IF(M473&lt;0,"STOPP!","OK!")</f>
        <v>OK!</v>
      </c>
      <c r="Q473" s="407" t="str">
        <f t="shared" ref="Q473:Q474" si="1840">IF(N473&lt;0,"STOPP!","OK!")</f>
        <v>OK!</v>
      </c>
      <c r="R473" s="407" t="str">
        <f t="shared" ref="R473:R474" si="1841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8" t="str">
        <f>A$12</f>
        <v>Angazhimet kujtesë</v>
      </c>
      <c r="B474" s="564"/>
      <c r="C474" s="564">
        <f>'(C5) Angazhimet'!D168</f>
        <v>0</v>
      </c>
      <c r="D474" s="562">
        <f>'(C5) Angazhimet'!E168</f>
        <v>0</v>
      </c>
      <c r="E474" s="562">
        <f>'(C5) Angazhimet'!F168</f>
        <v>0</v>
      </c>
      <c r="F474" s="407" t="str">
        <f>IF(C474&gt;C473,"STOPP!","OK!")</f>
        <v>OK!</v>
      </c>
      <c r="G474" s="407" t="str">
        <f t="shared" si="1830"/>
        <v>OK!</v>
      </c>
      <c r="H474" s="407" t="str">
        <f t="shared" si="1831"/>
        <v>OK!</v>
      </c>
      <c r="I474" s="407" t="str">
        <f t="shared" si="1832"/>
        <v>OK!</v>
      </c>
      <c r="J474" s="407" t="str">
        <f t="shared" si="1833"/>
        <v>OK!</v>
      </c>
      <c r="K474" s="407" t="str">
        <f t="shared" si="1834"/>
        <v>OK!</v>
      </c>
      <c r="L474" s="407" t="str">
        <f t="shared" si="1835"/>
        <v>OK!</v>
      </c>
      <c r="M474" s="407" t="str">
        <f t="shared" si="1836"/>
        <v>OK!</v>
      </c>
      <c r="N474" s="407" t="str">
        <f t="shared" si="1837"/>
        <v>OK!</v>
      </c>
      <c r="O474" s="407" t="str">
        <f t="shared" si="1838"/>
        <v>OK!</v>
      </c>
      <c r="P474" s="407" t="str">
        <f t="shared" si="1839"/>
        <v>OK!</v>
      </c>
      <c r="Q474" s="407" t="str">
        <f t="shared" si="1840"/>
        <v>OK!</v>
      </c>
      <c r="R474" s="407" t="str">
        <f t="shared" si="1841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8" t="str">
        <f>'(B3) Struktura Funksionale'!B144</f>
        <v>10770</v>
      </c>
      <c r="B475" s="870" t="str">
        <f>'(B3) Struktura Funksionale'!C144</f>
        <v>Ndihma Ekonomike</v>
      </c>
      <c r="C475" s="871"/>
      <c r="D475" s="871"/>
      <c r="E475" s="872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2">IF(C476&lt;0,"STOPP!","OK!")</f>
        <v>OK!</v>
      </c>
      <c r="G476" s="407" t="str">
        <f t="shared" ref="G476:G480" si="1843">IF(D476&lt;0,"STOPP!","OK!")</f>
        <v>OK!</v>
      </c>
      <c r="H476" s="407" t="str">
        <f t="shared" ref="H476:H480" si="1844">IF(E476&lt;0,"STOPP!","OK!")</f>
        <v>OK!</v>
      </c>
      <c r="I476" s="407" t="str">
        <f t="shared" ref="I476:I480" si="1845">IF(F476&lt;0,"STOPP!","OK!")</f>
        <v>OK!</v>
      </c>
      <c r="J476" s="407" t="str">
        <f t="shared" ref="J476:J480" si="1846">IF(G476&lt;0,"STOPP!","OK!")</f>
        <v>OK!</v>
      </c>
      <c r="K476" s="407" t="str">
        <f t="shared" ref="K476:K480" si="1847">IF(H476&lt;0,"STOPP!","OK!")</f>
        <v>OK!</v>
      </c>
      <c r="L476" s="407" t="str">
        <f t="shared" ref="L476:L480" si="1848">IF(I476&lt;0,"STOPP!","OK!")</f>
        <v>OK!</v>
      </c>
      <c r="M476" s="407" t="str">
        <f t="shared" ref="M476:M480" si="1849">IF(J476&lt;0,"STOPP!","OK!")</f>
        <v>OK!</v>
      </c>
      <c r="N476" s="407" t="str">
        <f t="shared" ref="N476:N480" si="1850">IF(K476&lt;0,"STOPP!","OK!")</f>
        <v>OK!</v>
      </c>
      <c r="O476" s="407" t="str">
        <f t="shared" ref="O476:O480" si="1851">IF(L476&lt;0,"STOPP!","OK!")</f>
        <v>OK!</v>
      </c>
      <c r="P476" s="407" t="str">
        <f t="shared" ref="P476:P480" si="1852">IF(M476&lt;0,"STOPP!","OK!")</f>
        <v>OK!</v>
      </c>
      <c r="Q476" s="407" t="str">
        <f t="shared" ref="Q476:Q480" si="1853">IF(N476&lt;0,"STOPP!","OK!")</f>
        <v>OK!</v>
      </c>
      <c r="R476" s="407" t="str">
        <f t="shared" ref="R476:R480" si="1854">IF(O476&lt;0,"STOPP!","OK!")</f>
        <v>OK!</v>
      </c>
      <c r="S476" s="407" t="str">
        <f t="shared" ref="S476:S478" si="1855">IF(D476&lt;0,"STOPP!","OK!")</f>
        <v>OK!</v>
      </c>
      <c r="T476" s="407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2"/>
        <v>OK!</v>
      </c>
      <c r="G477" s="407" t="str">
        <f t="shared" si="1843"/>
        <v>OK!</v>
      </c>
      <c r="H477" s="407" t="str">
        <f t="shared" si="1844"/>
        <v>OK!</v>
      </c>
      <c r="I477" s="407" t="str">
        <f t="shared" si="1845"/>
        <v>OK!</v>
      </c>
      <c r="J477" s="407" t="str">
        <f t="shared" si="1846"/>
        <v>OK!</v>
      </c>
      <c r="K477" s="407" t="str">
        <f t="shared" si="1847"/>
        <v>OK!</v>
      </c>
      <c r="L477" s="407" t="str">
        <f t="shared" si="1848"/>
        <v>OK!</v>
      </c>
      <c r="M477" s="407" t="str">
        <f t="shared" si="1849"/>
        <v>OK!</v>
      </c>
      <c r="N477" s="407" t="str">
        <f t="shared" si="1850"/>
        <v>OK!</v>
      </c>
      <c r="O477" s="407" t="str">
        <f t="shared" si="1851"/>
        <v>OK!</v>
      </c>
      <c r="P477" s="407" t="str">
        <f t="shared" si="1852"/>
        <v>OK!</v>
      </c>
      <c r="Q477" s="407" t="str">
        <f t="shared" si="1853"/>
        <v>OK!</v>
      </c>
      <c r="R477" s="407" t="str">
        <f t="shared" si="1854"/>
        <v>OK!</v>
      </c>
      <c r="S477" s="407" t="str">
        <f t="shared" si="1855"/>
        <v>OK!</v>
      </c>
      <c r="T477" s="407" t="str">
        <f t="shared" si="1856"/>
        <v>OK!</v>
      </c>
    </row>
    <row r="478" spans="1:20" hidden="1" x14ac:dyDescent="0.15">
      <c r="A478" s="566" t="str">
        <f>A$10</f>
        <v>Shpenzimet kapitale</v>
      </c>
      <c r="B478" s="567"/>
      <c r="C478" s="564">
        <f>C479-C476-C477</f>
        <v>0</v>
      </c>
      <c r="D478" s="562">
        <f>D479-D476-D477</f>
        <v>0</v>
      </c>
      <c r="E478" s="562">
        <f>E479-E476-E477</f>
        <v>0</v>
      </c>
      <c r="F478" s="407" t="str">
        <f t="shared" si="1842"/>
        <v>OK!</v>
      </c>
      <c r="G478" s="407" t="str">
        <f t="shared" si="1843"/>
        <v>OK!</v>
      </c>
      <c r="H478" s="407" t="str">
        <f t="shared" si="1844"/>
        <v>OK!</v>
      </c>
      <c r="I478" s="407" t="str">
        <f t="shared" si="1845"/>
        <v>OK!</v>
      </c>
      <c r="J478" s="407" t="str">
        <f t="shared" si="1846"/>
        <v>OK!</v>
      </c>
      <c r="K478" s="407" t="str">
        <f t="shared" si="1847"/>
        <v>OK!</v>
      </c>
      <c r="L478" s="407" t="str">
        <f t="shared" si="1848"/>
        <v>OK!</v>
      </c>
      <c r="M478" s="407" t="str">
        <f t="shared" si="1849"/>
        <v>OK!</v>
      </c>
      <c r="N478" s="407" t="str">
        <f t="shared" si="1850"/>
        <v>OK!</v>
      </c>
      <c r="O478" s="407" t="str">
        <f t="shared" si="1851"/>
        <v>OK!</v>
      </c>
      <c r="P478" s="407" t="str">
        <f t="shared" si="1852"/>
        <v>OK!</v>
      </c>
      <c r="Q478" s="407" t="str">
        <f t="shared" si="1853"/>
        <v>OK!</v>
      </c>
      <c r="R478" s="407" t="str">
        <f t="shared" si="1854"/>
        <v>OK!</v>
      </c>
      <c r="S478" s="407" t="str">
        <f t="shared" si="1855"/>
        <v>OK!</v>
      </c>
      <c r="T478" s="407" t="str">
        <f t="shared" si="1856"/>
        <v>OK!</v>
      </c>
    </row>
    <row r="479" spans="1:20" hidden="1" x14ac:dyDescent="0.15">
      <c r="A479" s="556" t="str">
        <f>A$11</f>
        <v>Tavanet e përgjithshme</v>
      </c>
      <c r="B479" s="557"/>
      <c r="C479" s="565"/>
      <c r="D479" s="563"/>
      <c r="E479" s="563"/>
      <c r="F479" s="407" t="str">
        <f>IF(C479&lt;0,"STOPP!","OK!")</f>
        <v>OK!</v>
      </c>
      <c r="G479" s="407" t="str">
        <f t="shared" si="1843"/>
        <v>OK!</v>
      </c>
      <c r="H479" s="407" t="str">
        <f t="shared" si="1844"/>
        <v>OK!</v>
      </c>
      <c r="I479" s="407" t="str">
        <f t="shared" si="1845"/>
        <v>OK!</v>
      </c>
      <c r="J479" s="407" t="str">
        <f t="shared" si="1846"/>
        <v>OK!</v>
      </c>
      <c r="K479" s="407" t="str">
        <f t="shared" si="1847"/>
        <v>OK!</v>
      </c>
      <c r="L479" s="407" t="str">
        <f t="shared" si="1848"/>
        <v>OK!</v>
      </c>
      <c r="M479" s="407" t="str">
        <f t="shared" si="1849"/>
        <v>OK!</v>
      </c>
      <c r="N479" s="407" t="str">
        <f t="shared" si="1850"/>
        <v>OK!</v>
      </c>
      <c r="O479" s="407" t="str">
        <f t="shared" si="1851"/>
        <v>OK!</v>
      </c>
      <c r="P479" s="407" t="str">
        <f t="shared" si="1852"/>
        <v>OK!</v>
      </c>
      <c r="Q479" s="407" t="str">
        <f t="shared" si="1853"/>
        <v>OK!</v>
      </c>
      <c r="R479" s="407" t="str">
        <f t="shared" si="1854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8" t="str">
        <f>A$12</f>
        <v>Angazhimet kujtesë</v>
      </c>
      <c r="B480" s="564"/>
      <c r="C480" s="564">
        <f>'(C5) Angazhimet'!D165</f>
        <v>0</v>
      </c>
      <c r="D480" s="564">
        <f>'(C5) Angazhimet'!E165</f>
        <v>0</v>
      </c>
      <c r="E480" s="564">
        <f>'(C5) Angazhimet'!F165</f>
        <v>0</v>
      </c>
      <c r="F480" s="407" t="str">
        <f>IF(C480&gt;C479,"STOPP!","OK!")</f>
        <v>OK!</v>
      </c>
      <c r="G480" s="407" t="str">
        <f t="shared" si="1843"/>
        <v>OK!</v>
      </c>
      <c r="H480" s="407" t="str">
        <f t="shared" si="1844"/>
        <v>OK!</v>
      </c>
      <c r="I480" s="407" t="str">
        <f t="shared" si="1845"/>
        <v>OK!</v>
      </c>
      <c r="J480" s="407" t="str">
        <f t="shared" si="1846"/>
        <v>OK!</v>
      </c>
      <c r="K480" s="407" t="str">
        <f t="shared" si="1847"/>
        <v>OK!</v>
      </c>
      <c r="L480" s="407" t="str">
        <f t="shared" si="1848"/>
        <v>OK!</v>
      </c>
      <c r="M480" s="407" t="str">
        <f t="shared" si="1849"/>
        <v>OK!</v>
      </c>
      <c r="N480" s="407" t="str">
        <f t="shared" si="1850"/>
        <v>OK!</v>
      </c>
      <c r="O480" s="407" t="str">
        <f t="shared" si="1851"/>
        <v>OK!</v>
      </c>
      <c r="P480" s="407" t="str">
        <f t="shared" si="1852"/>
        <v>OK!</v>
      </c>
      <c r="Q480" s="407" t="str">
        <f t="shared" si="1853"/>
        <v>OK!</v>
      </c>
      <c r="R480" s="407" t="str">
        <f t="shared" si="1854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70"/>
      <c r="B481" s="880"/>
      <c r="C481" s="880"/>
      <c r="D481" s="880"/>
      <c r="E481" s="856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0</v>
      </c>
      <c r="D482" s="289">
        <f t="shared" si="1857"/>
        <v>0</v>
      </c>
      <c r="E482" s="289">
        <f t="shared" si="1857"/>
        <v>0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0</v>
      </c>
      <c r="D483" s="289">
        <f t="shared" si="1857"/>
        <v>0</v>
      </c>
      <c r="E483" s="289">
        <f t="shared" si="1857"/>
        <v>0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0</v>
      </c>
      <c r="D484" s="289">
        <f t="shared" si="1857"/>
        <v>0</v>
      </c>
      <c r="E484" s="289">
        <f t="shared" si="1857"/>
        <v>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0</v>
      </c>
      <c r="D485" s="291">
        <f t="shared" si="1857"/>
        <v>0</v>
      </c>
      <c r="E485" s="291">
        <f t="shared" si="1857"/>
        <v>0</v>
      </c>
      <c r="F485" s="407" t="str">
        <f>IF(C485&gt;C487,"STOPP!","OK!")</f>
        <v>OK!</v>
      </c>
      <c r="G485" s="407" t="str">
        <f t="shared" ref="G485" si="1858">IF(D485&lt;0,"STOPP!","OK!")</f>
        <v>OK!</v>
      </c>
      <c r="H485" s="407" t="str">
        <f t="shared" ref="H485" si="1859">IF(E485&lt;0,"STOPP!","OK!")</f>
        <v>OK!</v>
      </c>
      <c r="I485" s="407" t="str">
        <f t="shared" ref="I485" si="1860">IF(F485&lt;0,"STOPP!","OK!")</f>
        <v>OK!</v>
      </c>
      <c r="J485" s="407" t="str">
        <f t="shared" ref="J485" si="1861">IF(G485&lt;0,"STOPP!","OK!")</f>
        <v>OK!</v>
      </c>
      <c r="K485" s="407" t="str">
        <f t="shared" ref="K485" si="1862">IF(H485&lt;0,"STOPP!","OK!")</f>
        <v>OK!</v>
      </c>
      <c r="L485" s="407" t="str">
        <f t="shared" ref="L485" si="1863">IF(I485&lt;0,"STOPP!","OK!")</f>
        <v>OK!</v>
      </c>
      <c r="M485" s="407" t="str">
        <f t="shared" ref="M485" si="1864">IF(J485&lt;0,"STOPP!","OK!")</f>
        <v>OK!</v>
      </c>
      <c r="N485" s="407" t="str">
        <f t="shared" ref="N485" si="1865">IF(K485&lt;0,"STOPP!","OK!")</f>
        <v>OK!</v>
      </c>
      <c r="O485" s="407" t="str">
        <f t="shared" ref="O485" si="1866">IF(L485&lt;0,"STOPP!","OK!")</f>
        <v>OK!</v>
      </c>
      <c r="P485" s="407" t="str">
        <f t="shared" ref="P485" si="1867">IF(M485&lt;0,"STOPP!","OK!")</f>
        <v>OK!</v>
      </c>
      <c r="Q485" s="407" t="str">
        <f t="shared" ref="Q485" si="1868">IF(N485&lt;0,"STOPP!","OK!")</f>
        <v>OK!</v>
      </c>
      <c r="R485" s="407" t="str">
        <f t="shared" ref="R485" si="1869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0</v>
      </c>
      <c r="D487" s="291">
        <f>'(E1) Vlerësimi i burimeve'!X103-'(D1) Tavanet buxhetore'!D494</f>
        <v>0</v>
      </c>
      <c r="E487" s="291">
        <f>'(E1) Vlerësimi i burimeve'!AG103-'(D1) Tavanet buxhetore'!E494</f>
        <v>0</v>
      </c>
    </row>
    <row r="488" spans="1:20" s="218" customFormat="1" x14ac:dyDescent="0.25">
      <c r="A488" s="223"/>
      <c r="F488" s="223"/>
    </row>
    <row r="489" spans="1:20" x14ac:dyDescent="0.25">
      <c r="A489" s="555" t="str">
        <f>'(G1) Fjalori'!A746</f>
        <v>FONDI REZERVE NË PËRQINDJE (%)</v>
      </c>
      <c r="B489" s="559"/>
      <c r="C489" s="560"/>
      <c r="D489" s="560"/>
      <c r="E489" s="560"/>
    </row>
    <row r="490" spans="1:20" x14ac:dyDescent="0.25">
      <c r="A490" s="555" t="str">
        <f>'(G1) Fjalori'!A747</f>
        <v>FONDI REZERVE: 04910</v>
      </c>
      <c r="B490" s="554"/>
      <c r="C490" s="554">
        <f>C489*('(E1) Vlerësimi i burimeve'!O103-'(E1) Vlerësimi i burimeve'!O93)</f>
        <v>0</v>
      </c>
      <c r="D490" s="289">
        <f>D489*('(E1) Vlerësimi i burimeve'!X103-'(E1) Vlerësimi i burimeve'!X93)</f>
        <v>0</v>
      </c>
      <c r="E490" s="289">
        <f>E489*('(E1) Vlerësimi i burimeve'!AG103-'(E1) Vlerësimi i burimeve'!AG93)</f>
        <v>0</v>
      </c>
    </row>
    <row r="491" spans="1:20" x14ac:dyDescent="0.25">
      <c r="A491" s="555" t="str">
        <f>'(G1) Fjalori'!A748</f>
        <v>FONDI KONTINGJENCËS NË PËRQINDJE (%)</v>
      </c>
      <c r="B491" s="554"/>
      <c r="C491" s="560"/>
      <c r="D491" s="560"/>
      <c r="E491" s="560"/>
    </row>
    <row r="492" spans="1:20" x14ac:dyDescent="0.25">
      <c r="A492" s="555" t="str">
        <f>'(G1) Fjalori'!A749</f>
        <v>FONDI KONTINGJENCËS: 04940</v>
      </c>
      <c r="B492" s="554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 x14ac:dyDescent="0.15">
      <c r="A493" s="556" t="str">
        <f>'(G1) Fjalori'!A750</f>
        <v>TOTALI FONDEVE NË PËRQINDJE (%)</v>
      </c>
      <c r="B493" s="554"/>
      <c r="C493" s="561">
        <f>C489+C491</f>
        <v>0</v>
      </c>
      <c r="D493" s="561">
        <f t="shared" ref="D493:E493" si="1870">D489+D491</f>
        <v>0</v>
      </c>
      <c r="E493" s="561">
        <f t="shared" si="1870"/>
        <v>0</v>
      </c>
      <c r="F493" s="407" t="str">
        <f>IF(C493&gt;3%,"STOPP!","OK!")</f>
        <v>OK!</v>
      </c>
      <c r="G493" s="407" t="str">
        <f t="shared" ref="G493:R493" si="1871">IF(D493&gt;3%,"STOPP!","OK!")</f>
        <v>OK!</v>
      </c>
      <c r="H493" s="407" t="str">
        <f t="shared" si="1871"/>
        <v>OK!</v>
      </c>
      <c r="I493" s="407" t="str">
        <f t="shared" si="1871"/>
        <v>STOPP!</v>
      </c>
      <c r="J493" s="407" t="str">
        <f t="shared" si="1871"/>
        <v>STOPP!</v>
      </c>
      <c r="K493" s="407" t="str">
        <f t="shared" si="1871"/>
        <v>STOPP!</v>
      </c>
      <c r="L493" s="407" t="str">
        <f t="shared" si="1871"/>
        <v>STOPP!</v>
      </c>
      <c r="M493" s="407" t="str">
        <f t="shared" si="1871"/>
        <v>STOPP!</v>
      </c>
      <c r="N493" s="407" t="str">
        <f t="shared" si="1871"/>
        <v>STOPP!</v>
      </c>
      <c r="O493" s="407" t="str">
        <f t="shared" si="1871"/>
        <v>STOPP!</v>
      </c>
      <c r="P493" s="407" t="str">
        <f t="shared" si="1871"/>
        <v>STOPP!</v>
      </c>
      <c r="Q493" s="407" t="str">
        <f t="shared" si="1871"/>
        <v>STOPP!</v>
      </c>
      <c r="R493" s="407" t="str">
        <f t="shared" si="1871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8" customFormat="1" x14ac:dyDescent="0.25">
      <c r="A494" s="556" t="str">
        <f>'(G1) Fjalori'!A751</f>
        <v>TOTALI I FONDEVE REZERVE + KONTIGJENCË</v>
      </c>
      <c r="B494" s="557"/>
      <c r="C494" s="291">
        <f>SUM(C490:C492)</f>
        <v>0</v>
      </c>
      <c r="D494" s="291">
        <f t="shared" ref="D494:E494" si="1872">SUM(D490:D492)</f>
        <v>0</v>
      </c>
      <c r="E494" s="291">
        <f t="shared" si="1872"/>
        <v>0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GZLrdn7XFpIoaS9rSZYOIDYqSfIlhBj+fox8c4hL1PP3BC9yLiscsoUiWyUdnPma7dwBEfRdBWvtGUcj5sex6Q==" saltValue="h4tVIm0JCImZ0f0N152Tj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zoomScaleNormal="100" workbookViewId="0">
      <selection activeCell="B18" sqref="B18: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-2</v>
      </c>
      <c r="C5" s="57">
        <f>'(A1) Titulli'!B40</f>
        <v>-1</v>
      </c>
      <c r="D5" s="57">
        <f>'(A1) Titulli'!B41</f>
        <v>0</v>
      </c>
      <c r="E5" s="170">
        <f>'(A1) Titulli'!B42</f>
        <v>1</v>
      </c>
      <c r="F5" s="170">
        <f>'(A1) Titulli'!B43</f>
        <v>2</v>
      </c>
      <c r="G5" s="170">
        <f>'(A1) Titulli'!B44</f>
        <v>3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/>
      <c r="C18" s="383"/>
      <c r="D18" s="383"/>
      <c r="E18" s="383"/>
      <c r="F18" s="383"/>
      <c r="G18" s="383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97ghrOk6ZBQT/hOs68phZRnucjHGyx5+Jk1terP2UkFefVCbzPMpmO6FQi5bWMwQE+oXc58E7P/+bTpCJBn6+w==" saltValue="q95vaQlrK7t6+9q0Taq8vw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P59" zoomScale="85" zoomScaleNormal="85" workbookViewId="0">
      <selection activeCell="AG94" sqref="AG94:AG96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92" t="str">
        <f>'(G1) Fjalori'!A13</f>
        <v>Verdhë = Per tu plotësuar nga Departamenti i Financës</v>
      </c>
      <c r="B1" s="893"/>
      <c r="C1" s="893"/>
      <c r="D1" s="893"/>
      <c r="E1" s="893"/>
      <c r="F1" s="893"/>
      <c r="G1" s="893"/>
      <c r="H1" s="893"/>
      <c r="I1" s="893"/>
      <c r="J1" s="893"/>
      <c r="K1" s="893"/>
      <c r="L1" s="893"/>
      <c r="M1" s="893"/>
      <c r="N1" s="893"/>
      <c r="O1" s="893"/>
      <c r="P1" s="893"/>
      <c r="Q1" s="893"/>
      <c r="R1" s="893"/>
      <c r="S1" s="893"/>
      <c r="T1" s="893"/>
      <c r="U1" s="893"/>
      <c r="V1" s="893"/>
      <c r="W1" s="893"/>
      <c r="X1" s="893"/>
      <c r="Y1" s="893"/>
      <c r="Z1" s="893"/>
      <c r="AA1" s="893"/>
      <c r="AB1" s="893"/>
      <c r="AC1" s="893"/>
      <c r="AD1" s="893"/>
      <c r="AE1" s="893"/>
      <c r="AF1" s="893"/>
      <c r="AG1" s="894"/>
    </row>
    <row r="2" spans="1:33" s="221" customFormat="1" x14ac:dyDescent="0.25">
      <c r="D2" s="222"/>
    </row>
    <row r="3" spans="1:33" s="221" customFormat="1" ht="21" x14ac:dyDescent="0.25">
      <c r="A3" s="836" t="str">
        <f>'(G1) Fjalori'!A353</f>
        <v>(E1) VLERËSIMI I BURIMEVE BUXHETORE</v>
      </c>
      <c r="B3" s="837"/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  <c r="O3" s="837"/>
      <c r="P3" s="837"/>
      <c r="Q3" s="837"/>
      <c r="R3" s="837"/>
      <c r="S3" s="837"/>
      <c r="T3" s="837"/>
      <c r="U3" s="837"/>
      <c r="V3" s="837"/>
      <c r="W3" s="837"/>
      <c r="X3" s="837"/>
      <c r="Y3" s="837"/>
      <c r="Z3" s="837"/>
      <c r="AA3" s="837"/>
      <c r="AB3" s="837"/>
      <c r="AC3" s="837"/>
      <c r="AD3" s="837"/>
      <c r="AE3" s="837"/>
      <c r="AF3" s="837"/>
      <c r="AG3" s="838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  <c r="G5" s="895">
        <f>'(A1) Titulli'!B42</f>
        <v>1</v>
      </c>
      <c r="H5" s="896"/>
      <c r="I5" s="896"/>
      <c r="J5" s="896"/>
      <c r="K5" s="896"/>
      <c r="L5" s="896"/>
      <c r="M5" s="896"/>
      <c r="N5" s="896"/>
      <c r="O5" s="897"/>
      <c r="P5" s="895">
        <f>'(A1) Titulli'!B43</f>
        <v>2</v>
      </c>
      <c r="Q5" s="896"/>
      <c r="R5" s="896"/>
      <c r="S5" s="896"/>
      <c r="T5" s="896"/>
      <c r="U5" s="896"/>
      <c r="V5" s="896"/>
      <c r="W5" s="896"/>
      <c r="X5" s="896"/>
      <c r="Y5" s="895">
        <f>'(A1) Titulli'!B44</f>
        <v>3</v>
      </c>
      <c r="Z5" s="896"/>
      <c r="AA5" s="896"/>
      <c r="AB5" s="896"/>
      <c r="AC5" s="896"/>
      <c r="AD5" s="896"/>
      <c r="AE5" s="896"/>
      <c r="AF5" s="896"/>
      <c r="AG5" s="897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0" t="str">
        <f>'(G1) Fjalori'!A218</f>
        <v>TË ARDHURA NGA BURIMET E VETA</v>
      </c>
      <c r="C7" s="891"/>
      <c r="D7" s="398">
        <f>'(C2) Burimet viti kaluar'!D7</f>
        <v>0</v>
      </c>
      <c r="E7" s="398">
        <f>'(C2) Burimet viti kaluar'!E7</f>
        <v>0</v>
      </c>
      <c r="F7" s="398">
        <f>'(C2) Burimet viti kaluar'!F7</f>
        <v>0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0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0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0</v>
      </c>
    </row>
    <row r="8" spans="1:33" s="221" customFormat="1" ht="18.75" x14ac:dyDescent="0.25">
      <c r="A8" s="254" t="str">
        <f>'(C2) Burimet viti kaluar'!C8</f>
        <v>A.1</v>
      </c>
      <c r="B8" s="855" t="str">
        <f>'(G1) Fjalori'!A219</f>
        <v>TË ARDHURA NGA TAKSAT LOKALE</v>
      </c>
      <c r="C8" s="856"/>
      <c r="D8" s="399">
        <f>'(C2) Burimet viti kaluar'!D8</f>
        <v>0</v>
      </c>
      <c r="E8" s="399">
        <f>'(C2) Burimet viti kaluar'!E8</f>
        <v>0</v>
      </c>
      <c r="F8" s="399">
        <f>'(C2) Burimet viti kaluar'!F8</f>
        <v>0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0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0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0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0</v>
      </c>
      <c r="E9" s="235">
        <f>'(C2) Burimet viti kaluar'!E9</f>
        <v>0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0</v>
      </c>
      <c r="E10" s="248">
        <f>'(C2) Burimet viti kaluar'!E10</f>
        <v>0</v>
      </c>
      <c r="F10" s="248">
        <f>'(C2) Burimet viti kaluar'!F10</f>
        <v>0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0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0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0</v>
      </c>
    </row>
    <row r="11" spans="1:33" s="221" customFormat="1" x14ac:dyDescent="0.2">
      <c r="A11" s="248" t="str">
        <f>'(C2) Burimet viti kaluar'!C11</f>
        <v>A.1.2.1</v>
      </c>
      <c r="B11" s="851" t="str">
        <f>'(G1) Fjalori'!A222</f>
        <v>Taksa mbi ndërtesën</v>
      </c>
      <c r="C11" s="852"/>
      <c r="D11" s="503">
        <f>'(C2) Burimet viti kaluar'!D11</f>
        <v>0</v>
      </c>
      <c r="E11" s="235">
        <f>'(C2) Burimet viti kaluar'!E11</f>
        <v>0</v>
      </c>
      <c r="F11" s="235">
        <f>'(C2) Burimet viti kaluar'!F11</f>
        <v>0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0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0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0</v>
      </c>
    </row>
    <row r="12" spans="1:33" s="221" customFormat="1" x14ac:dyDescent="0.2">
      <c r="A12" s="248" t="str">
        <f>'(C2) Burimet viti kaluar'!C12</f>
        <v>A.1.2.2</v>
      </c>
      <c r="B12" s="851" t="str">
        <f>'(G1) Fjalori'!A223</f>
        <v>Taksa mbi tokën bujqësore</v>
      </c>
      <c r="C12" s="852"/>
      <c r="D12" s="235">
        <f>'(C2) Burimet viti kaluar'!D12</f>
        <v>0</v>
      </c>
      <c r="E12" s="235">
        <f>'(C2) Burimet viti kaluar'!E12</f>
        <v>0</v>
      </c>
      <c r="F12" s="235">
        <f>'(C2) Burimet viti kaluar'!F12</f>
        <v>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0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0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0</v>
      </c>
    </row>
    <row r="13" spans="1:33" s="221" customFormat="1" x14ac:dyDescent="0.2">
      <c r="A13" s="248" t="str">
        <f>'(C2) Burimet viti kaluar'!C13</f>
        <v>A.1.2.3</v>
      </c>
      <c r="B13" s="851" t="str">
        <f>'(G1) Fjalori'!A224</f>
        <v>Taksa mbi truallin</v>
      </c>
      <c r="C13" s="852"/>
      <c r="D13" s="235">
        <f>'(C2) Burimet viti kaluar'!D13</f>
        <v>0</v>
      </c>
      <c r="E13" s="235">
        <f>'(C2) Burimet viti kaluar'!E13</f>
        <v>0</v>
      </c>
      <c r="F13" s="235">
        <f>'(C2) Burimet viti kaluar'!F13</f>
        <v>0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0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0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0</v>
      </c>
    </row>
    <row r="14" spans="1:33" s="221" customFormat="1" x14ac:dyDescent="0.2">
      <c r="A14" s="248" t="str">
        <f>'(C2) Burimet viti kaluar'!C14</f>
        <v>A.1.2.4</v>
      </c>
      <c r="B14" s="851" t="str">
        <f>'(G1) Fjalori'!A225</f>
        <v>Taksa mbi transaksionet e pasurisë</v>
      </c>
      <c r="C14" s="852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0</v>
      </c>
      <c r="E16" s="235">
        <f>'(C2) Burimet viti kaluar'!E16</f>
        <v>0</v>
      </c>
      <c r="F16" s="235">
        <f>'(C2) Burimet viti kaluar'!F16</f>
        <v>0</v>
      </c>
      <c r="G16" s="32"/>
      <c r="H16" s="32"/>
      <c r="I16" s="32"/>
      <c r="J16" s="32"/>
      <c r="K16" s="32"/>
      <c r="L16" s="32"/>
      <c r="M16" s="32"/>
      <c r="N16" s="273"/>
      <c r="O16" s="36">
        <f t="shared" si="3"/>
        <v>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0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0</v>
      </c>
      <c r="E17" s="235">
        <f>'(C2) Burimet viti kaluar'!E17</f>
        <v>0</v>
      </c>
      <c r="F17" s="235">
        <f>'(C2) Burimet viti kaluar'!F17</f>
        <v>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0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aaa</v>
      </c>
      <c r="D19" s="235">
        <f>'(C2) Burimet viti kaluar'!D19</f>
        <v>0</v>
      </c>
      <c r="E19" s="235">
        <f>'(C2) Burimet viti kaluar'!E19</f>
        <v>0</v>
      </c>
      <c r="F19" s="235">
        <f>'(C2) Burimet viti kaluar'!F19</f>
        <v>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0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5" t="str">
        <f>'(G1) Fjalori'!A233</f>
        <v>TË ARDHURA NGA TAKSAT E NDARA (GRANTE)</v>
      </c>
      <c r="C22" s="856"/>
      <c r="D22" s="399">
        <f>'(C2) Burimet viti kaluar'!D22</f>
        <v>0</v>
      </c>
      <c r="E22" s="399">
        <f>'(C2) Burimet viti kaluar'!E22</f>
        <v>0</v>
      </c>
      <c r="F22" s="399">
        <f>'(C2) Burimet viti kaluar'!F22</f>
        <v>0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0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0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0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0</v>
      </c>
      <c r="E23" s="235">
        <f>'(C2) Burimet viti kaluar'!E23</f>
        <v>0</v>
      </c>
      <c r="F23" s="235">
        <f>'(C2) Burimet viti kaluar'!F23</f>
        <v>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0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0</v>
      </c>
      <c r="E24" s="235">
        <f>'(C2) Burimet viti kaluar'!E24</f>
        <v>0</v>
      </c>
      <c r="F24" s="235">
        <f>'(C2) Burimet viti kaluar'!F24</f>
        <v>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0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-2</v>
      </c>
      <c r="E29" s="506">
        <f t="shared" ref="E29:F29" si="7">E5</f>
        <v>-1</v>
      </c>
      <c r="F29" s="506">
        <f t="shared" si="7"/>
        <v>0</v>
      </c>
      <c r="G29" s="895">
        <f>G5</f>
        <v>1</v>
      </c>
      <c r="H29" s="896"/>
      <c r="I29" s="896"/>
      <c r="J29" s="896"/>
      <c r="K29" s="896"/>
      <c r="L29" s="896"/>
      <c r="M29" s="896"/>
      <c r="N29" s="896"/>
      <c r="O29" s="897"/>
      <c r="P29" s="895">
        <f>P5</f>
        <v>2</v>
      </c>
      <c r="Q29" s="896"/>
      <c r="R29" s="896"/>
      <c r="S29" s="896"/>
      <c r="T29" s="896"/>
      <c r="U29" s="896"/>
      <c r="V29" s="896"/>
      <c r="W29" s="896"/>
      <c r="X29" s="896"/>
      <c r="Y29" s="895">
        <f>Y5</f>
        <v>3</v>
      </c>
      <c r="Z29" s="896"/>
      <c r="AA29" s="896"/>
      <c r="AB29" s="896"/>
      <c r="AC29" s="896"/>
      <c r="AD29" s="896"/>
      <c r="AE29" s="896"/>
      <c r="AF29" s="896"/>
      <c r="AG29" s="897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7"/>
      <c r="H30" s="888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7"/>
      <c r="Q30" s="888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7"/>
      <c r="Z30" s="888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5" t="str">
        <f>'(G1) Fjalori'!A239</f>
        <v>TË ARDHURA NGA TARIFA VENDORE</v>
      </c>
      <c r="C31" s="856"/>
      <c r="D31" s="399">
        <f>'(C2) Burimet viti kaluar'!D28</f>
        <v>0</v>
      </c>
      <c r="E31" s="399">
        <f>'(C2) Burimet viti kaluar'!E28</f>
        <v>0</v>
      </c>
      <c r="F31" s="399">
        <f>'(C2) Burimet viti kaluar'!F28</f>
        <v>0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0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0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0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0</v>
      </c>
      <c r="E32" s="248">
        <f>'(C2) Burimet viti kaluar'!E29</f>
        <v>0</v>
      </c>
      <c r="F32" s="248">
        <f>'(C2) Burimet viti kaluar'!F29</f>
        <v>0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0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0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0</v>
      </c>
    </row>
    <row r="33" spans="1:33" s="221" customFormat="1" x14ac:dyDescent="0.2">
      <c r="A33" s="248" t="str">
        <f>'(C2) Burimet viti kaluar'!C30</f>
        <v>A.3.1.1</v>
      </c>
      <c r="B33" s="851" t="str">
        <f>'(G1) Fjalori'!A241</f>
        <v>Tarifa e pastrimit për familjet</v>
      </c>
      <c r="C33" s="852"/>
      <c r="D33" s="235">
        <f>'(C2) Burimet viti kaluar'!D30</f>
        <v>0</v>
      </c>
      <c r="E33" s="235">
        <f>'(C2) Burimet viti kaluar'!E30</f>
        <v>0</v>
      </c>
      <c r="F33" s="235">
        <f>'(C2) Burimet viti kaluar'!F30</f>
        <v>0</v>
      </c>
      <c r="G33" s="884"/>
      <c r="H33" s="885"/>
      <c r="I33" s="32"/>
      <c r="J33" s="32"/>
      <c r="K33" s="32"/>
      <c r="L33" s="32"/>
      <c r="M33" s="32"/>
      <c r="N33" s="273"/>
      <c r="O33" s="36">
        <f>IF(F33&lt;&gt;0,F33*(1+(SUM(I33:M33))),N33)</f>
        <v>0</v>
      </c>
      <c r="P33" s="884"/>
      <c r="Q33" s="885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0</v>
      </c>
      <c r="Y33" s="884"/>
      <c r="Z33" s="885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0</v>
      </c>
    </row>
    <row r="34" spans="1:33" s="221" customFormat="1" x14ac:dyDescent="0.2">
      <c r="A34" s="248" t="str">
        <f>'(C2) Burimet viti kaluar'!C31</f>
        <v>A.3.1.2</v>
      </c>
      <c r="B34" s="851" t="str">
        <f>'(G1) Fjalori'!A242</f>
        <v>Tarifa e pastrimit për institucionet</v>
      </c>
      <c r="C34" s="852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4"/>
      <c r="H34" s="885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4"/>
      <c r="Q34" s="885"/>
      <c r="R34" s="32"/>
      <c r="S34" s="32"/>
      <c r="T34" s="32"/>
      <c r="U34" s="32"/>
      <c r="V34" s="32"/>
      <c r="W34" s="273"/>
      <c r="X34" s="36">
        <f t="shared" si="12"/>
        <v>0</v>
      </c>
      <c r="Y34" s="884"/>
      <c r="Z34" s="885"/>
      <c r="AA34" s="32"/>
      <c r="AB34" s="32"/>
      <c r="AC34" s="32"/>
      <c r="AD34" s="32"/>
      <c r="AE34" s="32"/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51" t="str">
        <f>'(G1) Fjalori'!A243</f>
        <v>Tarifa e pastrimit për biznesin</v>
      </c>
      <c r="C35" s="852"/>
      <c r="D35" s="235">
        <f>'(C2) Burimet viti kaluar'!D32</f>
        <v>0</v>
      </c>
      <c r="E35" s="235">
        <f>'(C2) Burimet viti kaluar'!E32</f>
        <v>0</v>
      </c>
      <c r="F35" s="235">
        <f>'(C2) Burimet viti kaluar'!F32</f>
        <v>0</v>
      </c>
      <c r="G35" s="884"/>
      <c r="H35" s="885"/>
      <c r="I35" s="32"/>
      <c r="J35" s="32"/>
      <c r="K35" s="32"/>
      <c r="L35" s="32"/>
      <c r="M35" s="32"/>
      <c r="N35" s="273"/>
      <c r="O35" s="36">
        <f t="shared" si="14"/>
        <v>0</v>
      </c>
      <c r="P35" s="884"/>
      <c r="Q35" s="885"/>
      <c r="R35" s="32"/>
      <c r="S35" s="32"/>
      <c r="T35" s="32"/>
      <c r="U35" s="32"/>
      <c r="V35" s="32"/>
      <c r="W35" s="273"/>
      <c r="X35" s="36">
        <f t="shared" si="12"/>
        <v>0</v>
      </c>
      <c r="Y35" s="884"/>
      <c r="Z35" s="885"/>
      <c r="AA35" s="32"/>
      <c r="AB35" s="32"/>
      <c r="AC35" s="32"/>
      <c r="AD35" s="32"/>
      <c r="AE35" s="32"/>
      <c r="AF35" s="273"/>
      <c r="AG35" s="36">
        <f t="shared" si="13"/>
        <v>0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/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0</v>
      </c>
      <c r="E37" s="248">
        <f>'(C2) Burimet viti kaluar'!E34</f>
        <v>0</v>
      </c>
      <c r="F37" s="248">
        <f>'(C2) Burimet viti kaluar'!F34</f>
        <v>0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0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0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0</v>
      </c>
    </row>
    <row r="38" spans="1:33" s="221" customFormat="1" x14ac:dyDescent="0.2">
      <c r="A38" s="248" t="str">
        <f>'(C2) Burimet viti kaluar'!C35</f>
        <v>A.3.3.1</v>
      </c>
      <c r="B38" s="851" t="str">
        <f>'(G1) Fjalori'!A246</f>
        <v>Tarifa për ndriçimin publik nga familjet</v>
      </c>
      <c r="C38" s="852"/>
      <c r="D38" s="235">
        <f>'(C2) Burimet viti kaluar'!D35</f>
        <v>0</v>
      </c>
      <c r="E38" s="235">
        <f>'(C2) Burimet viti kaluar'!E35</f>
        <v>0</v>
      </c>
      <c r="F38" s="235">
        <f>'(C2) Burimet viti kaluar'!F35</f>
        <v>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0</v>
      </c>
      <c r="P38" s="884"/>
      <c r="Q38" s="885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0</v>
      </c>
      <c r="Y38" s="884"/>
      <c r="Z38" s="885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0</v>
      </c>
    </row>
    <row r="39" spans="1:33" s="221" customFormat="1" x14ac:dyDescent="0.2">
      <c r="A39" s="248" t="str">
        <f>'(C2) Burimet viti kaluar'!C36</f>
        <v>A.3.3.2</v>
      </c>
      <c r="B39" s="851" t="str">
        <f>'(G1) Fjalori'!A247</f>
        <v>Tarifa për ndriçimin publik nga institucionet</v>
      </c>
      <c r="C39" s="852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/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/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51" t="str">
        <f>'(G1) Fjalori'!A248</f>
        <v>Tarifa për ndriçimin publik nga biznesi</v>
      </c>
      <c r="C40" s="852"/>
      <c r="D40" s="235">
        <f>'(C2) Burimet viti kaluar'!D37</f>
        <v>0</v>
      </c>
      <c r="E40" s="235">
        <f>'(C2) Burimet viti kaluar'!E37</f>
        <v>0</v>
      </c>
      <c r="F40" s="235">
        <f>'(C2) Burimet viti kaluar'!F37</f>
        <v>0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0</v>
      </c>
      <c r="P40" s="884"/>
      <c r="Q40" s="885"/>
      <c r="R40" s="32"/>
      <c r="S40" s="32"/>
      <c r="T40" s="32"/>
      <c r="U40" s="32"/>
      <c r="V40" s="32"/>
      <c r="W40" s="273"/>
      <c r="X40" s="36">
        <f t="shared" si="16"/>
        <v>0</v>
      </c>
      <c r="Y40" s="884"/>
      <c r="Z40" s="885"/>
      <c r="AA40" s="32"/>
      <c r="AB40" s="32"/>
      <c r="AC40" s="32"/>
      <c r="AD40" s="32"/>
      <c r="AE40" s="32"/>
      <c r="AF40" s="273"/>
      <c r="AG40" s="36">
        <f t="shared" si="17"/>
        <v>0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0</v>
      </c>
      <c r="E41" s="248">
        <f>'(C2) Burimet viti kaluar'!E38</f>
        <v>0</v>
      </c>
      <c r="F41" s="248">
        <f>'(C2) Burimet viti kaluar'!F38</f>
        <v>0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0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0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0</v>
      </c>
    </row>
    <row r="42" spans="1:33" s="221" customFormat="1" x14ac:dyDescent="0.2">
      <c r="A42" s="248" t="str">
        <f>'(C2) Burimet viti kaluar'!C39</f>
        <v>A.3.4.1</v>
      </c>
      <c r="B42" s="851" t="str">
        <f>'(G1) Fjalori'!A250</f>
        <v>Tarifa për gjelbërimin nga familjet</v>
      </c>
      <c r="C42" s="852"/>
      <c r="D42" s="235">
        <f>'(C2) Burimet viti kaluar'!D39</f>
        <v>0</v>
      </c>
      <c r="E42" s="235">
        <f>'(C2) Burimet viti kaluar'!E39</f>
        <v>0</v>
      </c>
      <c r="F42" s="235">
        <f>'(C2) Burimet viti kaluar'!F39</f>
        <v>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0</v>
      </c>
      <c r="P42" s="884"/>
      <c r="Q42" s="885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0</v>
      </c>
      <c r="Y42" s="884"/>
      <c r="Z42" s="885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0</v>
      </c>
    </row>
    <row r="43" spans="1:33" s="221" customFormat="1" x14ac:dyDescent="0.2">
      <c r="A43" s="248" t="str">
        <f>'(C2) Burimet viti kaluar'!C40</f>
        <v>A.3.4.2</v>
      </c>
      <c r="B43" s="851" t="str">
        <f>'(G1) Fjalori'!A251</f>
        <v>Tarifa për gjelbërimin nga Institucionet</v>
      </c>
      <c r="C43" s="852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/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/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51" t="str">
        <f>'(G1) Fjalori'!A252</f>
        <v>Tarifa për gjelbërimin nga bizneset</v>
      </c>
      <c r="C44" s="852"/>
      <c r="D44" s="235">
        <f>'(C2) Burimet viti kaluar'!D41</f>
        <v>0</v>
      </c>
      <c r="E44" s="235">
        <f>'(C2) Burimet viti kaluar'!E41</f>
        <v>0</v>
      </c>
      <c r="F44" s="235">
        <f>'(C2) Burimet viti kaluar'!F41</f>
        <v>0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0</v>
      </c>
      <c r="P44" s="884"/>
      <c r="Q44" s="885"/>
      <c r="R44" s="32"/>
      <c r="S44" s="32"/>
      <c r="T44" s="32"/>
      <c r="U44" s="32"/>
      <c r="V44" s="32"/>
      <c r="W44" s="273"/>
      <c r="X44" s="36">
        <f t="shared" si="19"/>
        <v>0</v>
      </c>
      <c r="Y44" s="884"/>
      <c r="Z44" s="885"/>
      <c r="AA44" s="32"/>
      <c r="AB44" s="32"/>
      <c r="AC44" s="32"/>
      <c r="AD44" s="32"/>
      <c r="AE44" s="32"/>
      <c r="AF44" s="273"/>
      <c r="AG44" s="36">
        <f t="shared" si="20"/>
        <v>0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0</v>
      </c>
      <c r="E45" s="248">
        <f>'(C2) Burimet viti kaluar'!E42</f>
        <v>0</v>
      </c>
      <c r="F45" s="248">
        <f>'(C2) Burimet viti kaluar'!F42</f>
        <v>0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0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0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0</v>
      </c>
    </row>
    <row r="46" spans="1:33" s="221" customFormat="1" x14ac:dyDescent="0.2">
      <c r="A46" s="248" t="str">
        <f>'(C2) Burimet viti kaluar'!C43</f>
        <v>A.3.5.1</v>
      </c>
      <c r="B46" s="851" t="str">
        <f>'(G1) Fjalori'!A254</f>
        <v>Tarifa për shërbimet administrative të bashkisë</v>
      </c>
      <c r="C46" s="852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51" t="str">
        <f>'(G1) Fjalori'!A255</f>
        <v>Tarifa për dhënien e liçensave, lejeve e autorizimeve</v>
      </c>
      <c r="C47" s="852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0</v>
      </c>
      <c r="P47" s="884"/>
      <c r="Q47" s="885"/>
      <c r="R47" s="32"/>
      <c r="S47" s="32"/>
      <c r="T47" s="32"/>
      <c r="U47" s="32"/>
      <c r="V47" s="32"/>
      <c r="W47" s="273"/>
      <c r="X47" s="36">
        <f t="shared" si="22"/>
        <v>0</v>
      </c>
      <c r="Y47" s="884"/>
      <c r="Z47" s="885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51" t="str">
        <f>'(G1) Fjalori'!A256</f>
        <v>Tarifa të kontrollit të zhvillimit të territorit</v>
      </c>
      <c r="C48" s="852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4"/>
      <c r="H48" s="885"/>
      <c r="I48" s="32"/>
      <c r="J48" s="32"/>
      <c r="K48" s="32"/>
      <c r="L48" s="32"/>
      <c r="M48" s="32"/>
      <c r="N48" s="273"/>
      <c r="O48" s="36">
        <f t="shared" si="21"/>
        <v>0</v>
      </c>
      <c r="P48" s="884"/>
      <c r="Q48" s="885"/>
      <c r="R48" s="32"/>
      <c r="S48" s="32"/>
      <c r="T48" s="32"/>
      <c r="U48" s="32"/>
      <c r="V48" s="32"/>
      <c r="W48" s="273"/>
      <c r="X48" s="36">
        <f t="shared" si="22"/>
        <v>0</v>
      </c>
      <c r="Y48" s="884"/>
      <c r="Z48" s="885"/>
      <c r="AA48" s="32"/>
      <c r="AB48" s="32"/>
      <c r="AC48" s="32"/>
      <c r="AD48" s="32"/>
      <c r="AE48" s="32"/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51" t="str">
        <f>'(G1) Fjalori'!A257</f>
        <v>Tarifa për vulosje veterinarie të bagëtive të therura</v>
      </c>
      <c r="C49" s="852"/>
      <c r="D49" s="235">
        <f>'(C2) Burimet viti kaluar'!D46</f>
        <v>0</v>
      </c>
      <c r="E49" s="235">
        <f>'(C2) Burimet viti kaluar'!E46</f>
        <v>0</v>
      </c>
      <c r="F49" s="235">
        <f>'(C2) Burimet viti kaluar'!F46</f>
        <v>0</v>
      </c>
      <c r="G49" s="884"/>
      <c r="H49" s="885"/>
      <c r="I49" s="32"/>
      <c r="J49" s="32"/>
      <c r="K49" s="32"/>
      <c r="L49" s="32"/>
      <c r="M49" s="32"/>
      <c r="N49" s="273"/>
      <c r="O49" s="36">
        <f t="shared" si="21"/>
        <v>0</v>
      </c>
      <c r="P49" s="884"/>
      <c r="Q49" s="885"/>
      <c r="R49" s="32"/>
      <c r="S49" s="32"/>
      <c r="T49" s="32"/>
      <c r="U49" s="32"/>
      <c r="V49" s="32"/>
      <c r="W49" s="273"/>
      <c r="X49" s="36">
        <f t="shared" si="22"/>
        <v>0</v>
      </c>
      <c r="Y49" s="884"/>
      <c r="Z49" s="885"/>
      <c r="AA49" s="32"/>
      <c r="AB49" s="32"/>
      <c r="AC49" s="32"/>
      <c r="AD49" s="32"/>
      <c r="AE49" s="32"/>
      <c r="AF49" s="273"/>
      <c r="AG49" s="36">
        <f t="shared" si="23"/>
        <v>0</v>
      </c>
    </row>
    <row r="50" spans="1:33" s="221" customFormat="1" x14ac:dyDescent="0.2">
      <c r="A50" s="248" t="str">
        <f>'(C2) Burimet viti kaluar'!C47</f>
        <v>A.3.5.5</v>
      </c>
      <c r="B50" s="851" t="str">
        <f>'(G1) Fjalori'!A258</f>
        <v>Tarifa e liçensimit të veprimtarive të transportit</v>
      </c>
      <c r="C50" s="852"/>
      <c r="D50" s="235">
        <f>'(C2) Burimet viti kaluar'!D47</f>
        <v>0</v>
      </c>
      <c r="E50" s="235">
        <f>'(C2) Burimet viti kaluar'!E47</f>
        <v>0</v>
      </c>
      <c r="F50" s="235">
        <f>'(C2) Burimet viti kaluar'!F47</f>
        <v>0</v>
      </c>
      <c r="G50" s="884"/>
      <c r="H50" s="885"/>
      <c r="I50" s="32"/>
      <c r="J50" s="32"/>
      <c r="K50" s="32"/>
      <c r="L50" s="32"/>
      <c r="M50" s="32"/>
      <c r="N50" s="273"/>
      <c r="O50" s="36">
        <f t="shared" si="21"/>
        <v>0</v>
      </c>
      <c r="P50" s="884"/>
      <c r="Q50" s="885"/>
      <c r="R50" s="32"/>
      <c r="S50" s="32"/>
      <c r="T50" s="32"/>
      <c r="U50" s="32"/>
      <c r="V50" s="32"/>
      <c r="W50" s="273"/>
      <c r="X50" s="36">
        <f t="shared" si="22"/>
        <v>0</v>
      </c>
      <c r="Y50" s="884"/>
      <c r="Z50" s="885"/>
      <c r="AA50" s="32"/>
      <c r="AB50" s="32"/>
      <c r="AC50" s="32"/>
      <c r="AD50" s="32"/>
      <c r="AE50" s="32"/>
      <c r="AF50" s="273"/>
      <c r="AG50" s="36">
        <f t="shared" si="23"/>
        <v>0</v>
      </c>
    </row>
    <row r="51" spans="1:33" s="221" customFormat="1" x14ac:dyDescent="0.2">
      <c r="A51" s="248" t="str">
        <f>'(C2) Burimet viti kaluar'!C48</f>
        <v>A.3.5.6</v>
      </c>
      <c r="B51" s="851" t="str">
        <f>'(G1) Fjalori'!A259</f>
        <v>Tarifa e parkimit për mjetet e liçensuara dhe vendparkime publike</v>
      </c>
      <c r="C51" s="852"/>
      <c r="D51" s="235">
        <f>'(C2) Burimet viti kaluar'!D48</f>
        <v>0</v>
      </c>
      <c r="E51" s="235">
        <f>'(C2) Burimet viti kaluar'!E48</f>
        <v>0</v>
      </c>
      <c r="F51" s="235">
        <f>'(C2) Burimet viti kaluar'!F48</f>
        <v>0</v>
      </c>
      <c r="G51" s="884"/>
      <c r="H51" s="885"/>
      <c r="I51" s="32"/>
      <c r="J51" s="32"/>
      <c r="K51" s="32"/>
      <c r="L51" s="32"/>
      <c r="M51" s="32"/>
      <c r="N51" s="273"/>
      <c r="O51" s="36">
        <f t="shared" si="21"/>
        <v>0</v>
      </c>
      <c r="P51" s="884"/>
      <c r="Q51" s="885"/>
      <c r="R51" s="32"/>
      <c r="S51" s="32"/>
      <c r="T51" s="32"/>
      <c r="U51" s="32"/>
      <c r="V51" s="32"/>
      <c r="W51" s="273"/>
      <c r="X51" s="36">
        <f t="shared" si="22"/>
        <v>0</v>
      </c>
      <c r="Y51" s="884"/>
      <c r="Z51" s="885"/>
      <c r="AA51" s="32"/>
      <c r="AB51" s="32"/>
      <c r="AC51" s="32"/>
      <c r="AD51" s="32"/>
      <c r="AE51" s="32"/>
      <c r="AF51" s="273"/>
      <c r="AG51" s="36">
        <f t="shared" si="23"/>
        <v>0</v>
      </c>
    </row>
    <row r="52" spans="1:33" s="221" customFormat="1" x14ac:dyDescent="0.2">
      <c r="A52" s="248" t="str">
        <f>'(C2) Burimet viti kaluar'!C49</f>
        <v>A.3.5.7</v>
      </c>
      <c r="B52" s="851" t="str">
        <f>'(G1) Fjalori'!A260</f>
        <v>Tarifa për dhënie liçense për tregtimin e naftës bruto dhe nënprodukteve të saj</v>
      </c>
      <c r="C52" s="852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4"/>
      <c r="H52" s="885"/>
      <c r="I52" s="32"/>
      <c r="J52" s="32"/>
      <c r="K52" s="32"/>
      <c r="L52" s="32"/>
      <c r="M52" s="32"/>
      <c r="N52" s="273"/>
      <c r="O52" s="36">
        <f t="shared" si="21"/>
        <v>0</v>
      </c>
      <c r="P52" s="884"/>
      <c r="Q52" s="885"/>
      <c r="R52" s="32"/>
      <c r="S52" s="32"/>
      <c r="T52" s="32"/>
      <c r="U52" s="32"/>
      <c r="V52" s="32"/>
      <c r="W52" s="273"/>
      <c r="X52" s="36">
        <f t="shared" si="22"/>
        <v>0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51" t="str">
        <f>'(G1) Fjalori'!A261</f>
        <v>Tarifa për pyejt dhe kullotat</v>
      </c>
      <c r="C53" s="852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4"/>
      <c r="H53" s="885"/>
      <c r="I53" s="32"/>
      <c r="J53" s="32"/>
      <c r="K53" s="32"/>
      <c r="L53" s="32"/>
      <c r="M53" s="32"/>
      <c r="N53" s="273"/>
      <c r="O53" s="36">
        <f t="shared" si="21"/>
        <v>0</v>
      </c>
      <c r="P53" s="884"/>
      <c r="Q53" s="885"/>
      <c r="R53" s="32"/>
      <c r="S53" s="32"/>
      <c r="T53" s="32"/>
      <c r="U53" s="32"/>
      <c r="V53" s="32"/>
      <c r="W53" s="273"/>
      <c r="X53" s="36">
        <f t="shared" si="22"/>
        <v>0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51" t="str">
        <f>'(G1) Fjalori'!A262</f>
        <v>Tarifa për shërbimet shtesë nga zjarrëfiksja</v>
      </c>
      <c r="C54" s="852"/>
      <c r="D54" s="235">
        <f>'(C2) Burimet viti kaluar'!D51</f>
        <v>0</v>
      </c>
      <c r="E54" s="235">
        <f>'(C2) Burimet viti kaluar'!E51</f>
        <v>0</v>
      </c>
      <c r="F54" s="235">
        <f>'(C2) Burimet viti kaluar'!F51</f>
        <v>0</v>
      </c>
      <c r="G54" s="884"/>
      <c r="H54" s="885"/>
      <c r="I54" s="32"/>
      <c r="J54" s="32"/>
      <c r="K54" s="32"/>
      <c r="L54" s="32"/>
      <c r="M54" s="32"/>
      <c r="N54" s="273"/>
      <c r="O54" s="36">
        <f t="shared" si="21"/>
        <v>0</v>
      </c>
      <c r="P54" s="884"/>
      <c r="Q54" s="885"/>
      <c r="R54" s="32"/>
      <c r="S54" s="32"/>
      <c r="T54" s="32"/>
      <c r="U54" s="32"/>
      <c r="V54" s="32"/>
      <c r="W54" s="273"/>
      <c r="X54" s="36">
        <f t="shared" si="22"/>
        <v>0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0</v>
      </c>
    </row>
    <row r="55" spans="1:33" s="221" customFormat="1" x14ac:dyDescent="0.2">
      <c r="A55" s="248" t="str">
        <f>'(C2) Burimet viti kaluar'!C52</f>
        <v>A.3.5.10</v>
      </c>
      <c r="B55" s="851" t="str">
        <f>'(G1) Fjalori'!A263</f>
        <v>Tarifa për zënien dhe përdorimin e hapsirës publike dhe fasadave</v>
      </c>
      <c r="C55" s="852"/>
      <c r="D55" s="235">
        <f>'(C2) Burimet viti kaluar'!D52</f>
        <v>0</v>
      </c>
      <c r="E55" s="235">
        <f>'(C2) Burimet viti kaluar'!E52</f>
        <v>0</v>
      </c>
      <c r="F55" s="235">
        <f>'(C2) Burimet viti kaluar'!F52</f>
        <v>0</v>
      </c>
      <c r="G55" s="884"/>
      <c r="H55" s="885"/>
      <c r="I55" s="32"/>
      <c r="J55" s="32"/>
      <c r="K55" s="32"/>
      <c r="L55" s="32"/>
      <c r="M55" s="32"/>
      <c r="N55" s="273"/>
      <c r="O55" s="36">
        <f t="shared" si="21"/>
        <v>0</v>
      </c>
      <c r="P55" s="884"/>
      <c r="Q55" s="885"/>
      <c r="R55" s="32"/>
      <c r="S55" s="32"/>
      <c r="T55" s="32"/>
      <c r="U55" s="32"/>
      <c r="V55" s="32"/>
      <c r="W55" s="273"/>
      <c r="X55" s="36">
        <f t="shared" si="22"/>
        <v>0</v>
      </c>
      <c r="Y55" s="884"/>
      <c r="Z55" s="885"/>
      <c r="AA55" s="32"/>
      <c r="AB55" s="32"/>
      <c r="AC55" s="32"/>
      <c r="AD55" s="32"/>
      <c r="AE55" s="32"/>
      <c r="AF55" s="273"/>
      <c r="AG55" s="36">
        <f t="shared" si="23"/>
        <v>0</v>
      </c>
    </row>
    <row r="56" spans="1:33" s="221" customFormat="1" x14ac:dyDescent="0.2">
      <c r="A56" s="248" t="str">
        <f>'(C2) Burimet viti kaluar'!C53</f>
        <v>A.3.5.11</v>
      </c>
      <c r="B56" s="851" t="str">
        <f>'(G1) Fjalori'!A264</f>
        <v xml:space="preserve">Tarifa për trajtimin e mbetjeve inerte në landfille </v>
      </c>
      <c r="C56" s="852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/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51" t="str">
        <f>'(G1) Fjalori'!A265</f>
        <v>Tarifa për linjat ajrore dhe nëntoksore (Telefoni, Energji, TV Kabllor, Internet)</v>
      </c>
      <c r="C57" s="852"/>
      <c r="D57" s="235">
        <f>'(C2) Burimet viti kaluar'!D54</f>
        <v>0</v>
      </c>
      <c r="E57" s="235">
        <f>'(C2) Burimet viti kaluar'!E54</f>
        <v>0</v>
      </c>
      <c r="F57" s="235">
        <f>'(C2) Burimet viti kaluar'!F54</f>
        <v>0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0</v>
      </c>
      <c r="P57" s="884"/>
      <c r="Q57" s="885"/>
      <c r="R57" s="32"/>
      <c r="S57" s="32"/>
      <c r="T57" s="32"/>
      <c r="U57" s="32"/>
      <c r="V57" s="32"/>
      <c r="W57" s="273"/>
      <c r="X57" s="36">
        <f t="shared" si="22"/>
        <v>0</v>
      </c>
      <c r="Y57" s="884"/>
      <c r="Z57" s="885"/>
      <c r="AA57" s="32"/>
      <c r="AB57" s="32"/>
      <c r="AC57" s="32"/>
      <c r="AD57" s="32"/>
      <c r="AE57" s="32"/>
      <c r="AF57" s="273"/>
      <c r="AG57" s="36">
        <f t="shared" si="23"/>
        <v>0</v>
      </c>
    </row>
    <row r="58" spans="1:33" s="221" customFormat="1" x14ac:dyDescent="0.2">
      <c r="A58" s="248" t="str">
        <f>'(C2) Burimet viti kaluar'!C55</f>
        <v>A.3.5.13</v>
      </c>
      <c r="B58" s="851" t="str">
        <f>'(G1) Fjalori'!A266</f>
        <v>Tarifa nga dokumentat për tender, ankand etj</v>
      </c>
      <c r="C58" s="852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/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0</v>
      </c>
    </row>
    <row r="60" spans="1:33" s="221" customFormat="1" x14ac:dyDescent="0.2">
      <c r="A60" s="248" t="str">
        <f>'(C2) Burimet viti kaluar'!C57</f>
        <v>A.3.6.1</v>
      </c>
      <c r="B60" s="851" t="str">
        <f>'(G1) Fjalori'!A268</f>
        <v>Bibloteka</v>
      </c>
      <c r="C60" s="852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4"/>
      <c r="Q60" s="885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51" t="str">
        <f>'(G1) Fjalori'!A269</f>
        <v>Muzeumet</v>
      </c>
      <c r="C61" s="852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4"/>
      <c r="H61" s="885"/>
      <c r="I61" s="32"/>
      <c r="J61" s="32"/>
      <c r="K61" s="32"/>
      <c r="L61" s="32"/>
      <c r="M61" s="32"/>
      <c r="N61" s="273"/>
      <c r="O61" s="36">
        <f t="shared" si="24"/>
        <v>0</v>
      </c>
      <c r="P61" s="884"/>
      <c r="Q61" s="885"/>
      <c r="R61" s="32"/>
      <c r="S61" s="32"/>
      <c r="T61" s="32"/>
      <c r="U61" s="32"/>
      <c r="V61" s="32"/>
      <c r="W61" s="273"/>
      <c r="X61" s="36">
        <f t="shared" si="25"/>
        <v>0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51" t="str">
        <f>'(G1) Fjalori'!A270</f>
        <v>Teatri</v>
      </c>
      <c r="C62" s="852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/>
      <c r="O62" s="36">
        <f t="shared" si="24"/>
        <v>0</v>
      </c>
      <c r="P62" s="884"/>
      <c r="Q62" s="885"/>
      <c r="R62" s="32"/>
      <c r="S62" s="32"/>
      <c r="T62" s="32"/>
      <c r="U62" s="32"/>
      <c r="V62" s="32"/>
      <c r="W62" s="273"/>
      <c r="X62" s="36">
        <f t="shared" si="25"/>
        <v>0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51" t="str">
        <f>'(G1) Fjalori'!A271</f>
        <v>Qendra kulturore e fëmijëve</v>
      </c>
      <c r="C63" s="852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/>
      <c r="O63" s="36">
        <f t="shared" si="24"/>
        <v>0</v>
      </c>
      <c r="P63" s="884"/>
      <c r="Q63" s="885"/>
      <c r="R63" s="32"/>
      <c r="S63" s="32"/>
      <c r="T63" s="32"/>
      <c r="U63" s="32"/>
      <c r="V63" s="32"/>
      <c r="W63" s="273"/>
      <c r="X63" s="36">
        <f t="shared" si="25"/>
        <v>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51" t="str">
        <f>'(G1) Fjalori'!A272</f>
        <v>Pallati i sportit</v>
      </c>
      <c r="C64" s="852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4"/>
      <c r="H64" s="885"/>
      <c r="I64" s="32"/>
      <c r="J64" s="32"/>
      <c r="K64" s="32"/>
      <c r="L64" s="32"/>
      <c r="M64" s="32"/>
      <c r="N64" s="273"/>
      <c r="O64" s="36">
        <f t="shared" si="24"/>
        <v>0</v>
      </c>
      <c r="P64" s="884"/>
      <c r="Q64" s="885"/>
      <c r="R64" s="32"/>
      <c r="S64" s="32"/>
      <c r="T64" s="32"/>
      <c r="U64" s="32"/>
      <c r="V64" s="32"/>
      <c r="W64" s="273"/>
      <c r="X64" s="36">
        <f t="shared" si="25"/>
        <v>0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51" t="str">
        <f>'(G1) Fjalori'!A273</f>
        <v>Qendra Komunitare</v>
      </c>
      <c r="C65" s="852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/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51" t="str">
        <f>'(G1) Fjalori'!A274</f>
        <v>Mensa (Konviktet)</v>
      </c>
      <c r="C66" s="852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/>
      <c r="O66" s="36">
        <f t="shared" si="24"/>
        <v>0</v>
      </c>
      <c r="P66" s="884"/>
      <c r="Q66" s="885"/>
      <c r="R66" s="32"/>
      <c r="S66" s="32"/>
      <c r="T66" s="32"/>
      <c r="U66" s="32"/>
      <c r="V66" s="32"/>
      <c r="W66" s="273"/>
      <c r="X66" s="36">
        <f t="shared" si="25"/>
        <v>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51" t="str">
        <f>'(G1) Fjalori'!A275</f>
        <v>Kopshtet</v>
      </c>
      <c r="C67" s="852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0</v>
      </c>
      <c r="G67" s="884"/>
      <c r="H67" s="885"/>
      <c r="I67" s="32"/>
      <c r="J67" s="32"/>
      <c r="K67" s="32"/>
      <c r="L67" s="32"/>
      <c r="M67" s="32"/>
      <c r="N67" s="273"/>
      <c r="O67" s="36">
        <f t="shared" si="24"/>
        <v>0</v>
      </c>
      <c r="P67" s="884"/>
      <c r="Q67" s="885"/>
      <c r="R67" s="32"/>
      <c r="S67" s="32"/>
      <c r="T67" s="32"/>
      <c r="U67" s="32"/>
      <c r="V67" s="32"/>
      <c r="W67" s="273"/>
      <c r="X67" s="36">
        <f t="shared" si="25"/>
        <v>0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0</v>
      </c>
    </row>
    <row r="68" spans="1:33" s="221" customFormat="1" x14ac:dyDescent="0.2">
      <c r="A68" s="248" t="str">
        <f>'(C2) Burimet viti kaluar'!C65</f>
        <v>A.3.6.9</v>
      </c>
      <c r="B68" s="851" t="str">
        <f>'(G1) Fjalori'!A276</f>
        <v>Çerdhet</v>
      </c>
      <c r="C68" s="852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4"/>
      <c r="H68" s="885"/>
      <c r="I68" s="32"/>
      <c r="J68" s="32"/>
      <c r="K68" s="32"/>
      <c r="L68" s="32"/>
      <c r="M68" s="32"/>
      <c r="N68" s="273"/>
      <c r="O68" s="36">
        <f t="shared" si="24"/>
        <v>0</v>
      </c>
      <c r="P68" s="884"/>
      <c r="Q68" s="885"/>
      <c r="R68" s="32"/>
      <c r="S68" s="32"/>
      <c r="T68" s="32"/>
      <c r="U68" s="32"/>
      <c r="V68" s="32"/>
      <c r="W68" s="273"/>
      <c r="X68" s="36">
        <f t="shared" si="25"/>
        <v>0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0</v>
      </c>
      <c r="P69" s="884"/>
      <c r="Q69" s="885"/>
      <c r="R69" s="32"/>
      <c r="S69" s="32"/>
      <c r="T69" s="32"/>
      <c r="U69" s="32"/>
      <c r="V69" s="32"/>
      <c r="W69" s="273"/>
      <c r="X69" s="36">
        <f t="shared" si="25"/>
        <v>0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4"/>
      <c r="H70" s="885"/>
      <c r="I70" s="32"/>
      <c r="J70" s="32"/>
      <c r="K70" s="32"/>
      <c r="L70" s="32"/>
      <c r="M70" s="32"/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/>
      <c r="W70" s="273"/>
      <c r="X70" s="36">
        <f t="shared" si="25"/>
        <v>0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/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0</v>
      </c>
      <c r="E72" s="235">
        <f>'(C2) Burimet viti kaluar'!E69</f>
        <v>0</v>
      </c>
      <c r="F72" s="235">
        <f>'(C2) Burimet viti kaluar'!F69</f>
        <v>0</v>
      </c>
      <c r="G72" s="884"/>
      <c r="H72" s="885"/>
      <c r="I72" s="32"/>
      <c r="J72" s="32"/>
      <c r="K72" s="32"/>
      <c r="L72" s="32"/>
      <c r="M72" s="32"/>
      <c r="N72" s="273"/>
      <c r="O72" s="36">
        <f t="shared" si="24"/>
        <v>0</v>
      </c>
      <c r="P72" s="884"/>
      <c r="Q72" s="885"/>
      <c r="R72" s="32"/>
      <c r="S72" s="32"/>
      <c r="T72" s="32"/>
      <c r="U72" s="32"/>
      <c r="V72" s="32"/>
      <c r="W72" s="273"/>
      <c r="X72" s="36">
        <f t="shared" si="25"/>
        <v>0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0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-2</v>
      </c>
      <c r="E74" s="506">
        <f t="shared" ref="E74:F74" si="27">E29</f>
        <v>-1</v>
      </c>
      <c r="F74" s="506">
        <f t="shared" si="27"/>
        <v>0</v>
      </c>
      <c r="G74" s="895">
        <f>G29</f>
        <v>1</v>
      </c>
      <c r="H74" s="896"/>
      <c r="I74" s="896"/>
      <c r="J74" s="896"/>
      <c r="K74" s="896"/>
      <c r="L74" s="896"/>
      <c r="M74" s="896"/>
      <c r="N74" s="896"/>
      <c r="O74" s="897"/>
      <c r="P74" s="895">
        <f t="shared" ref="P74" si="28">P29</f>
        <v>2</v>
      </c>
      <c r="Q74" s="896"/>
      <c r="R74" s="896"/>
      <c r="S74" s="896"/>
      <c r="T74" s="896"/>
      <c r="U74" s="896"/>
      <c r="V74" s="896"/>
      <c r="W74" s="896"/>
      <c r="X74" s="896"/>
      <c r="Y74" s="895">
        <f t="shared" ref="Y74" si="29">Y29</f>
        <v>3</v>
      </c>
      <c r="Z74" s="896"/>
      <c r="AA74" s="896"/>
      <c r="AB74" s="896"/>
      <c r="AC74" s="896"/>
      <c r="AD74" s="896"/>
      <c r="AE74" s="896"/>
      <c r="AF74" s="896"/>
      <c r="AG74" s="897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7"/>
      <c r="H75" s="889"/>
      <c r="I75" s="889"/>
      <c r="J75" s="889"/>
      <c r="K75" s="889"/>
      <c r="L75" s="889"/>
      <c r="M75" s="889"/>
      <c r="N75" s="888"/>
      <c r="O75" s="511" t="str">
        <f>'[1](G1) Fjalori'!A351</f>
        <v>Vlerësimi i të Ardhurave</v>
      </c>
      <c r="P75" s="887"/>
      <c r="Q75" s="889"/>
      <c r="R75" s="889"/>
      <c r="S75" s="889"/>
      <c r="T75" s="889"/>
      <c r="U75" s="889"/>
      <c r="V75" s="889"/>
      <c r="W75" s="888"/>
      <c r="X75" s="511" t="str">
        <f>O75</f>
        <v>Vlerësimi i të Ardhurave</v>
      </c>
      <c r="Y75" s="887"/>
      <c r="Z75" s="889"/>
      <c r="AA75" s="889"/>
      <c r="AB75" s="889"/>
      <c r="AC75" s="889"/>
      <c r="AD75" s="889"/>
      <c r="AE75" s="889"/>
      <c r="AF75" s="888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5" t="str">
        <f>'(G1) Fjalori'!A281</f>
        <v>TË ARDHURAT E TJERA</v>
      </c>
      <c r="C76" s="856"/>
      <c r="D76" s="399">
        <f>'(C2) Burimet viti kaluar'!D70</f>
        <v>0</v>
      </c>
      <c r="E76" s="399">
        <f>'(C2) Burimet viti kaluar'!E70</f>
        <v>0</v>
      </c>
      <c r="F76" s="399">
        <f>'(C2) Burimet viti kaluar'!F70</f>
        <v>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0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0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0</v>
      </c>
      <c r="E77" s="235">
        <f>'(C2) Burimet viti kaluar'!E71</f>
        <v>0</v>
      </c>
      <c r="F77" s="235">
        <f>'(C2) Burimet viti kaluar'!F71</f>
        <v>0</v>
      </c>
      <c r="G77" s="884"/>
      <c r="H77" s="886"/>
      <c r="I77" s="886"/>
      <c r="J77" s="886"/>
      <c r="K77" s="886"/>
      <c r="L77" s="886"/>
      <c r="M77" s="886"/>
      <c r="N77" s="885"/>
      <c r="O77" s="519"/>
      <c r="P77" s="884"/>
      <c r="Q77" s="886"/>
      <c r="R77" s="886"/>
      <c r="S77" s="886"/>
      <c r="T77" s="886"/>
      <c r="U77" s="886"/>
      <c r="V77" s="886"/>
      <c r="W77" s="885"/>
      <c r="X77" s="519"/>
      <c r="Y77" s="884"/>
      <c r="Z77" s="886"/>
      <c r="AA77" s="886"/>
      <c r="AB77" s="886"/>
      <c r="AC77" s="886"/>
      <c r="AD77" s="886"/>
      <c r="AE77" s="886"/>
      <c r="AF77" s="885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86"/>
      <c r="I78" s="886"/>
      <c r="J78" s="886"/>
      <c r="K78" s="886"/>
      <c r="L78" s="886"/>
      <c r="M78" s="886"/>
      <c r="N78" s="885"/>
      <c r="O78" s="519"/>
      <c r="P78" s="884"/>
      <c r="Q78" s="886"/>
      <c r="R78" s="886"/>
      <c r="S78" s="886"/>
      <c r="T78" s="886"/>
      <c r="U78" s="886"/>
      <c r="V78" s="886"/>
      <c r="W78" s="885"/>
      <c r="X78" s="519"/>
      <c r="Y78" s="884"/>
      <c r="Z78" s="886"/>
      <c r="AA78" s="886"/>
      <c r="AB78" s="886"/>
      <c r="AC78" s="886"/>
      <c r="AD78" s="886"/>
      <c r="AE78" s="886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86"/>
      <c r="I79" s="886"/>
      <c r="J79" s="886"/>
      <c r="K79" s="886"/>
      <c r="L79" s="886"/>
      <c r="M79" s="886"/>
      <c r="N79" s="885"/>
      <c r="O79" s="519"/>
      <c r="P79" s="884"/>
      <c r="Q79" s="886"/>
      <c r="R79" s="886"/>
      <c r="S79" s="886"/>
      <c r="T79" s="886"/>
      <c r="U79" s="886"/>
      <c r="V79" s="886"/>
      <c r="W79" s="885"/>
      <c r="X79" s="519"/>
      <c r="Y79" s="884"/>
      <c r="Z79" s="886"/>
      <c r="AA79" s="886"/>
      <c r="AB79" s="886"/>
      <c r="AC79" s="886"/>
      <c r="AD79" s="886"/>
      <c r="AE79" s="886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86"/>
      <c r="I80" s="886"/>
      <c r="J80" s="886"/>
      <c r="K80" s="886"/>
      <c r="L80" s="886"/>
      <c r="M80" s="886"/>
      <c r="N80" s="885"/>
      <c r="O80" s="519"/>
      <c r="P80" s="884"/>
      <c r="Q80" s="886"/>
      <c r="R80" s="886"/>
      <c r="S80" s="886"/>
      <c r="T80" s="886"/>
      <c r="U80" s="886"/>
      <c r="V80" s="886"/>
      <c r="W80" s="885"/>
      <c r="X80" s="519"/>
      <c r="Y80" s="884"/>
      <c r="Z80" s="886"/>
      <c r="AA80" s="886"/>
      <c r="AB80" s="886"/>
      <c r="AC80" s="886"/>
      <c r="AD80" s="886"/>
      <c r="AE80" s="886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86"/>
      <c r="I81" s="886"/>
      <c r="J81" s="886"/>
      <c r="K81" s="886"/>
      <c r="L81" s="886"/>
      <c r="M81" s="886"/>
      <c r="N81" s="885"/>
      <c r="O81" s="519"/>
      <c r="P81" s="884"/>
      <c r="Q81" s="886"/>
      <c r="R81" s="886"/>
      <c r="S81" s="886"/>
      <c r="T81" s="886"/>
      <c r="U81" s="886"/>
      <c r="V81" s="886"/>
      <c r="W81" s="885"/>
      <c r="X81" s="519"/>
      <c r="Y81" s="884"/>
      <c r="Z81" s="886"/>
      <c r="AA81" s="886"/>
      <c r="AB81" s="886"/>
      <c r="AC81" s="886"/>
      <c r="AD81" s="886"/>
      <c r="AE81" s="886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86"/>
      <c r="I82" s="886"/>
      <c r="J82" s="886"/>
      <c r="K82" s="886"/>
      <c r="L82" s="886"/>
      <c r="M82" s="886"/>
      <c r="N82" s="885"/>
      <c r="O82" s="519"/>
      <c r="P82" s="884"/>
      <c r="Q82" s="886"/>
      <c r="R82" s="886"/>
      <c r="S82" s="886"/>
      <c r="T82" s="886"/>
      <c r="U82" s="886"/>
      <c r="V82" s="886"/>
      <c r="W82" s="885"/>
      <c r="X82" s="519"/>
      <c r="Y82" s="884"/>
      <c r="Z82" s="886"/>
      <c r="AA82" s="886"/>
      <c r="AB82" s="886"/>
      <c r="AC82" s="886"/>
      <c r="AD82" s="886"/>
      <c r="AE82" s="886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0</v>
      </c>
      <c r="E83" s="235">
        <f>'(C2) Burimet viti kaluar'!E77</f>
        <v>0</v>
      </c>
      <c r="F83" s="235">
        <f>'(C2) Burimet viti kaluar'!F77</f>
        <v>0</v>
      </c>
      <c r="G83" s="884"/>
      <c r="H83" s="886"/>
      <c r="I83" s="886"/>
      <c r="J83" s="886"/>
      <c r="K83" s="886"/>
      <c r="L83" s="886"/>
      <c r="M83" s="886"/>
      <c r="N83" s="885"/>
      <c r="O83" s="519"/>
      <c r="P83" s="884"/>
      <c r="Q83" s="886"/>
      <c r="R83" s="886"/>
      <c r="S83" s="886"/>
      <c r="T83" s="886"/>
      <c r="U83" s="886"/>
      <c r="V83" s="886"/>
      <c r="W83" s="885"/>
      <c r="X83" s="519"/>
      <c r="Y83" s="884"/>
      <c r="Z83" s="886"/>
      <c r="AA83" s="886"/>
      <c r="AB83" s="886"/>
      <c r="AC83" s="886"/>
      <c r="AD83" s="886"/>
      <c r="AE83" s="886"/>
      <c r="AF83" s="885"/>
      <c r="AG83" s="519"/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86"/>
      <c r="I84" s="886"/>
      <c r="J84" s="886"/>
      <c r="K84" s="886"/>
      <c r="L84" s="886"/>
      <c r="M84" s="886"/>
      <c r="N84" s="885"/>
      <c r="O84" s="519"/>
      <c r="P84" s="884"/>
      <c r="Q84" s="886"/>
      <c r="R84" s="886"/>
      <c r="S84" s="886"/>
      <c r="T84" s="886"/>
      <c r="U84" s="886"/>
      <c r="V84" s="886"/>
      <c r="W84" s="885"/>
      <c r="X84" s="519"/>
      <c r="Y84" s="884"/>
      <c r="Z84" s="886"/>
      <c r="AA84" s="886"/>
      <c r="AB84" s="886"/>
      <c r="AC84" s="886"/>
      <c r="AD84" s="886"/>
      <c r="AE84" s="886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86"/>
      <c r="I85" s="886"/>
      <c r="J85" s="886"/>
      <c r="K85" s="886"/>
      <c r="L85" s="886"/>
      <c r="M85" s="886"/>
      <c r="N85" s="885"/>
      <c r="O85" s="519"/>
      <c r="P85" s="884"/>
      <c r="Q85" s="886"/>
      <c r="R85" s="886"/>
      <c r="S85" s="886"/>
      <c r="T85" s="886"/>
      <c r="U85" s="886"/>
      <c r="V85" s="886"/>
      <c r="W85" s="885"/>
      <c r="X85" s="519"/>
      <c r="Y85" s="884"/>
      <c r="Z85" s="886"/>
      <c r="AA85" s="886"/>
      <c r="AB85" s="886"/>
      <c r="AC85" s="886"/>
      <c r="AD85" s="886"/>
      <c r="AE85" s="886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86"/>
      <c r="I86" s="886"/>
      <c r="J86" s="886"/>
      <c r="K86" s="886"/>
      <c r="L86" s="886"/>
      <c r="M86" s="886"/>
      <c r="N86" s="885"/>
      <c r="O86" s="519"/>
      <c r="P86" s="884"/>
      <c r="Q86" s="886"/>
      <c r="R86" s="886"/>
      <c r="S86" s="886"/>
      <c r="T86" s="886"/>
      <c r="U86" s="886"/>
      <c r="V86" s="886"/>
      <c r="W86" s="885"/>
      <c r="X86" s="519"/>
      <c r="Y86" s="884"/>
      <c r="Z86" s="886"/>
      <c r="AA86" s="886"/>
      <c r="AB86" s="886"/>
      <c r="AC86" s="886"/>
      <c r="AD86" s="886"/>
      <c r="AE86" s="886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84"/>
      <c r="H87" s="886"/>
      <c r="I87" s="886"/>
      <c r="J87" s="886"/>
      <c r="K87" s="886"/>
      <c r="L87" s="886"/>
      <c r="M87" s="886"/>
      <c r="N87" s="885"/>
      <c r="O87" s="519"/>
      <c r="P87" s="884"/>
      <c r="Q87" s="886"/>
      <c r="R87" s="886"/>
      <c r="S87" s="886"/>
      <c r="T87" s="886"/>
      <c r="U87" s="886"/>
      <c r="V87" s="886"/>
      <c r="W87" s="885"/>
      <c r="X87" s="519"/>
      <c r="Y87" s="884"/>
      <c r="Z87" s="886"/>
      <c r="AA87" s="886"/>
      <c r="AB87" s="886"/>
      <c r="AC87" s="886"/>
      <c r="AD87" s="886"/>
      <c r="AE87" s="886"/>
      <c r="AF87" s="885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86"/>
      <c r="I88" s="886"/>
      <c r="J88" s="886"/>
      <c r="K88" s="886"/>
      <c r="L88" s="886"/>
      <c r="M88" s="886"/>
      <c r="N88" s="885"/>
      <c r="O88" s="519"/>
      <c r="P88" s="884"/>
      <c r="Q88" s="886"/>
      <c r="R88" s="886"/>
      <c r="S88" s="886"/>
      <c r="T88" s="886"/>
      <c r="U88" s="886"/>
      <c r="V88" s="886"/>
      <c r="W88" s="885"/>
      <c r="X88" s="519"/>
      <c r="Y88" s="884"/>
      <c r="Z88" s="886"/>
      <c r="AA88" s="886"/>
      <c r="AB88" s="886"/>
      <c r="AC88" s="886"/>
      <c r="AD88" s="886"/>
      <c r="AE88" s="886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4"/>
      <c r="H89" s="886"/>
      <c r="I89" s="886"/>
      <c r="J89" s="886"/>
      <c r="K89" s="886"/>
      <c r="L89" s="886"/>
      <c r="M89" s="886"/>
      <c r="N89" s="885"/>
      <c r="O89" s="519"/>
      <c r="P89" s="884"/>
      <c r="Q89" s="886"/>
      <c r="R89" s="886"/>
      <c r="S89" s="886"/>
      <c r="T89" s="886"/>
      <c r="U89" s="886"/>
      <c r="V89" s="886"/>
      <c r="W89" s="885"/>
      <c r="X89" s="519"/>
      <c r="Y89" s="884"/>
      <c r="Z89" s="886"/>
      <c r="AA89" s="886"/>
      <c r="AB89" s="886"/>
      <c r="AC89" s="886"/>
      <c r="AD89" s="886"/>
      <c r="AE89" s="886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0</v>
      </c>
      <c r="E90" s="235">
        <f>'(C2) Burimet viti kaluar'!E84</f>
        <v>0</v>
      </c>
      <c r="F90" s="235">
        <f>'(C2) Burimet viti kaluar'!F84</f>
        <v>0</v>
      </c>
      <c r="G90" s="884"/>
      <c r="H90" s="886"/>
      <c r="I90" s="886"/>
      <c r="J90" s="886"/>
      <c r="K90" s="886"/>
      <c r="L90" s="886"/>
      <c r="M90" s="886"/>
      <c r="N90" s="885"/>
      <c r="O90" s="519"/>
      <c r="P90" s="884"/>
      <c r="Q90" s="886"/>
      <c r="R90" s="886"/>
      <c r="S90" s="886"/>
      <c r="T90" s="886"/>
      <c r="U90" s="886"/>
      <c r="V90" s="886"/>
      <c r="W90" s="885"/>
      <c r="X90" s="519"/>
      <c r="Y90" s="884"/>
      <c r="Z90" s="886"/>
      <c r="AA90" s="886"/>
      <c r="AB90" s="886"/>
      <c r="AC90" s="886"/>
      <c r="AD90" s="886"/>
      <c r="AE90" s="886"/>
      <c r="AF90" s="885"/>
      <c r="AG90" s="519"/>
    </row>
    <row r="91" spans="1:33" s="221" customFormat="1" ht="18.75" x14ac:dyDescent="0.25">
      <c r="A91" s="394" t="str">
        <f>'(C2) Burimet viti kaluar'!C85</f>
        <v>B</v>
      </c>
      <c r="B91" s="890" t="str">
        <f>'(G1) Fjalori'!A296</f>
        <v>TË ARDHURA NGA BUXHETI QENDROR</v>
      </c>
      <c r="C91" s="891"/>
      <c r="D91" s="398">
        <f>'(C2) Burimet viti kaluar'!D85</f>
        <v>0</v>
      </c>
      <c r="E91" s="398">
        <f>'(C2) Burimet viti kaluar'!E85</f>
        <v>0</v>
      </c>
      <c r="F91" s="398">
        <f>'(C2) Burimet viti kaluar'!F85</f>
        <v>0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0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0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0</v>
      </c>
    </row>
    <row r="92" spans="1:33" s="230" customFormat="1" ht="18.75" x14ac:dyDescent="0.2">
      <c r="A92" s="254" t="str">
        <f>'(C2) Burimet viti kaluar'!C86</f>
        <v>B.1</v>
      </c>
      <c r="B92" s="855" t="str">
        <f>'(G1) Fjalori'!A297</f>
        <v>Transferta e pakushtëzuar</v>
      </c>
      <c r="C92" s="856"/>
      <c r="D92" s="235">
        <f>'(C2) Burimet viti kaluar'!D86</f>
        <v>0</v>
      </c>
      <c r="E92" s="235">
        <f>'(C2) Burimet viti kaluar'!E86</f>
        <v>0</v>
      </c>
      <c r="F92" s="235">
        <f>'(C2) Burimet viti kaluar'!F86</f>
        <v>0</v>
      </c>
      <c r="G92" s="884"/>
      <c r="H92" s="886"/>
      <c r="I92" s="886"/>
      <c r="J92" s="886"/>
      <c r="K92" s="886"/>
      <c r="L92" s="886"/>
      <c r="M92" s="886"/>
      <c r="N92" s="885"/>
      <c r="O92" s="519"/>
      <c r="P92" s="884"/>
      <c r="Q92" s="886"/>
      <c r="R92" s="886"/>
      <c r="S92" s="886"/>
      <c r="T92" s="886"/>
      <c r="U92" s="886"/>
      <c r="V92" s="886"/>
      <c r="W92" s="885"/>
      <c r="X92" s="519"/>
      <c r="Y92" s="884"/>
      <c r="Z92" s="886"/>
      <c r="AA92" s="886"/>
      <c r="AB92" s="886"/>
      <c r="AC92" s="886"/>
      <c r="AD92" s="886"/>
      <c r="AE92" s="886"/>
      <c r="AF92" s="885"/>
      <c r="AG92" s="519"/>
    </row>
    <row r="93" spans="1:33" s="230" customFormat="1" ht="18.75" x14ac:dyDescent="0.25">
      <c r="A93" s="254" t="str">
        <f>'(C2) Burimet viti kaluar'!C87</f>
        <v>B.2</v>
      </c>
      <c r="B93" s="855" t="str">
        <f>'(G1) Fjalori'!A298</f>
        <v>Transferta e kushtëzuar</v>
      </c>
      <c r="C93" s="856"/>
      <c r="D93" s="399">
        <f>'(C2) Burimet viti kaluar'!D87</f>
        <v>0</v>
      </c>
      <c r="E93" s="399">
        <f>'(C2) Burimet viti kaluar'!E87</f>
        <v>0</v>
      </c>
      <c r="F93" s="399">
        <f>'(C2) Burimet viti kaluar'!F87</f>
        <v>0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0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0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0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0</v>
      </c>
      <c r="E94" s="235">
        <f>'(C2) Burimet viti kaluar'!E88</f>
        <v>0</v>
      </c>
      <c r="F94" s="235">
        <f>'(C2) Burimet viti kaluar'!F88</f>
        <v>0</v>
      </c>
      <c r="G94" s="884"/>
      <c r="H94" s="886"/>
      <c r="I94" s="886"/>
      <c r="J94" s="886"/>
      <c r="K94" s="886"/>
      <c r="L94" s="886"/>
      <c r="M94" s="886"/>
      <c r="N94" s="885"/>
      <c r="O94" s="519"/>
      <c r="P94" s="884"/>
      <c r="Q94" s="886"/>
      <c r="R94" s="886"/>
      <c r="S94" s="886"/>
      <c r="T94" s="886"/>
      <c r="U94" s="886"/>
      <c r="V94" s="886"/>
      <c r="W94" s="885"/>
      <c r="X94" s="519"/>
      <c r="Y94" s="884"/>
      <c r="Z94" s="886"/>
      <c r="AA94" s="886"/>
      <c r="AB94" s="886"/>
      <c r="AC94" s="886"/>
      <c r="AD94" s="886"/>
      <c r="AE94" s="886"/>
      <c r="AF94" s="885"/>
      <c r="AG94" s="519"/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0</v>
      </c>
      <c r="E95" s="235">
        <f>'(C2) Burimet viti kaluar'!E89</f>
        <v>0</v>
      </c>
      <c r="F95" s="235">
        <f>'(C2) Burimet viti kaluar'!F89</f>
        <v>0</v>
      </c>
      <c r="G95" s="884"/>
      <c r="H95" s="886"/>
      <c r="I95" s="886"/>
      <c r="J95" s="886"/>
      <c r="K95" s="886"/>
      <c r="L95" s="886"/>
      <c r="M95" s="886"/>
      <c r="N95" s="885"/>
      <c r="O95" s="519"/>
      <c r="P95" s="884"/>
      <c r="Q95" s="886"/>
      <c r="R95" s="886"/>
      <c r="S95" s="886"/>
      <c r="T95" s="886"/>
      <c r="U95" s="886"/>
      <c r="V95" s="886"/>
      <c r="W95" s="885"/>
      <c r="X95" s="519"/>
      <c r="Y95" s="884"/>
      <c r="Z95" s="886"/>
      <c r="AA95" s="886"/>
      <c r="AB95" s="886"/>
      <c r="AC95" s="886"/>
      <c r="AD95" s="886"/>
      <c r="AE95" s="886"/>
      <c r="AF95" s="885"/>
      <c r="AG95" s="519"/>
    </row>
    <row r="96" spans="1:33" s="230" customFormat="1" ht="18.75" x14ac:dyDescent="0.2">
      <c r="A96" s="254" t="str">
        <f>'(C2) Burimet viti kaluar'!C90</f>
        <v>B.3</v>
      </c>
      <c r="B96" s="855" t="str">
        <f>'(G1) Fjalori'!A301</f>
        <v>Trasferta specifike</v>
      </c>
      <c r="C96" s="856"/>
      <c r="D96" s="235">
        <f>'(C2) Burimet viti kaluar'!D90</f>
        <v>0</v>
      </c>
      <c r="E96" s="235">
        <f>'(C2) Burimet viti kaluar'!E90</f>
        <v>0</v>
      </c>
      <c r="F96" s="235">
        <f>'(C2) Burimet viti kaluar'!F90</f>
        <v>0</v>
      </c>
      <c r="G96" s="451"/>
      <c r="H96" s="452"/>
      <c r="I96" s="452"/>
      <c r="J96" s="452"/>
      <c r="K96" s="452"/>
      <c r="L96" s="452"/>
      <c r="M96" s="452"/>
      <c r="N96" s="453"/>
      <c r="O96" s="519"/>
      <c r="P96" s="451"/>
      <c r="Q96" s="452"/>
      <c r="R96" s="452"/>
      <c r="S96" s="452"/>
      <c r="T96" s="452"/>
      <c r="U96" s="452"/>
      <c r="V96" s="452"/>
      <c r="W96" s="453"/>
      <c r="X96" s="519"/>
      <c r="Y96" s="451"/>
      <c r="Z96" s="452"/>
      <c r="AA96" s="452"/>
      <c r="AB96" s="452"/>
      <c r="AC96" s="452"/>
      <c r="AD96" s="452"/>
      <c r="AE96" s="452"/>
      <c r="AF96" s="453"/>
      <c r="AG96" s="519"/>
    </row>
    <row r="97" spans="1:33" s="221" customFormat="1" ht="18.75" x14ac:dyDescent="0.25">
      <c r="A97" s="394" t="str">
        <f>'(C2) Burimet viti kaluar'!C91</f>
        <v>C</v>
      </c>
      <c r="B97" s="890" t="str">
        <f>'(G1) Fjalori'!A302</f>
        <v>HUAMARRJA</v>
      </c>
      <c r="C97" s="891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5" t="str">
        <f>'(G1) Fjalori'!A303</f>
        <v>Huamarrja afatshkurtë</v>
      </c>
      <c r="C98" s="856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5" t="str">
        <f>'(G1) Fjalori'!A304</f>
        <v>Huamarrja afatgjatë</v>
      </c>
      <c r="C99" s="856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90" t="str">
        <f>'(G1) Fjalori'!A305</f>
        <v>TRASHËGIMI NGA VITI I SHKUAR</v>
      </c>
      <c r="C100" s="891"/>
      <c r="D100" s="398">
        <f>'(C2) Burimet viti kaluar'!D94</f>
        <v>0</v>
      </c>
      <c r="E100" s="398">
        <f>'(C2) Burimet viti kaluar'!E94</f>
        <v>0</v>
      </c>
      <c r="F100" s="398">
        <f>'(C2) Burimet viti kaluar'!F94</f>
        <v>0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5" t="str">
        <f>'(G1) Fjalori'!A306</f>
        <v>Trashëgimi pa destinacion</v>
      </c>
      <c r="C101" s="856"/>
      <c r="D101" s="235">
        <f>'(C2) Burimet viti kaluar'!D95</f>
        <v>0</v>
      </c>
      <c r="E101" s="235">
        <f>'(C2) Burimet viti kaluar'!E95</f>
        <v>0</v>
      </c>
      <c r="F101" s="235">
        <f>'(C2) Burimet viti kaluar'!F95</f>
        <v>0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5" t="str">
        <f>'(G1) Fjalori'!A307</f>
        <v>Trashëgimi me destinacion</v>
      </c>
      <c r="C102" s="856"/>
      <c r="D102" s="235">
        <f>'(C2) Burimet viti kaluar'!D96</f>
        <v>0</v>
      </c>
      <c r="E102" s="235">
        <f>'(C2) Burimet viti kaluar'!E96</f>
        <v>0</v>
      </c>
      <c r="F102" s="235">
        <f>'(C2) Burimet viti kaluar'!F96</f>
        <v>0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0</v>
      </c>
      <c r="E103" s="447">
        <f>E100+E97+E91+E7</f>
        <v>0</v>
      </c>
      <c r="F103" s="447">
        <f>F100+F97+F91+F7</f>
        <v>0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0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0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0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8Fud91LMdVjcWN0blYiVQxOgdinrtehVAx1PYarlgx3rT3Kbd6BN3P+nPO5edkPlki/Q9/sbnzRC4M7ST5BFhA==" saltValue="UuEkwJXX15x5WQ8jBYcu/g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zoomScaleNormal="100" workbookViewId="0">
      <selection activeCell="AK27" sqref="AK27"/>
    </sheetView>
  </sheetViews>
  <sheetFormatPr defaultColWidth="4.140625" defaultRowHeight="15" x14ac:dyDescent="0.25"/>
  <cols>
    <col min="1" max="1" width="9" style="611" customWidth="1"/>
    <col min="2" max="2" width="21.5703125" style="611" customWidth="1"/>
    <col min="3" max="3" width="54.140625" style="611" customWidth="1"/>
    <col min="4" max="4" width="11.28515625" style="612" hidden="1" customWidth="1"/>
    <col min="5" max="5" width="11.28515625" style="611" hidden="1" customWidth="1"/>
    <col min="6" max="6" width="11.28515625" style="611" hidden="1" customWidth="1" collapsed="1"/>
    <col min="7" max="8" width="5.7109375" style="611" hidden="1" customWidth="1"/>
    <col min="9" max="9" width="7.140625" style="611" hidden="1" customWidth="1"/>
    <col min="10" max="10" width="5.85546875" style="611" hidden="1" customWidth="1"/>
    <col min="11" max="11" width="6.28515625" style="611" hidden="1" customWidth="1"/>
    <col min="12" max="13" width="5.7109375" style="611" hidden="1" customWidth="1"/>
    <col min="14" max="14" width="7.28515625" style="611" hidden="1" customWidth="1"/>
    <col min="15" max="15" width="11.5703125" style="611" hidden="1" customWidth="1"/>
    <col min="16" max="17" width="5.140625" style="611" hidden="1" customWidth="1"/>
    <col min="18" max="18" width="5.85546875" style="611" hidden="1" customWidth="1"/>
    <col min="19" max="19" width="5.140625" style="611" hidden="1" customWidth="1"/>
    <col min="20" max="20" width="6" style="611" hidden="1" customWidth="1"/>
    <col min="21" max="21" width="5.85546875" style="611" hidden="1" customWidth="1"/>
    <col min="22" max="22" width="5.140625" style="611" hidden="1" customWidth="1"/>
    <col min="23" max="23" width="7.28515625" style="611" hidden="1" customWidth="1"/>
    <col min="24" max="24" width="11.5703125" style="611" hidden="1" customWidth="1"/>
    <col min="25" max="26" width="5.140625" style="611" hidden="1" customWidth="1"/>
    <col min="27" max="28" width="5.85546875" style="611" hidden="1" customWidth="1"/>
    <col min="29" max="29" width="7.140625" style="611" hidden="1" customWidth="1"/>
    <col min="30" max="31" width="5.140625" style="611" hidden="1" customWidth="1"/>
    <col min="32" max="32" width="6.28515625" style="611" hidden="1" customWidth="1"/>
    <col min="33" max="34" width="11.5703125" style="611" hidden="1" customWidth="1"/>
    <col min="35" max="35" width="75" style="611" hidden="1" customWidth="1"/>
    <col min="36" max="36" width="18.85546875" style="611" hidden="1" customWidth="1"/>
    <col min="37" max="46" width="11.5703125" style="611" customWidth="1"/>
    <col min="47" max="47" width="16.28515625" style="611" customWidth="1"/>
    <col min="48" max="48" width="11.5703125" style="611" customWidth="1"/>
    <col min="49" max="49" width="15.5703125" style="611" customWidth="1"/>
    <col min="50" max="50" width="11.5703125" style="611" customWidth="1"/>
    <col min="51" max="51" width="14.85546875" style="611" customWidth="1"/>
    <col min="52" max="199" width="11.5703125" style="611" customWidth="1"/>
    <col min="200" max="200" width="3.85546875" style="611" customWidth="1"/>
    <col min="201" max="201" width="22" style="611" customWidth="1"/>
    <col min="202" max="204" width="4.140625" style="611" customWidth="1"/>
    <col min="205" max="205" width="5.85546875" style="611" customWidth="1"/>
    <col min="206" max="206" width="4.140625" style="611" customWidth="1"/>
    <col min="207" max="207" width="0.85546875" style="611" customWidth="1"/>
    <col min="208" max="208" width="5.85546875" style="611" customWidth="1"/>
    <col min="209" max="209" width="4.140625" style="611" customWidth="1"/>
    <col min="210" max="210" width="0.85546875" style="611" customWidth="1"/>
    <col min="211" max="211" width="5.85546875" style="611" customWidth="1"/>
    <col min="212" max="212" width="4.140625" style="611" customWidth="1"/>
    <col min="213" max="213" width="0.85546875" style="611" customWidth="1"/>
    <col min="214" max="214" width="5.85546875" style="611" customWidth="1"/>
    <col min="215" max="16384" width="4.140625" style="611"/>
  </cols>
  <sheetData>
    <row r="1" spans="1:54" s="577" customFormat="1" ht="15" customHeight="1" x14ac:dyDescent="0.25">
      <c r="A1" s="901" t="str">
        <f>'(G1) Fjalori'!A13</f>
        <v>Verdhë = Per tu plotësuar nga Departamenti i Financës</v>
      </c>
      <c r="B1" s="901"/>
      <c r="C1" s="901"/>
      <c r="D1" s="901"/>
      <c r="E1" s="901"/>
      <c r="F1" s="901"/>
      <c r="G1" s="901"/>
      <c r="H1" s="901"/>
      <c r="I1" s="901"/>
      <c r="J1" s="901"/>
      <c r="K1" s="901"/>
      <c r="L1" s="901"/>
      <c r="M1" s="901"/>
      <c r="N1" s="901"/>
      <c r="O1" s="901"/>
      <c r="P1" s="901"/>
      <c r="Q1" s="901"/>
      <c r="R1" s="901"/>
      <c r="S1" s="901"/>
      <c r="T1" s="901"/>
      <c r="U1" s="901"/>
      <c r="V1" s="901"/>
      <c r="W1" s="901"/>
      <c r="X1" s="901"/>
      <c r="Y1" s="901"/>
      <c r="Z1" s="901"/>
      <c r="AA1" s="901"/>
      <c r="AB1" s="901"/>
      <c r="AC1" s="901"/>
      <c r="AD1" s="901"/>
      <c r="AE1" s="901"/>
      <c r="AF1" s="901"/>
      <c r="AG1" s="901"/>
      <c r="AH1" s="901"/>
      <c r="AI1" s="901"/>
      <c r="AJ1" s="901"/>
      <c r="AK1" s="901"/>
      <c r="AL1" s="901"/>
      <c r="AM1" s="901"/>
      <c r="AN1" s="901"/>
      <c r="AO1" s="901"/>
      <c r="AP1" s="901"/>
      <c r="AQ1" s="901"/>
      <c r="AR1" s="901"/>
      <c r="AS1" s="901"/>
      <c r="AT1" s="901"/>
      <c r="AU1" s="901"/>
      <c r="AV1" s="901"/>
      <c r="AW1" s="901"/>
      <c r="AX1" s="901"/>
      <c r="AY1" s="901"/>
      <c r="AZ1" s="901"/>
      <c r="BA1" s="901"/>
      <c r="BB1" s="901"/>
    </row>
    <row r="2" spans="1:54" s="577" customFormat="1" ht="13.15" customHeight="1" x14ac:dyDescent="0.25">
      <c r="D2" s="579"/>
      <c r="AK2" s="616"/>
      <c r="AL2" s="616"/>
      <c r="AM2" s="616"/>
      <c r="AN2" s="616"/>
      <c r="AO2" s="616"/>
      <c r="AP2" s="616"/>
      <c r="AQ2" s="616"/>
      <c r="AR2" s="616"/>
      <c r="AS2" s="616"/>
      <c r="AT2" s="616"/>
      <c r="AU2" s="616"/>
      <c r="AV2" s="616"/>
      <c r="AW2" s="616"/>
      <c r="AX2" s="621"/>
      <c r="AY2" s="621"/>
      <c r="AZ2" s="616"/>
      <c r="BA2" s="616"/>
      <c r="BB2" s="616"/>
    </row>
    <row r="3" spans="1:54" s="577" customFormat="1" ht="21" customHeight="1" x14ac:dyDescent="0.25">
      <c r="A3" s="900" t="str">
        <f>'(G1) Fjalori'!A357</f>
        <v>(E2) KONTROLLI I BESUESHMERISE NE VLERESIMIN E TE ARDHURAVE TE VETA</v>
      </c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0"/>
      <c r="AJ3" s="900"/>
      <c r="AK3" s="900"/>
      <c r="AL3" s="900"/>
      <c r="AM3" s="900"/>
      <c r="AN3" s="900"/>
      <c r="AO3" s="900"/>
      <c r="AP3" s="900"/>
      <c r="AQ3" s="900"/>
      <c r="AR3" s="900"/>
      <c r="AS3" s="900"/>
      <c r="AT3" s="900"/>
      <c r="AU3" s="900"/>
      <c r="AV3" s="900"/>
      <c r="AW3" s="900"/>
      <c r="AX3" s="900"/>
      <c r="AY3" s="900"/>
      <c r="AZ3" s="900"/>
      <c r="BA3" s="900"/>
      <c r="BB3" s="900"/>
    </row>
    <row r="4" spans="1:54" s="622" customFormat="1" ht="13.15" customHeight="1" x14ac:dyDescent="0.25">
      <c r="B4" s="623"/>
      <c r="C4" s="623"/>
      <c r="AI4" s="243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4"/>
      <c r="AV4" s="624"/>
      <c r="AW4" s="624"/>
      <c r="AX4" s="625"/>
      <c r="AY4" s="625"/>
      <c r="AZ4" s="624"/>
      <c r="BA4" s="624"/>
      <c r="BB4" s="624"/>
    </row>
    <row r="5" spans="1:54" s="577" customFormat="1" ht="17.25" customHeight="1" x14ac:dyDescent="0.25">
      <c r="D5" s="580">
        <f>'(B1)Informacion i përgjithshëm '!B5</f>
        <v>-2</v>
      </c>
      <c r="E5" s="580">
        <f>'(B1)Informacion i përgjithshëm '!B6</f>
        <v>-1</v>
      </c>
      <c r="F5" s="580">
        <f>'(B1)Informacion i përgjithshëm '!B7</f>
        <v>0</v>
      </c>
      <c r="G5" s="910">
        <f>'(A1) Titulli'!B42</f>
        <v>1</v>
      </c>
      <c r="H5" s="911"/>
      <c r="I5" s="911"/>
      <c r="J5" s="911"/>
      <c r="K5" s="911"/>
      <c r="L5" s="911"/>
      <c r="M5" s="911"/>
      <c r="N5" s="911"/>
      <c r="O5" s="912"/>
      <c r="P5" s="910">
        <f>'(A1) Titulli'!B43</f>
        <v>2</v>
      </c>
      <c r="Q5" s="911"/>
      <c r="R5" s="911"/>
      <c r="S5" s="911"/>
      <c r="T5" s="911"/>
      <c r="U5" s="911"/>
      <c r="V5" s="911"/>
      <c r="W5" s="911"/>
      <c r="X5" s="911"/>
      <c r="Y5" s="910">
        <f>'(A1) Titulli'!B44</f>
        <v>3</v>
      </c>
      <c r="Z5" s="911"/>
      <c r="AA5" s="911"/>
      <c r="AB5" s="911"/>
      <c r="AC5" s="911"/>
      <c r="AD5" s="911"/>
      <c r="AE5" s="911"/>
      <c r="AF5" s="911"/>
      <c r="AG5" s="912"/>
      <c r="AK5" s="569">
        <f>D$5</f>
        <v>-2</v>
      </c>
      <c r="AL5" s="569">
        <f>E$5</f>
        <v>-1</v>
      </c>
      <c r="AM5" s="569">
        <f>F$5</f>
        <v>0</v>
      </c>
      <c r="AN5" s="170">
        <f>AM5+1</f>
        <v>1</v>
      </c>
      <c r="AO5" s="170">
        <f t="shared" ref="AO5:AP5" si="0">AN5+1</f>
        <v>2</v>
      </c>
      <c r="AP5" s="170">
        <f t="shared" si="0"/>
        <v>3</v>
      </c>
      <c r="AQ5" s="170">
        <f t="shared" ref="AQ5:AS5" si="1">AN5</f>
        <v>1</v>
      </c>
      <c r="AR5" s="170">
        <f t="shared" si="1"/>
        <v>2</v>
      </c>
      <c r="AS5" s="170">
        <f t="shared" si="1"/>
        <v>3</v>
      </c>
      <c r="AT5" s="898">
        <f>AQ5</f>
        <v>1</v>
      </c>
      <c r="AU5" s="899"/>
      <c r="AV5" s="898">
        <f>AR5</f>
        <v>2</v>
      </c>
      <c r="AW5" s="899"/>
      <c r="AX5" s="898">
        <f>AS5</f>
        <v>3</v>
      </c>
      <c r="AY5" s="899"/>
      <c r="AZ5" s="170">
        <f>AQ5</f>
        <v>1</v>
      </c>
      <c r="BA5" s="170">
        <f t="shared" ref="BA5:BB5" si="2">AR5</f>
        <v>2</v>
      </c>
      <c r="BB5" s="170">
        <f t="shared" si="2"/>
        <v>3</v>
      </c>
    </row>
    <row r="6" spans="1:54" s="581" customFormat="1" ht="44.1" customHeight="1" thickBot="1" x14ac:dyDescent="0.3">
      <c r="B6" s="582"/>
      <c r="C6" s="582"/>
      <c r="D6" s="583" t="str">
        <f>'(B1)Informacion i përgjithshëm '!A5</f>
        <v>Viti t-2</v>
      </c>
      <c r="E6" s="583" t="str">
        <f>'(G1) Fjalori'!A6</f>
        <v>Viti i shkuar</v>
      </c>
      <c r="F6" s="584" t="str">
        <f>'(G1) Fjalori'!A7</f>
        <v>Viti aktual</v>
      </c>
      <c r="G6" s="585" t="str">
        <f>'(G1) Fjalori'!A343</f>
        <v>Impakti i rritjes reale ekonomike në %</v>
      </c>
      <c r="H6" s="585" t="str">
        <f>'(G1) Fjalori'!A342</f>
        <v>Impakti i inflacionit në %</v>
      </c>
      <c r="I6" s="585" t="str">
        <f>'(G1) Fjalori'!A345</f>
        <v>Impakti i rritjes së popullsisë në %</v>
      </c>
      <c r="J6" s="585" t="str">
        <f>'(G1) Fjalori'!A346</f>
        <v>Vlerësimi i impaktit nga përmirësimi në %</v>
      </c>
      <c r="K6" s="585" t="str">
        <f>'(G1) Fjalori'!A348</f>
        <v>Përmirësimi i përdorimit të potencialit tatimor në %</v>
      </c>
      <c r="L6" s="585" t="str">
        <f>'(G1) Fjalori'!A349</f>
        <v>Ndryshimi i normës së taksës në %</v>
      </c>
      <c r="M6" s="585" t="str">
        <f>'(G1) Fjalori'!A347</f>
        <v>Vlerësimi i impaktit të faktorëve të tjerë në %</v>
      </c>
      <c r="N6" s="585" t="str">
        <f>'(G1) Fjalori'!A$762</f>
        <v>Vlera bazë e të ardhurave të reja</v>
      </c>
      <c r="P6" s="585" t="str">
        <f t="shared" ref="P6:W6" si="3">G6</f>
        <v>Impakti i rritjes reale ekonomike në %</v>
      </c>
      <c r="Q6" s="585" t="str">
        <f t="shared" si="3"/>
        <v>Impakti i inflacionit në %</v>
      </c>
      <c r="R6" s="585" t="str">
        <f t="shared" si="3"/>
        <v>Impakti i rritjes së popullsisë në %</v>
      </c>
      <c r="S6" s="585" t="str">
        <f t="shared" si="3"/>
        <v>Vlerësimi i impaktit nga përmirësimi në %</v>
      </c>
      <c r="T6" s="585" t="str">
        <f t="shared" si="3"/>
        <v>Përmirësimi i përdorimit të potencialit tatimor në %</v>
      </c>
      <c r="U6" s="585" t="str">
        <f t="shared" si="3"/>
        <v>Ndryshimi i normës së taksës në %</v>
      </c>
      <c r="V6" s="585" t="str">
        <f t="shared" si="3"/>
        <v>Vlerësimi i impaktit të faktorëve të tjerë në %</v>
      </c>
      <c r="W6" s="585" t="str">
        <f t="shared" si="3"/>
        <v>Vlera bazë e të ardhurave të reja</v>
      </c>
      <c r="Y6" s="585" t="str">
        <f t="shared" ref="Y6:AF6" si="4">P6</f>
        <v>Impakti i rritjes reale ekonomike në %</v>
      </c>
      <c r="Z6" s="585" t="str">
        <f t="shared" si="4"/>
        <v>Impakti i inflacionit në %</v>
      </c>
      <c r="AA6" s="585" t="str">
        <f t="shared" si="4"/>
        <v>Impakti i rritjes së popullsisë në %</v>
      </c>
      <c r="AB6" s="585" t="str">
        <f t="shared" si="4"/>
        <v>Vlerësimi i impaktit nga përmirësimi në %</v>
      </c>
      <c r="AC6" s="585" t="str">
        <f t="shared" si="4"/>
        <v>Përmirësimi i përdorimit të potencialit tatimor në %</v>
      </c>
      <c r="AD6" s="585" t="str">
        <f t="shared" si="4"/>
        <v>Ndryshimi i normës së taksës në %</v>
      </c>
      <c r="AE6" s="585" t="str">
        <f t="shared" si="4"/>
        <v>Vlerësimi i impaktit të faktorëve të tjerë në %</v>
      </c>
      <c r="AF6" s="585" t="str">
        <f t="shared" si="4"/>
        <v>Vlera bazë e të ardhurave të reja</v>
      </c>
      <c r="AG6" s="586"/>
      <c r="AI6" s="615"/>
      <c r="AK6" s="902" t="str">
        <f>'(G1) Fjalori'!A1020</f>
        <v>Rezultatet e viteve të kaluara</v>
      </c>
      <c r="AL6" s="902"/>
      <c r="AM6" s="902"/>
      <c r="AN6" s="902" t="str">
        <f>'(G1) Fjalori'!A1021</f>
        <v>Vlerësimi më i mirë i trendit</v>
      </c>
      <c r="AO6" s="902"/>
      <c r="AP6" s="902"/>
      <c r="AQ6" s="902" t="str">
        <f>'(G1) Fjalori'!A1022</f>
        <v>Intervali i besimit të lartë</v>
      </c>
      <c r="AR6" s="902"/>
      <c r="AS6" s="902"/>
      <c r="AT6" s="903" t="str">
        <f>'(G1) Fjalori'!A1023</f>
        <v>Vlerësimi i buxhetit</v>
      </c>
      <c r="AU6" s="903"/>
      <c r="AV6" s="903"/>
      <c r="AW6" s="903"/>
      <c r="AX6" s="903"/>
      <c r="AY6" s="903"/>
      <c r="AZ6" s="902" t="str">
        <f>'(G1) Fjalori'!A1024</f>
        <v>Intervali i besimit të ulët</v>
      </c>
      <c r="BA6" s="902"/>
      <c r="BB6" s="902"/>
    </row>
    <row r="7" spans="1:54" s="577" customFormat="1" ht="15.75" hidden="1" thickBot="1" x14ac:dyDescent="0.3">
      <c r="A7" s="587" t="str">
        <f>'(C2) Burimet viti kaluar'!C7</f>
        <v>A</v>
      </c>
      <c r="B7" s="913" t="str">
        <f>'(G1) Fjalori'!A218</f>
        <v>TË ARDHURA NGA BURIMET E VETA</v>
      </c>
      <c r="C7" s="914"/>
      <c r="D7" s="588">
        <f>'(C2) Burimet viti kaluar'!D7</f>
        <v>0</v>
      </c>
      <c r="E7" s="588">
        <f>'(C2) Burimet viti kaluar'!E7</f>
        <v>0</v>
      </c>
      <c r="F7" s="588">
        <f>'(C2) Burimet viti kaluar'!F7</f>
        <v>0</v>
      </c>
      <c r="G7" s="589"/>
      <c r="H7" s="589"/>
      <c r="I7" s="589"/>
      <c r="J7" s="589"/>
      <c r="K7" s="589"/>
      <c r="L7" s="589"/>
      <c r="M7" s="589"/>
      <c r="N7" s="589"/>
      <c r="O7" s="590" t="e">
        <f>O8+#REF!+O22+#REF!</f>
        <v>#REF!</v>
      </c>
      <c r="P7" s="589"/>
      <c r="Q7" s="589"/>
      <c r="R7" s="589"/>
      <c r="S7" s="589"/>
      <c r="T7" s="589"/>
      <c r="U7" s="589"/>
      <c r="V7" s="589"/>
      <c r="W7" s="589"/>
      <c r="X7" s="591" t="e">
        <f>X8+#REF!+X22+#REF!</f>
        <v>#REF!</v>
      </c>
      <c r="Y7" s="591"/>
      <c r="Z7" s="589"/>
      <c r="AA7" s="589"/>
      <c r="AB7" s="589"/>
      <c r="AC7" s="589"/>
      <c r="AD7" s="589"/>
      <c r="AE7" s="589"/>
      <c r="AF7" s="589"/>
      <c r="AG7" s="590" t="e">
        <f>AG8+#REF!+AG22+#REF!</f>
        <v>#REF!</v>
      </c>
      <c r="AJ7" s="626"/>
      <c r="AK7" s="564">
        <f t="shared" ref="AK7:AK8" si="5">D7</f>
        <v>0</v>
      </c>
      <c r="AL7" s="564">
        <f t="shared" ref="AL7:AL8" si="6">E7</f>
        <v>0</v>
      </c>
      <c r="AM7" s="564">
        <f t="shared" ref="AM7:AM8" si="7">F7</f>
        <v>0</v>
      </c>
      <c r="AN7" s="576" t="e">
        <f t="shared" ref="AN7" ca="1" si="8">_xlfn.FORECAST.ETS(AN$5,AK7:AM7,AK$5:AM$5,0,1)</f>
        <v>#NAME?</v>
      </c>
      <c r="AO7" s="576" t="e">
        <f t="shared" ref="AO7:AO8" ca="1" si="9">_xlfn.FORECAST.ETS(AO$5,AK7:AM7,AK$5:AM$5,0,1)</f>
        <v>#NAME?</v>
      </c>
      <c r="AP7" s="576" t="e">
        <f t="shared" ref="AP7:AP8" ca="1" si="10">_xlfn.FORECAST.ETS(AP$5,AK7:AM7,AK$5:AM$5,0,1)</f>
        <v>#NAME?</v>
      </c>
      <c r="AQ7" s="576" t="e">
        <f t="shared" ref="AQ7:AQ8" ca="1" si="11">AN7+_xlfn.FORECAST.ETS.CONFINT(AN$5,AK7:AM7,AK$5:AM$5,0.8,0)</f>
        <v>#NAME?</v>
      </c>
      <c r="AR7" s="576" t="e">
        <f t="shared" ref="AR7:AR8" ca="1" si="12">AO7+_xlfn.FORECAST.ETS.CONFINT(AO$5,AK7:AM7,AK$5:AM$5,0.8,0)</f>
        <v>#NAME?</v>
      </c>
      <c r="AS7" s="617" t="e">
        <f t="shared" ref="AS7:AS8" ca="1" si="13">AP7+_xlfn.FORECAST.ETS.CONFINT(AP$5,AK7:AM7,AK$5:AM$5,0.8,0)</f>
        <v>#NAME?</v>
      </c>
      <c r="AT7" s="618">
        <f>'(E1) Vlerësimi i burimeve'!O7</f>
        <v>0</v>
      </c>
      <c r="AU7" s="620" t="e">
        <f t="shared" ref="AU7" ca="1" si="14">IF(OR(AT7&gt;AQ7,AT7&lt;AZ7),"ATTENTION","Plausible")</f>
        <v>#NAME?</v>
      </c>
      <c r="AV7" s="618">
        <f>'(E1) Vlerësimi i burimeve'!X7</f>
        <v>0</v>
      </c>
      <c r="AW7" s="620" t="e">
        <f t="shared" ref="AW7" ca="1" si="15">IF(OR(AV7&gt;AR7,AV7&lt;BA7),"ATTENTION","Plausible")</f>
        <v>#NAME?</v>
      </c>
      <c r="AX7" s="618">
        <f>'(E1) Vlerësimi i burimeve'!AG7</f>
        <v>0</v>
      </c>
      <c r="AY7" s="620" t="e">
        <f t="shared" ref="AY7" ca="1" si="16">IF(OR(AX7&gt;AS7,AX7&lt;BB7),"ATTENTION","Plausible")</f>
        <v>#NAME?</v>
      </c>
      <c r="AZ7" s="619" t="e">
        <f t="shared" ref="AZ7:AZ8" ca="1" si="17">AN7-_xlfn.FORECAST.ETS.CONFINT(AN$5,AK7:AM7,AK$5:AM$5,0.8,0)</f>
        <v>#NAME?</v>
      </c>
      <c r="BA7" s="576" t="e">
        <f t="shared" ref="BA7:BA8" ca="1" si="18">AO7-_xlfn.FORECAST.ETS.CONFINT(AO$5,AK7:AM7,AK$5:AM$5,0.8,0)</f>
        <v>#NAME?</v>
      </c>
      <c r="BB7" s="576" t="e">
        <f t="shared" ref="BB7:BB8" ca="1" si="19">AP7-_xlfn.FORECAST.ETS.CONFINT(AP$5,AK7:AM7,AK$5:AM$5,0.8,0)</f>
        <v>#NAME?</v>
      </c>
    </row>
    <row r="8" spans="1:54" s="577" customFormat="1" ht="15.75" thickBot="1" x14ac:dyDescent="0.3">
      <c r="A8" s="592" t="str">
        <f>'(C2) Burimet viti kaluar'!C8</f>
        <v>A.1</v>
      </c>
      <c r="B8" s="908" t="str">
        <f>'(G1) Fjalori'!A219</f>
        <v>TË ARDHURA NGA TAKSAT LOKALE</v>
      </c>
      <c r="C8" s="909"/>
      <c r="D8" s="593">
        <f>'(C2) Burimet viti kaluar'!D8</f>
        <v>0</v>
      </c>
      <c r="E8" s="593">
        <f>'(C2) Burimet viti kaluar'!E8</f>
        <v>0</v>
      </c>
      <c r="F8" s="593">
        <f>'(C2) Burimet viti kaluar'!F8</f>
        <v>0</v>
      </c>
      <c r="G8" s="638"/>
      <c r="H8" s="638"/>
      <c r="I8" s="638"/>
      <c r="J8" s="638"/>
      <c r="K8" s="638"/>
      <c r="L8" s="638"/>
      <c r="M8" s="638"/>
      <c r="N8" s="638"/>
      <c r="O8" s="593">
        <f>SUM(O9:O21)-O10</f>
        <v>2000</v>
      </c>
      <c r="P8" s="638"/>
      <c r="Q8" s="638"/>
      <c r="R8" s="638"/>
      <c r="S8" s="638"/>
      <c r="T8" s="638"/>
      <c r="U8" s="638"/>
      <c r="V8" s="638"/>
      <c r="W8" s="638"/>
      <c r="X8" s="594">
        <f>SUM(X9:X21)-X10</f>
        <v>2100</v>
      </c>
      <c r="Y8" s="639"/>
      <c r="Z8" s="638"/>
      <c r="AA8" s="638"/>
      <c r="AB8" s="638"/>
      <c r="AC8" s="638"/>
      <c r="AD8" s="638"/>
      <c r="AE8" s="638"/>
      <c r="AF8" s="638"/>
      <c r="AG8" s="593">
        <f>SUM(AG9:AG21)-AG10</f>
        <v>2155</v>
      </c>
      <c r="AH8" s="640"/>
      <c r="AI8" s="640"/>
      <c r="AJ8" s="641"/>
      <c r="AK8" s="642">
        <f t="shared" si="5"/>
        <v>0</v>
      </c>
      <c r="AL8" s="642">
        <f t="shared" si="6"/>
        <v>0</v>
      </c>
      <c r="AM8" s="642">
        <f t="shared" si="7"/>
        <v>0</v>
      </c>
      <c r="AN8" s="643" t="e">
        <f ca="1">_xlfn.FORECAST.ETS(AN$5,AK8:AM8,AK$5:AM$5,0,1)</f>
        <v>#NAME?</v>
      </c>
      <c r="AO8" s="643" t="e">
        <f t="shared" ca="1" si="9"/>
        <v>#NAME?</v>
      </c>
      <c r="AP8" s="643" t="e">
        <f t="shared" ca="1" si="10"/>
        <v>#NAME?</v>
      </c>
      <c r="AQ8" s="643" t="e">
        <f t="shared" ca="1" si="11"/>
        <v>#NAME?</v>
      </c>
      <c r="AR8" s="643" t="e">
        <f t="shared" ca="1" si="12"/>
        <v>#NAME?</v>
      </c>
      <c r="AS8" s="643" t="e">
        <f t="shared" ca="1" si="13"/>
        <v>#NAME?</v>
      </c>
      <c r="AT8" s="734">
        <f>'(E1) Vlerësimi i burimeve'!O8</f>
        <v>0</v>
      </c>
      <c r="AU8" s="735" t="e">
        <f t="shared" ref="AU8:AU63" ca="1" si="20">IF(OR(AT8&gt;AQ8,AT8&lt;AZ8),"ATTENTION","Plausible")</f>
        <v>#NAME?</v>
      </c>
      <c r="AV8" s="644">
        <f>'(E1) Vlerësimi i burimeve'!X8</f>
        <v>0</v>
      </c>
      <c r="AW8" s="645" t="e">
        <f t="shared" ref="AW8:AW63" ca="1" si="21">IF(OR(AV8&gt;AR8,AV8&lt;BA8),"ATTENTION","Plausible")</f>
        <v>#NAME?</v>
      </c>
      <c r="AX8" s="644">
        <f>'(E1) Vlerësimi i burimeve'!AG8</f>
        <v>0</v>
      </c>
      <c r="AY8" s="645" t="e">
        <f t="shared" ref="AY8:AY63" ca="1" si="22">IF(OR(AX8&gt;AS8,AX8&lt;BB8),"ATTENTION","Plausible")</f>
        <v>#NAME?</v>
      </c>
      <c r="AZ8" s="643" t="e">
        <f t="shared" ca="1" si="17"/>
        <v>#NAME?</v>
      </c>
      <c r="BA8" s="643" t="e">
        <f t="shared" ca="1" si="18"/>
        <v>#NAME?</v>
      </c>
      <c r="BB8" s="643" t="e">
        <f t="shared" ca="1" si="19"/>
        <v>#NAME?</v>
      </c>
    </row>
    <row r="9" spans="1:54" s="595" customFormat="1" ht="15.75" thickBot="1" x14ac:dyDescent="0.3">
      <c r="A9" s="596" t="str">
        <f>'(C2) Burimet viti kaluar'!C9</f>
        <v>A.1.1</v>
      </c>
      <c r="B9" s="596" t="str">
        <f>'(G1) Fjalori'!A220</f>
        <v>Taksa vendore mbi biznesin e vogël</v>
      </c>
      <c r="C9" s="597"/>
      <c r="D9" s="598">
        <f>'(C2) Burimet viti kaluar'!D9</f>
        <v>0</v>
      </c>
      <c r="E9" s="599">
        <f>'(C2) Burimet viti kaluar'!E9</f>
        <v>0</v>
      </c>
      <c r="F9" s="599">
        <f>'(C2) Burimet viti kaluar'!F9</f>
        <v>0</v>
      </c>
      <c r="G9" s="600"/>
      <c r="H9" s="600"/>
      <c r="I9" s="600"/>
      <c r="J9" s="600"/>
      <c r="K9" s="600"/>
      <c r="L9" s="600"/>
      <c r="M9" s="600"/>
      <c r="N9" s="601">
        <v>1000</v>
      </c>
      <c r="O9" s="602">
        <f>IF(F9&lt;&gt;0,F9*(1+(SUM(G9:M9))),N9)</f>
        <v>1000</v>
      </c>
      <c r="P9" s="600"/>
      <c r="Q9" s="600"/>
      <c r="R9" s="600"/>
      <c r="S9" s="600"/>
      <c r="T9" s="600"/>
      <c r="U9" s="600"/>
      <c r="V9" s="600"/>
      <c r="W9" s="601"/>
      <c r="X9" s="602">
        <f>IF(O9&lt;&gt;0,O9*(1+(SUM(P9:V9))),W9)</f>
        <v>1000</v>
      </c>
      <c r="Y9" s="600"/>
      <c r="Z9" s="600"/>
      <c r="AA9" s="600"/>
      <c r="AB9" s="600"/>
      <c r="AC9" s="600"/>
      <c r="AD9" s="600"/>
      <c r="AE9" s="600"/>
      <c r="AF9" s="601"/>
      <c r="AG9" s="602">
        <f>IF(X9&lt;&gt;0,X9*(1+(SUM(Y9:AE9))),AF9)</f>
        <v>1000</v>
      </c>
      <c r="AI9" s="578" t="str">
        <f>B9</f>
        <v>Taksa vendore mbi biznesin e vogël</v>
      </c>
      <c r="AJ9" s="603"/>
      <c r="AK9" s="564">
        <f>D9</f>
        <v>0</v>
      </c>
      <c r="AL9" s="564">
        <f t="shared" ref="AL9:AM9" si="23">E9</f>
        <v>0</v>
      </c>
      <c r="AM9" s="564">
        <f t="shared" si="23"/>
        <v>0</v>
      </c>
      <c r="AN9" s="576" t="e">
        <f ca="1">_xlfn.FORECAST.ETS(AN$5,AK9:AM9,AK$5:AM$5,0,1)</f>
        <v>#NAME?</v>
      </c>
      <c r="AO9" s="576" t="e">
        <f ca="1">_xlfn.FORECAST.ETS(AO$5,AK9:AM9,AK$5:AM$5,0,1)</f>
        <v>#NAME?</v>
      </c>
      <c r="AP9" s="576" t="e">
        <f ca="1">_xlfn.FORECAST.ETS(AP$5,AK9:AM9,AK$5:AM$5,0,1)</f>
        <v>#NAME?</v>
      </c>
      <c r="AQ9" s="576" t="e">
        <f ca="1">AN9+_xlfn.FORECAST.ETS.CONFINT(AN$5,AK9:AM9,AK$5:AM$5,0.8,0)</f>
        <v>#NAME?</v>
      </c>
      <c r="AR9" s="576" t="e">
        <f ca="1">AO9+_xlfn.FORECAST.ETS.CONFINT(AO$5,AK9:AM9,AK$5:AM$5,0.8,0)</f>
        <v>#NAME?</v>
      </c>
      <c r="AS9" s="576" t="e">
        <f ca="1">AP9+_xlfn.FORECAST.ETS.CONFINT(AP$5,AK9:AM9,AK$5:AM$5,0.8,0)</f>
        <v>#NAME?</v>
      </c>
      <c r="AT9" s="736">
        <f>'(E1) Vlerësimi i burimeve'!O9</f>
        <v>0</v>
      </c>
      <c r="AU9" s="737" t="e">
        <f t="shared" ca="1" si="20"/>
        <v>#NAME?</v>
      </c>
      <c r="AV9" s="736">
        <f>'(E1) Vlerësimi i burimeve'!X9</f>
        <v>0</v>
      </c>
      <c r="AW9" s="737" t="e">
        <f t="shared" ca="1" si="21"/>
        <v>#NAME?</v>
      </c>
      <c r="AX9" s="736">
        <f>'(E1) Vlerësimi i burimeve'!AG9</f>
        <v>0</v>
      </c>
      <c r="AY9" s="737" t="e">
        <f t="shared" ca="1" si="22"/>
        <v>#NAME?</v>
      </c>
      <c r="AZ9" s="576" t="e">
        <f ca="1">AN9-_xlfn.FORECAST.ETS.CONFINT(AN$5,AK9:AM9,AK$5:AM$5,0.8,0)</f>
        <v>#NAME?</v>
      </c>
      <c r="BA9" s="576" t="e">
        <f ca="1">AO9-_xlfn.FORECAST.ETS.CONFINT(AO$5,AK9:AM9,AK$5:AM$5,0.8,0)</f>
        <v>#NAME?</v>
      </c>
      <c r="BB9" s="576" t="e">
        <f ca="1">AP9-_xlfn.FORECAST.ETS.CONFINT(AP$5,AK9:AM9,AK$5:AM$5,0.8,0)</f>
        <v>#NAME?</v>
      </c>
    </row>
    <row r="10" spans="1:54" s="595" customFormat="1" ht="15.75" thickBot="1" x14ac:dyDescent="0.3">
      <c r="A10" s="596" t="str">
        <f>'(C2) Burimet viti kaluar'!C10</f>
        <v>A.1.2</v>
      </c>
      <c r="B10" s="604" t="str">
        <f>'(G1) Fjalori'!A221</f>
        <v>Taksa mbi pasurinë e paluajtshme</v>
      </c>
      <c r="C10" s="605"/>
      <c r="D10" s="606">
        <f>'(C2) Burimet viti kaluar'!D10</f>
        <v>0</v>
      </c>
      <c r="E10" s="606">
        <f>'(C2) Burimet viti kaluar'!E10</f>
        <v>0</v>
      </c>
      <c r="F10" s="606">
        <f>'(C2) Burimet viti kaluar'!F10</f>
        <v>0</v>
      </c>
      <c r="G10" s="607"/>
      <c r="H10" s="607"/>
      <c r="I10" s="607"/>
      <c r="J10" s="607"/>
      <c r="K10" s="607"/>
      <c r="L10" s="607"/>
      <c r="M10" s="607"/>
      <c r="N10" s="607"/>
      <c r="O10" s="607">
        <f>SUM(O11:O14)</f>
        <v>1000</v>
      </c>
      <c r="P10" s="607"/>
      <c r="Q10" s="607"/>
      <c r="R10" s="607"/>
      <c r="S10" s="607"/>
      <c r="T10" s="607"/>
      <c r="U10" s="607"/>
      <c r="V10" s="607"/>
      <c r="W10" s="607"/>
      <c r="X10" s="607">
        <f>SUM(X11:X14)</f>
        <v>1100</v>
      </c>
      <c r="Y10" s="607"/>
      <c r="Z10" s="607"/>
      <c r="AA10" s="607"/>
      <c r="AB10" s="607"/>
      <c r="AC10" s="607"/>
      <c r="AD10" s="607"/>
      <c r="AE10" s="607"/>
      <c r="AF10" s="607"/>
      <c r="AG10" s="607">
        <f>SUM(AG11:AG14)</f>
        <v>1155</v>
      </c>
      <c r="AI10" s="578" t="str">
        <f t="shared" ref="AI10:AI63" si="24">B10</f>
        <v>Taksa mbi pasurinë e paluajtshme</v>
      </c>
      <c r="AJ10" s="603"/>
      <c r="AK10" s="564">
        <f t="shared" ref="AK10:AK63" si="25">D10</f>
        <v>0</v>
      </c>
      <c r="AL10" s="564">
        <f t="shared" ref="AL10:AL63" si="26">E10</f>
        <v>0</v>
      </c>
      <c r="AM10" s="564">
        <f t="shared" ref="AM10:AM63" si="27">F10</f>
        <v>0</v>
      </c>
      <c r="AN10" s="576" t="e">
        <f t="shared" ref="AN10:AN63" ca="1" si="28">_xlfn.FORECAST.ETS(AN$5,AK10:AM10,AK$5:AM$5,0,1)</f>
        <v>#NAME?</v>
      </c>
      <c r="AO10" s="576" t="e">
        <f t="shared" ref="AO10:AO63" ca="1" si="29">_xlfn.FORECAST.ETS(AO$5,AK10:AM10,AK$5:AM$5,0,1)</f>
        <v>#NAME?</v>
      </c>
      <c r="AP10" s="576" t="e">
        <f t="shared" ref="AP10:AP63" ca="1" si="30">_xlfn.FORECAST.ETS(AP$5,AK10:AM10,AK$5:AM$5,0,1)</f>
        <v>#NAME?</v>
      </c>
      <c r="AQ10" s="576" t="e">
        <f t="shared" ref="AQ10:AQ63" ca="1" si="31">AN10+_xlfn.FORECAST.ETS.CONFINT(AN$5,AK10:AM10,AK$5:AM$5,0.8,0)</f>
        <v>#NAME?</v>
      </c>
      <c r="AR10" s="576" t="e">
        <f t="shared" ref="AR10:AR63" ca="1" si="32">AO10+_xlfn.FORECAST.ETS.CONFINT(AO$5,AK10:AM10,AK$5:AM$5,0.8,0)</f>
        <v>#NAME?</v>
      </c>
      <c r="AS10" s="576" t="e">
        <f t="shared" ref="AS10:AS63" ca="1" si="33">AP10+_xlfn.FORECAST.ETS.CONFINT(AP$5,AK10:AM10,AK$5:AM$5,0.8,0)</f>
        <v>#NAME?</v>
      </c>
      <c r="AT10" s="736">
        <f>'(E1) Vlerësimi i burimeve'!O10</f>
        <v>0</v>
      </c>
      <c r="AU10" s="737" t="e">
        <f t="shared" ca="1" si="20"/>
        <v>#NAME?</v>
      </c>
      <c r="AV10" s="736">
        <f>'(E1) Vlerësimi i burimeve'!X10</f>
        <v>0</v>
      </c>
      <c r="AW10" s="737" t="e">
        <f t="shared" ca="1" si="21"/>
        <v>#NAME?</v>
      </c>
      <c r="AX10" s="736">
        <f>'(E1) Vlerësimi i burimeve'!AG10</f>
        <v>0</v>
      </c>
      <c r="AY10" s="737" t="e">
        <f t="shared" ca="1" si="22"/>
        <v>#NAME?</v>
      </c>
      <c r="AZ10" s="576" t="e">
        <f t="shared" ref="AZ10:AZ63" ca="1" si="34">AN10-_xlfn.FORECAST.ETS.CONFINT(AN$5,AK10:AM10,AK$5:AM$5,0.8,0)</f>
        <v>#NAME?</v>
      </c>
      <c r="BA10" s="576" t="e">
        <f t="shared" ref="BA10:BA63" ca="1" si="35">AO10-_xlfn.FORECAST.ETS.CONFINT(AO$5,AK10:AM10,AK$5:AM$5,0.8,0)</f>
        <v>#NAME?</v>
      </c>
      <c r="BB10" s="576" t="e">
        <f t="shared" ref="BB10:BB63" ca="1" si="36">AP10-_xlfn.FORECAST.ETS.CONFINT(AP$5,AK10:AM10,AK$5:AM$5,0.8,0)</f>
        <v>#NAME?</v>
      </c>
    </row>
    <row r="11" spans="1:54" s="577" customFormat="1" ht="15.75" thickBot="1" x14ac:dyDescent="0.3">
      <c r="A11" s="606" t="str">
        <f>'(C2) Burimet viti kaluar'!C11</f>
        <v>A.1.2.1</v>
      </c>
      <c r="B11" s="906" t="str">
        <f>'(G1) Fjalori'!A222</f>
        <v>Taksa mbi ndërtesën</v>
      </c>
      <c r="C11" s="907"/>
      <c r="D11" s="598">
        <f>'(C2) Burimet viti kaluar'!D11</f>
        <v>0</v>
      </c>
      <c r="E11" s="599">
        <f>'(C2) Burimet viti kaluar'!E11</f>
        <v>0</v>
      </c>
      <c r="F11" s="599">
        <f>'(C2) Burimet viti kaluar'!F11</f>
        <v>0</v>
      </c>
      <c r="G11" s="600"/>
      <c r="H11" s="600"/>
      <c r="I11" s="600"/>
      <c r="J11" s="600"/>
      <c r="K11" s="600"/>
      <c r="L11" s="600"/>
      <c r="M11" s="600"/>
      <c r="N11" s="601">
        <v>1000</v>
      </c>
      <c r="O11" s="602">
        <f>IF(F11&lt;&gt;0,F11*(1+(SUM(G11:M11))),N11)</f>
        <v>1000</v>
      </c>
      <c r="P11" s="600"/>
      <c r="Q11" s="600">
        <v>0.02</v>
      </c>
      <c r="R11" s="600">
        <v>0.01</v>
      </c>
      <c r="S11" s="600"/>
      <c r="T11" s="600">
        <v>7.0000000000000007E-2</v>
      </c>
      <c r="U11" s="600"/>
      <c r="V11" s="600"/>
      <c r="W11" s="601"/>
      <c r="X11" s="602">
        <f>IF(O11&lt;&gt;0,O11*(1+(SUM(P11:V11))),W11)</f>
        <v>1100</v>
      </c>
      <c r="Y11" s="600"/>
      <c r="Z11" s="600">
        <v>0.01</v>
      </c>
      <c r="AA11" s="600">
        <v>0.01</v>
      </c>
      <c r="AB11" s="600"/>
      <c r="AC11" s="600">
        <v>0.03</v>
      </c>
      <c r="AD11" s="600"/>
      <c r="AE11" s="600"/>
      <c r="AF11" s="601"/>
      <c r="AG11" s="602">
        <f>IF(X11&lt;&gt;0,X11*(1+(SUM(Y11:AE11))),AF11)</f>
        <v>1155</v>
      </c>
      <c r="AI11" s="578" t="str">
        <f t="shared" si="24"/>
        <v>Taksa mbi ndërtesën</v>
      </c>
      <c r="AJ11" s="603"/>
      <c r="AK11" s="564">
        <f t="shared" si="25"/>
        <v>0</v>
      </c>
      <c r="AL11" s="564">
        <f t="shared" si="26"/>
        <v>0</v>
      </c>
      <c r="AM11" s="564">
        <f t="shared" si="27"/>
        <v>0</v>
      </c>
      <c r="AN11" s="576" t="e">
        <f t="shared" ca="1" si="28"/>
        <v>#NAME?</v>
      </c>
      <c r="AO11" s="576" t="e">
        <f t="shared" ca="1" si="29"/>
        <v>#NAME?</v>
      </c>
      <c r="AP11" s="576" t="e">
        <f t="shared" ca="1" si="30"/>
        <v>#NAME?</v>
      </c>
      <c r="AQ11" s="576" t="e">
        <f t="shared" ca="1" si="31"/>
        <v>#NAME?</v>
      </c>
      <c r="AR11" s="576" t="e">
        <f t="shared" ca="1" si="32"/>
        <v>#NAME?</v>
      </c>
      <c r="AS11" s="576" t="e">
        <f t="shared" ca="1" si="33"/>
        <v>#NAME?</v>
      </c>
      <c r="AT11" s="736">
        <f>'(E1) Vlerësimi i burimeve'!O11</f>
        <v>0</v>
      </c>
      <c r="AU11" s="737" t="e">
        <f t="shared" ca="1" si="20"/>
        <v>#NAME?</v>
      </c>
      <c r="AV11" s="736">
        <f>'(E1) Vlerësimi i burimeve'!X11</f>
        <v>0</v>
      </c>
      <c r="AW11" s="737" t="e">
        <f t="shared" ca="1" si="21"/>
        <v>#NAME?</v>
      </c>
      <c r="AX11" s="736">
        <f>'(E1) Vlerësimi i burimeve'!AG11</f>
        <v>0</v>
      </c>
      <c r="AY11" s="737" t="e">
        <f t="shared" ca="1" si="22"/>
        <v>#NAME?</v>
      </c>
      <c r="AZ11" s="576" t="e">
        <f t="shared" ca="1" si="34"/>
        <v>#NAME?</v>
      </c>
      <c r="BA11" s="576" t="e">
        <f t="shared" ca="1" si="35"/>
        <v>#NAME?</v>
      </c>
      <c r="BB11" s="576" t="e">
        <f t="shared" ca="1" si="36"/>
        <v>#NAME?</v>
      </c>
    </row>
    <row r="12" spans="1:54" s="577" customFormat="1" ht="15.75" thickBot="1" x14ac:dyDescent="0.3">
      <c r="A12" s="606" t="str">
        <f>'(C2) Burimet viti kaluar'!C12</f>
        <v>A.1.2.2</v>
      </c>
      <c r="B12" s="906" t="str">
        <f>'(G1) Fjalori'!A223</f>
        <v>Taksa mbi tokën bujqësore</v>
      </c>
      <c r="C12" s="907"/>
      <c r="D12" s="599">
        <f>'(C2) Burimet viti kaluar'!D12</f>
        <v>0</v>
      </c>
      <c r="E12" s="599">
        <f>'(C2) Burimet viti kaluar'!E12</f>
        <v>0</v>
      </c>
      <c r="F12" s="599">
        <f>'(C2) Burimet viti kaluar'!F12</f>
        <v>0</v>
      </c>
      <c r="G12" s="600"/>
      <c r="H12" s="600"/>
      <c r="I12" s="600"/>
      <c r="J12" s="600"/>
      <c r="K12" s="600"/>
      <c r="L12" s="600"/>
      <c r="M12" s="600"/>
      <c r="N12" s="601"/>
      <c r="O12" s="602">
        <f t="shared" ref="O12:O21" si="37">IF(F12&lt;&gt;0,F12*(1+(SUM(G12:M12))),N12)</f>
        <v>0</v>
      </c>
      <c r="P12" s="600"/>
      <c r="Q12" s="600"/>
      <c r="R12" s="600"/>
      <c r="S12" s="600"/>
      <c r="T12" s="600"/>
      <c r="U12" s="600"/>
      <c r="V12" s="600"/>
      <c r="W12" s="601"/>
      <c r="X12" s="602">
        <f t="shared" ref="X12:X21" si="38">IF(O12&lt;&gt;0,O12*(1+(SUM(P12:V12))),W12)</f>
        <v>0</v>
      </c>
      <c r="Y12" s="600"/>
      <c r="Z12" s="600"/>
      <c r="AA12" s="600"/>
      <c r="AB12" s="600"/>
      <c r="AC12" s="600"/>
      <c r="AD12" s="600"/>
      <c r="AE12" s="600"/>
      <c r="AF12" s="601"/>
      <c r="AG12" s="602">
        <f t="shared" ref="AG12:AG21" si="39">IF(X12&lt;&gt;0,X12*(1+(SUM(Y12:AE12))),AF12)</f>
        <v>0</v>
      </c>
      <c r="AI12" s="578" t="str">
        <f t="shared" si="24"/>
        <v>Taksa mbi tokën bujqësore</v>
      </c>
      <c r="AJ12" s="603"/>
      <c r="AK12" s="564">
        <f t="shared" si="25"/>
        <v>0</v>
      </c>
      <c r="AL12" s="564">
        <f t="shared" si="26"/>
        <v>0</v>
      </c>
      <c r="AM12" s="564">
        <f t="shared" si="27"/>
        <v>0</v>
      </c>
      <c r="AN12" s="576" t="e">
        <f t="shared" ca="1" si="28"/>
        <v>#NAME?</v>
      </c>
      <c r="AO12" s="576" t="e">
        <f t="shared" ca="1" si="29"/>
        <v>#NAME?</v>
      </c>
      <c r="AP12" s="576" t="e">
        <f t="shared" ca="1" si="30"/>
        <v>#NAME?</v>
      </c>
      <c r="AQ12" s="576" t="e">
        <f t="shared" ca="1" si="31"/>
        <v>#NAME?</v>
      </c>
      <c r="AR12" s="576" t="e">
        <f t="shared" ca="1" si="32"/>
        <v>#NAME?</v>
      </c>
      <c r="AS12" s="576" t="e">
        <f t="shared" ca="1" si="33"/>
        <v>#NAME?</v>
      </c>
      <c r="AT12" s="736">
        <f>'(E1) Vlerësimi i burimeve'!O12</f>
        <v>0</v>
      </c>
      <c r="AU12" s="737" t="e">
        <f t="shared" ca="1" si="20"/>
        <v>#NAME?</v>
      </c>
      <c r="AV12" s="736">
        <f>'(E1) Vlerësimi i burimeve'!X12</f>
        <v>0</v>
      </c>
      <c r="AW12" s="737" t="e">
        <f t="shared" ca="1" si="21"/>
        <v>#NAME?</v>
      </c>
      <c r="AX12" s="736">
        <f>'(E1) Vlerësimi i burimeve'!AG12</f>
        <v>0</v>
      </c>
      <c r="AY12" s="737" t="e">
        <f t="shared" ca="1" si="22"/>
        <v>#NAME?</v>
      </c>
      <c r="AZ12" s="576" t="e">
        <f t="shared" ca="1" si="34"/>
        <v>#NAME?</v>
      </c>
      <c r="BA12" s="576" t="e">
        <f t="shared" ca="1" si="35"/>
        <v>#NAME?</v>
      </c>
      <c r="BB12" s="576" t="e">
        <f t="shared" ca="1" si="36"/>
        <v>#NAME?</v>
      </c>
    </row>
    <row r="13" spans="1:54" s="577" customFormat="1" ht="15.75" thickBot="1" x14ac:dyDescent="0.3">
      <c r="A13" s="606" t="str">
        <f>'(C2) Burimet viti kaluar'!C13</f>
        <v>A.1.2.3</v>
      </c>
      <c r="B13" s="906" t="str">
        <f>'(G1) Fjalori'!A224</f>
        <v>Taksa mbi truallin</v>
      </c>
      <c r="C13" s="907"/>
      <c r="D13" s="599">
        <f>'(C2) Burimet viti kaluar'!D13</f>
        <v>0</v>
      </c>
      <c r="E13" s="599">
        <f>'(C2) Burimet viti kaluar'!E13</f>
        <v>0</v>
      </c>
      <c r="F13" s="599">
        <f>'(C2) Burimet viti kaluar'!F13</f>
        <v>0</v>
      </c>
      <c r="G13" s="600"/>
      <c r="H13" s="600"/>
      <c r="I13" s="600"/>
      <c r="J13" s="600"/>
      <c r="K13" s="600"/>
      <c r="L13" s="600"/>
      <c r="M13" s="600"/>
      <c r="N13" s="601"/>
      <c r="O13" s="602">
        <f t="shared" si="37"/>
        <v>0</v>
      </c>
      <c r="P13" s="600"/>
      <c r="Q13" s="600"/>
      <c r="R13" s="600"/>
      <c r="S13" s="600"/>
      <c r="T13" s="600"/>
      <c r="U13" s="600"/>
      <c r="V13" s="600"/>
      <c r="W13" s="601"/>
      <c r="X13" s="602">
        <f t="shared" si="38"/>
        <v>0</v>
      </c>
      <c r="Y13" s="600"/>
      <c r="Z13" s="600"/>
      <c r="AA13" s="600"/>
      <c r="AB13" s="600"/>
      <c r="AC13" s="600"/>
      <c r="AD13" s="600"/>
      <c r="AE13" s="600"/>
      <c r="AF13" s="601"/>
      <c r="AG13" s="602">
        <f t="shared" si="39"/>
        <v>0</v>
      </c>
      <c r="AI13" s="578" t="str">
        <f t="shared" si="24"/>
        <v>Taksa mbi truallin</v>
      </c>
      <c r="AJ13" s="603"/>
      <c r="AK13" s="564">
        <f t="shared" si="25"/>
        <v>0</v>
      </c>
      <c r="AL13" s="564">
        <f t="shared" si="26"/>
        <v>0</v>
      </c>
      <c r="AM13" s="564">
        <f t="shared" si="27"/>
        <v>0</v>
      </c>
      <c r="AN13" s="576" t="e">
        <f t="shared" ca="1" si="28"/>
        <v>#NAME?</v>
      </c>
      <c r="AO13" s="576" t="e">
        <f t="shared" ca="1" si="29"/>
        <v>#NAME?</v>
      </c>
      <c r="AP13" s="576" t="e">
        <f t="shared" ca="1" si="30"/>
        <v>#NAME?</v>
      </c>
      <c r="AQ13" s="576" t="e">
        <f t="shared" ca="1" si="31"/>
        <v>#NAME?</v>
      </c>
      <c r="AR13" s="576" t="e">
        <f t="shared" ca="1" si="32"/>
        <v>#NAME?</v>
      </c>
      <c r="AS13" s="576" t="e">
        <f t="shared" ca="1" si="33"/>
        <v>#NAME?</v>
      </c>
      <c r="AT13" s="736">
        <f>'(E1) Vlerësimi i burimeve'!O13</f>
        <v>0</v>
      </c>
      <c r="AU13" s="737" t="e">
        <f t="shared" ca="1" si="20"/>
        <v>#NAME?</v>
      </c>
      <c r="AV13" s="736">
        <f>'(E1) Vlerësimi i burimeve'!X13</f>
        <v>0</v>
      </c>
      <c r="AW13" s="737" t="e">
        <f t="shared" ca="1" si="21"/>
        <v>#NAME?</v>
      </c>
      <c r="AX13" s="736">
        <f>'(E1) Vlerësimi i burimeve'!AG13</f>
        <v>0</v>
      </c>
      <c r="AY13" s="737" t="e">
        <f t="shared" ca="1" si="22"/>
        <v>#NAME?</v>
      </c>
      <c r="AZ13" s="576" t="e">
        <f t="shared" ca="1" si="34"/>
        <v>#NAME?</v>
      </c>
      <c r="BA13" s="576" t="e">
        <f t="shared" ca="1" si="35"/>
        <v>#NAME?</v>
      </c>
      <c r="BB13" s="576" t="e">
        <f t="shared" ca="1" si="36"/>
        <v>#NAME?</v>
      </c>
    </row>
    <row r="14" spans="1:54" s="577" customFormat="1" ht="15.75" thickBot="1" x14ac:dyDescent="0.3">
      <c r="A14" s="606" t="str">
        <f>'(C2) Burimet viti kaluar'!C14</f>
        <v>A.1.2.4</v>
      </c>
      <c r="B14" s="906" t="str">
        <f>'(G1) Fjalori'!A225</f>
        <v>Taksa mbi transaksionet e pasurisë</v>
      </c>
      <c r="C14" s="907"/>
      <c r="D14" s="599">
        <f>'(C2) Burimet viti kaluar'!D14</f>
        <v>0</v>
      </c>
      <c r="E14" s="599">
        <f>'(C2) Burimet viti kaluar'!E14</f>
        <v>0</v>
      </c>
      <c r="F14" s="599">
        <f>'(C2) Burimet viti kaluar'!F14</f>
        <v>0</v>
      </c>
      <c r="G14" s="600">
        <v>0.02</v>
      </c>
      <c r="H14" s="600"/>
      <c r="I14" s="600"/>
      <c r="J14" s="600"/>
      <c r="K14" s="600">
        <v>0.1</v>
      </c>
      <c r="L14" s="600"/>
      <c r="M14" s="600"/>
      <c r="N14" s="601"/>
      <c r="O14" s="602">
        <f t="shared" si="37"/>
        <v>0</v>
      </c>
      <c r="P14" s="600">
        <v>0.02</v>
      </c>
      <c r="Q14" s="600"/>
      <c r="R14" s="600"/>
      <c r="S14" s="600"/>
      <c r="T14" s="600">
        <v>0.05</v>
      </c>
      <c r="U14" s="600">
        <v>0.2</v>
      </c>
      <c r="V14" s="600"/>
      <c r="W14" s="601"/>
      <c r="X14" s="602">
        <f t="shared" si="38"/>
        <v>0</v>
      </c>
      <c r="Y14" s="600"/>
      <c r="Z14" s="600">
        <v>0.02</v>
      </c>
      <c r="AA14" s="600"/>
      <c r="AB14" s="600"/>
      <c r="AC14" s="600">
        <v>0.05</v>
      </c>
      <c r="AD14" s="600"/>
      <c r="AE14" s="600"/>
      <c r="AF14" s="601"/>
      <c r="AG14" s="602">
        <f t="shared" si="39"/>
        <v>0</v>
      </c>
      <c r="AI14" s="578" t="str">
        <f t="shared" si="24"/>
        <v>Taksa mbi transaksionet e pasurisë</v>
      </c>
      <c r="AJ14" s="603"/>
      <c r="AK14" s="564">
        <f t="shared" si="25"/>
        <v>0</v>
      </c>
      <c r="AL14" s="564">
        <f t="shared" si="26"/>
        <v>0</v>
      </c>
      <c r="AM14" s="564">
        <f t="shared" si="27"/>
        <v>0</v>
      </c>
      <c r="AN14" s="576" t="e">
        <f t="shared" ca="1" si="28"/>
        <v>#NAME?</v>
      </c>
      <c r="AO14" s="576" t="e">
        <f t="shared" ca="1" si="29"/>
        <v>#NAME?</v>
      </c>
      <c r="AP14" s="576" t="e">
        <f t="shared" ca="1" si="30"/>
        <v>#NAME?</v>
      </c>
      <c r="AQ14" s="576" t="e">
        <f t="shared" ca="1" si="31"/>
        <v>#NAME?</v>
      </c>
      <c r="AR14" s="576" t="e">
        <f t="shared" ca="1" si="32"/>
        <v>#NAME?</v>
      </c>
      <c r="AS14" s="576" t="e">
        <f t="shared" ca="1" si="33"/>
        <v>#NAME?</v>
      </c>
      <c r="AT14" s="736">
        <f>'(E1) Vlerësimi i burimeve'!O14</f>
        <v>0</v>
      </c>
      <c r="AU14" s="737" t="e">
        <f t="shared" ca="1" si="20"/>
        <v>#NAME?</v>
      </c>
      <c r="AV14" s="736">
        <f>'(E1) Vlerësimi i burimeve'!X14</f>
        <v>0</v>
      </c>
      <c r="AW14" s="737" t="e">
        <f t="shared" ca="1" si="21"/>
        <v>#NAME?</v>
      </c>
      <c r="AX14" s="736">
        <f>'(E1) Vlerësimi i burimeve'!AG14</f>
        <v>0</v>
      </c>
      <c r="AY14" s="737" t="e">
        <f t="shared" ca="1" si="22"/>
        <v>#NAME?</v>
      </c>
      <c r="AZ14" s="576" t="e">
        <f t="shared" ca="1" si="34"/>
        <v>#NAME?</v>
      </c>
      <c r="BA14" s="576" t="e">
        <f t="shared" ca="1" si="35"/>
        <v>#NAME?</v>
      </c>
      <c r="BB14" s="576" t="e">
        <f t="shared" ca="1" si="36"/>
        <v>#NAME?</v>
      </c>
    </row>
    <row r="15" spans="1:54" s="595" customFormat="1" ht="15.75" thickBot="1" x14ac:dyDescent="0.3">
      <c r="A15" s="596" t="str">
        <f>'(C2) Burimet viti kaluar'!C15</f>
        <v>A.1.3</v>
      </c>
      <c r="B15" s="596" t="str">
        <f>'(G1) Fjalori'!A226</f>
        <v>Taksa vendore në shërbimin hotelier</v>
      </c>
      <c r="C15" s="597"/>
      <c r="D15" s="599">
        <f>'(C2) Burimet viti kaluar'!D15</f>
        <v>0</v>
      </c>
      <c r="E15" s="599">
        <f>'(C2) Burimet viti kaluar'!E15</f>
        <v>0</v>
      </c>
      <c r="F15" s="599">
        <f>'(C2) Burimet viti kaluar'!F15</f>
        <v>0</v>
      </c>
      <c r="G15" s="600"/>
      <c r="H15" s="600"/>
      <c r="I15" s="600"/>
      <c r="J15" s="600"/>
      <c r="K15" s="600"/>
      <c r="L15" s="600"/>
      <c r="M15" s="600"/>
      <c r="N15" s="601"/>
      <c r="O15" s="602">
        <f t="shared" si="37"/>
        <v>0</v>
      </c>
      <c r="P15" s="600"/>
      <c r="Q15" s="600"/>
      <c r="R15" s="600"/>
      <c r="S15" s="600"/>
      <c r="T15" s="600"/>
      <c r="U15" s="600"/>
      <c r="V15" s="600"/>
      <c r="W15" s="601"/>
      <c r="X15" s="602">
        <f t="shared" si="38"/>
        <v>0</v>
      </c>
      <c r="Y15" s="600"/>
      <c r="Z15" s="600"/>
      <c r="AA15" s="600"/>
      <c r="AB15" s="600"/>
      <c r="AC15" s="600"/>
      <c r="AD15" s="600"/>
      <c r="AE15" s="600"/>
      <c r="AF15" s="601"/>
      <c r="AG15" s="602">
        <f t="shared" si="39"/>
        <v>0</v>
      </c>
      <c r="AI15" s="578" t="str">
        <f t="shared" si="24"/>
        <v>Taksa vendore në shërbimin hotelier</v>
      </c>
      <c r="AJ15" s="603"/>
      <c r="AK15" s="564">
        <f t="shared" si="25"/>
        <v>0</v>
      </c>
      <c r="AL15" s="564">
        <f t="shared" si="26"/>
        <v>0</v>
      </c>
      <c r="AM15" s="564">
        <f t="shared" si="27"/>
        <v>0</v>
      </c>
      <c r="AN15" s="576" t="e">
        <f t="shared" ca="1" si="28"/>
        <v>#NAME?</v>
      </c>
      <c r="AO15" s="576" t="e">
        <f t="shared" ca="1" si="29"/>
        <v>#NAME?</v>
      </c>
      <c r="AP15" s="576" t="e">
        <f t="shared" ca="1" si="30"/>
        <v>#NAME?</v>
      </c>
      <c r="AQ15" s="576" t="e">
        <f t="shared" ca="1" si="31"/>
        <v>#NAME?</v>
      </c>
      <c r="AR15" s="576" t="e">
        <f t="shared" ca="1" si="32"/>
        <v>#NAME?</v>
      </c>
      <c r="AS15" s="576" t="e">
        <f t="shared" ca="1" si="33"/>
        <v>#NAME?</v>
      </c>
      <c r="AT15" s="736">
        <f>'(E1) Vlerësimi i burimeve'!O15</f>
        <v>0</v>
      </c>
      <c r="AU15" s="737" t="e">
        <f t="shared" ca="1" si="20"/>
        <v>#NAME?</v>
      </c>
      <c r="AV15" s="736">
        <f>'(E1) Vlerësimi i burimeve'!X15</f>
        <v>0</v>
      </c>
      <c r="AW15" s="737" t="e">
        <f t="shared" ca="1" si="21"/>
        <v>#NAME?</v>
      </c>
      <c r="AX15" s="736">
        <f>'(E1) Vlerësimi i burimeve'!AG15</f>
        <v>0</v>
      </c>
      <c r="AY15" s="737" t="e">
        <f t="shared" ca="1" si="22"/>
        <v>#NAME?</v>
      </c>
      <c r="AZ15" s="576" t="e">
        <f t="shared" ca="1" si="34"/>
        <v>#NAME?</v>
      </c>
      <c r="BA15" s="576" t="e">
        <f t="shared" ca="1" si="35"/>
        <v>#NAME?</v>
      </c>
      <c r="BB15" s="576" t="e">
        <f t="shared" ca="1" si="36"/>
        <v>#NAME?</v>
      </c>
    </row>
    <row r="16" spans="1:54" s="595" customFormat="1" ht="15.75" thickBot="1" x14ac:dyDescent="0.3">
      <c r="A16" s="596" t="str">
        <f>'(C2) Burimet viti kaluar'!C16</f>
        <v>A.1.4</v>
      </c>
      <c r="B16" s="596" t="str">
        <f>'(G1) Fjalori'!A227</f>
        <v>Taksa e ndikimit në infrastrukturë nga ndërtimet e reja</v>
      </c>
      <c r="C16" s="597"/>
      <c r="D16" s="599">
        <f>'(C2) Burimet viti kaluar'!D16</f>
        <v>0</v>
      </c>
      <c r="E16" s="599">
        <f>'(C2) Burimet viti kaluar'!E16</f>
        <v>0</v>
      </c>
      <c r="F16" s="599">
        <f>'(C2) Burimet viti kaluar'!F16</f>
        <v>0</v>
      </c>
      <c r="G16" s="600"/>
      <c r="H16" s="600"/>
      <c r="I16" s="600"/>
      <c r="J16" s="600"/>
      <c r="K16" s="600"/>
      <c r="L16" s="600"/>
      <c r="M16" s="600"/>
      <c r="N16" s="601"/>
      <c r="O16" s="602">
        <f t="shared" si="37"/>
        <v>0</v>
      </c>
      <c r="P16" s="600"/>
      <c r="Q16" s="600"/>
      <c r="R16" s="600"/>
      <c r="S16" s="600"/>
      <c r="T16" s="600"/>
      <c r="U16" s="600"/>
      <c r="V16" s="600"/>
      <c r="W16" s="601"/>
      <c r="X16" s="602">
        <f t="shared" si="38"/>
        <v>0</v>
      </c>
      <c r="Y16" s="600"/>
      <c r="Z16" s="600"/>
      <c r="AA16" s="600"/>
      <c r="AB16" s="600"/>
      <c r="AC16" s="600"/>
      <c r="AD16" s="600"/>
      <c r="AE16" s="600"/>
      <c r="AF16" s="601"/>
      <c r="AG16" s="602">
        <f t="shared" si="39"/>
        <v>0</v>
      </c>
      <c r="AI16" s="578" t="str">
        <f t="shared" si="24"/>
        <v>Taksa e ndikimit në infrastrukturë nga ndërtimet e reja</v>
      </c>
      <c r="AJ16" s="603"/>
      <c r="AK16" s="564">
        <f t="shared" si="25"/>
        <v>0</v>
      </c>
      <c r="AL16" s="564">
        <f t="shared" si="26"/>
        <v>0</v>
      </c>
      <c r="AM16" s="564">
        <f t="shared" si="27"/>
        <v>0</v>
      </c>
      <c r="AN16" s="576" t="e">
        <f t="shared" ca="1" si="28"/>
        <v>#NAME?</v>
      </c>
      <c r="AO16" s="576" t="e">
        <f t="shared" ca="1" si="29"/>
        <v>#NAME?</v>
      </c>
      <c r="AP16" s="576" t="e">
        <f t="shared" ca="1" si="30"/>
        <v>#NAME?</v>
      </c>
      <c r="AQ16" s="576" t="e">
        <f t="shared" ca="1" si="31"/>
        <v>#NAME?</v>
      </c>
      <c r="AR16" s="576" t="e">
        <f t="shared" ca="1" si="32"/>
        <v>#NAME?</v>
      </c>
      <c r="AS16" s="576" t="e">
        <f t="shared" ca="1" si="33"/>
        <v>#NAME?</v>
      </c>
      <c r="AT16" s="736">
        <f>'(E1) Vlerësimi i burimeve'!O16</f>
        <v>0</v>
      </c>
      <c r="AU16" s="737" t="e">
        <f t="shared" ca="1" si="20"/>
        <v>#NAME?</v>
      </c>
      <c r="AV16" s="736">
        <f>'(E1) Vlerësimi i burimeve'!X16</f>
        <v>0</v>
      </c>
      <c r="AW16" s="737" t="e">
        <f t="shared" ca="1" si="21"/>
        <v>#NAME?</v>
      </c>
      <c r="AX16" s="736">
        <f>'(E1) Vlerësimi i burimeve'!AG16</f>
        <v>0</v>
      </c>
      <c r="AY16" s="737" t="e">
        <f t="shared" ca="1" si="22"/>
        <v>#NAME?</v>
      </c>
      <c r="AZ16" s="576" t="e">
        <f t="shared" ca="1" si="34"/>
        <v>#NAME?</v>
      </c>
      <c r="BA16" s="576" t="e">
        <f t="shared" ca="1" si="35"/>
        <v>#NAME?</v>
      </c>
      <c r="BB16" s="576" t="e">
        <f t="shared" ca="1" si="36"/>
        <v>#NAME?</v>
      </c>
    </row>
    <row r="17" spans="1:54" s="595" customFormat="1" ht="15.75" thickBot="1" x14ac:dyDescent="0.3">
      <c r="A17" s="596" t="str">
        <f>'(C2) Burimet viti kaluar'!C17</f>
        <v>A.1.5</v>
      </c>
      <c r="B17" s="596" t="str">
        <f>'(G1) Fjalori'!A228</f>
        <v>Taksa e tabelës</v>
      </c>
      <c r="C17" s="597"/>
      <c r="D17" s="599">
        <f>'(C2) Burimet viti kaluar'!D17</f>
        <v>0</v>
      </c>
      <c r="E17" s="599">
        <f>'(C2) Burimet viti kaluar'!E17</f>
        <v>0</v>
      </c>
      <c r="F17" s="599">
        <f>'(C2) Burimet viti kaluar'!F17</f>
        <v>0</v>
      </c>
      <c r="G17" s="600"/>
      <c r="H17" s="600"/>
      <c r="I17" s="600"/>
      <c r="J17" s="600"/>
      <c r="K17" s="600"/>
      <c r="L17" s="600"/>
      <c r="M17" s="600"/>
      <c r="N17" s="601"/>
      <c r="O17" s="602">
        <f t="shared" si="37"/>
        <v>0</v>
      </c>
      <c r="P17" s="600"/>
      <c r="Q17" s="600"/>
      <c r="R17" s="600"/>
      <c r="S17" s="600"/>
      <c r="T17" s="600"/>
      <c r="U17" s="600"/>
      <c r="V17" s="600"/>
      <c r="W17" s="601"/>
      <c r="X17" s="602">
        <f t="shared" si="38"/>
        <v>0</v>
      </c>
      <c r="Y17" s="600"/>
      <c r="Z17" s="600"/>
      <c r="AA17" s="600"/>
      <c r="AB17" s="600"/>
      <c r="AC17" s="600"/>
      <c r="AD17" s="600"/>
      <c r="AE17" s="600"/>
      <c r="AF17" s="601"/>
      <c r="AG17" s="602">
        <f t="shared" si="39"/>
        <v>0</v>
      </c>
      <c r="AI17" s="578" t="str">
        <f t="shared" si="24"/>
        <v>Taksa e tabelës</v>
      </c>
      <c r="AJ17" s="603"/>
      <c r="AK17" s="564">
        <f t="shared" si="25"/>
        <v>0</v>
      </c>
      <c r="AL17" s="564">
        <f t="shared" si="26"/>
        <v>0</v>
      </c>
      <c r="AM17" s="564">
        <f t="shared" si="27"/>
        <v>0</v>
      </c>
      <c r="AN17" s="576" t="e">
        <f t="shared" ca="1" si="28"/>
        <v>#NAME?</v>
      </c>
      <c r="AO17" s="576" t="e">
        <f t="shared" ca="1" si="29"/>
        <v>#NAME?</v>
      </c>
      <c r="AP17" s="576" t="e">
        <f t="shared" ca="1" si="30"/>
        <v>#NAME?</v>
      </c>
      <c r="AQ17" s="576" t="e">
        <f t="shared" ca="1" si="31"/>
        <v>#NAME?</v>
      </c>
      <c r="AR17" s="576" t="e">
        <f t="shared" ca="1" si="32"/>
        <v>#NAME?</v>
      </c>
      <c r="AS17" s="576" t="e">
        <f t="shared" ca="1" si="33"/>
        <v>#NAME?</v>
      </c>
      <c r="AT17" s="736">
        <f>'(E1) Vlerësimi i burimeve'!O17</f>
        <v>0</v>
      </c>
      <c r="AU17" s="737" t="e">
        <f t="shared" ca="1" si="20"/>
        <v>#NAME?</v>
      </c>
      <c r="AV17" s="736">
        <f>'(E1) Vlerësimi i burimeve'!X17</f>
        <v>0</v>
      </c>
      <c r="AW17" s="737" t="e">
        <f t="shared" ca="1" si="21"/>
        <v>#NAME?</v>
      </c>
      <c r="AX17" s="736">
        <f>'(E1) Vlerësimi i burimeve'!AG17</f>
        <v>0</v>
      </c>
      <c r="AY17" s="737" t="e">
        <f t="shared" ca="1" si="22"/>
        <v>#NAME?</v>
      </c>
      <c r="AZ17" s="576" t="e">
        <f t="shared" ca="1" si="34"/>
        <v>#NAME?</v>
      </c>
      <c r="BA17" s="576" t="e">
        <f t="shared" ca="1" si="35"/>
        <v>#NAME?</v>
      </c>
      <c r="BB17" s="576" t="e">
        <f t="shared" ca="1" si="36"/>
        <v>#NAME?</v>
      </c>
    </row>
    <row r="18" spans="1:54" s="595" customFormat="1" ht="15.75" thickBot="1" x14ac:dyDescent="0.3">
      <c r="A18" s="596" t="str">
        <f>'(C2) Burimet viti kaluar'!C18</f>
        <v>A.1.6</v>
      </c>
      <c r="B18" s="596" t="str">
        <f>'(G1) Fjalori'!A229</f>
        <v>Taksa vendore mbi të ardhurat e krijuara nga dhuratat, trashëgimi, testament dhe llotaritë vendore</v>
      </c>
      <c r="C18" s="597"/>
      <c r="D18" s="599">
        <f>'(C2) Burimet viti kaluar'!D18</f>
        <v>0</v>
      </c>
      <c r="E18" s="599">
        <f>'(C2) Burimet viti kaluar'!E18</f>
        <v>0</v>
      </c>
      <c r="F18" s="599">
        <f>'(C2) Burimet viti kaluar'!F18</f>
        <v>0</v>
      </c>
      <c r="G18" s="600"/>
      <c r="H18" s="600"/>
      <c r="I18" s="600"/>
      <c r="J18" s="600"/>
      <c r="K18" s="600"/>
      <c r="L18" s="600"/>
      <c r="M18" s="600"/>
      <c r="N18" s="601"/>
      <c r="O18" s="602">
        <f t="shared" si="37"/>
        <v>0</v>
      </c>
      <c r="P18" s="600"/>
      <c r="Q18" s="600"/>
      <c r="R18" s="600"/>
      <c r="S18" s="600"/>
      <c r="T18" s="600"/>
      <c r="U18" s="600"/>
      <c r="V18" s="600"/>
      <c r="W18" s="601"/>
      <c r="X18" s="602">
        <f t="shared" si="38"/>
        <v>0</v>
      </c>
      <c r="Y18" s="600"/>
      <c r="Z18" s="600"/>
      <c r="AA18" s="600"/>
      <c r="AB18" s="600"/>
      <c r="AC18" s="600"/>
      <c r="AD18" s="600"/>
      <c r="AE18" s="600"/>
      <c r="AF18" s="601"/>
      <c r="AG18" s="602">
        <f t="shared" si="39"/>
        <v>0</v>
      </c>
      <c r="AI18" s="578" t="str">
        <f t="shared" si="24"/>
        <v>Taksa vendore mbi të ardhurat e krijuara nga dhuratat, trashëgimi, testament dhe llotaritë vendore</v>
      </c>
      <c r="AJ18" s="603"/>
      <c r="AK18" s="564">
        <f t="shared" si="25"/>
        <v>0</v>
      </c>
      <c r="AL18" s="564">
        <f t="shared" si="26"/>
        <v>0</v>
      </c>
      <c r="AM18" s="564">
        <f t="shared" si="27"/>
        <v>0</v>
      </c>
      <c r="AN18" s="576" t="e">
        <f t="shared" ca="1" si="28"/>
        <v>#NAME?</v>
      </c>
      <c r="AO18" s="576" t="e">
        <f t="shared" ca="1" si="29"/>
        <v>#NAME?</v>
      </c>
      <c r="AP18" s="576" t="e">
        <f t="shared" ca="1" si="30"/>
        <v>#NAME?</v>
      </c>
      <c r="AQ18" s="576" t="e">
        <f t="shared" ca="1" si="31"/>
        <v>#NAME?</v>
      </c>
      <c r="AR18" s="576" t="e">
        <f t="shared" ca="1" si="32"/>
        <v>#NAME?</v>
      </c>
      <c r="AS18" s="576" t="e">
        <f t="shared" ca="1" si="33"/>
        <v>#NAME?</v>
      </c>
      <c r="AT18" s="736">
        <f>'(E1) Vlerësimi i burimeve'!O18</f>
        <v>0</v>
      </c>
      <c r="AU18" s="737" t="e">
        <f t="shared" ca="1" si="20"/>
        <v>#NAME?</v>
      </c>
      <c r="AV18" s="736">
        <f>'(E1) Vlerësimi i burimeve'!X18</f>
        <v>0</v>
      </c>
      <c r="AW18" s="737" t="e">
        <f t="shared" ca="1" si="21"/>
        <v>#NAME?</v>
      </c>
      <c r="AX18" s="736">
        <f>'(E1) Vlerësimi i burimeve'!AG18</f>
        <v>0</v>
      </c>
      <c r="AY18" s="737" t="e">
        <f t="shared" ca="1" si="22"/>
        <v>#NAME?</v>
      </c>
      <c r="AZ18" s="576" t="e">
        <f t="shared" ca="1" si="34"/>
        <v>#NAME?</v>
      </c>
      <c r="BA18" s="576" t="e">
        <f t="shared" ca="1" si="35"/>
        <v>#NAME?</v>
      </c>
      <c r="BB18" s="576" t="e">
        <f t="shared" ca="1" si="36"/>
        <v>#NAME?</v>
      </c>
    </row>
    <row r="19" spans="1:54" s="595" customFormat="1" ht="15.75" thickBot="1" x14ac:dyDescent="0.3">
      <c r="A19" s="596" t="str">
        <f>'(C2) Burimet viti kaluar'!C19</f>
        <v>A.1.7</v>
      </c>
      <c r="B19" s="596" t="str">
        <f>'(G1) Fjalori'!A230</f>
        <v>Taksa e përkohëshme</v>
      </c>
      <c r="C19" s="727" t="str">
        <f>'(C2) Burimet viti kaluar'!B19</f>
        <v>aaa</v>
      </c>
      <c r="D19" s="599">
        <f>'(C2) Burimet viti kaluar'!D19</f>
        <v>0</v>
      </c>
      <c r="E19" s="599">
        <f>'(C2) Burimet viti kaluar'!E19</f>
        <v>0</v>
      </c>
      <c r="F19" s="599">
        <f>'(C2) Burimet viti kaluar'!F19</f>
        <v>0</v>
      </c>
      <c r="G19" s="600"/>
      <c r="H19" s="600"/>
      <c r="I19" s="600"/>
      <c r="J19" s="600"/>
      <c r="K19" s="600"/>
      <c r="L19" s="600"/>
      <c r="M19" s="600"/>
      <c r="N19" s="601"/>
      <c r="O19" s="602">
        <f t="shared" si="37"/>
        <v>0</v>
      </c>
      <c r="P19" s="600"/>
      <c r="Q19" s="600"/>
      <c r="R19" s="600"/>
      <c r="S19" s="600"/>
      <c r="T19" s="600"/>
      <c r="U19" s="600"/>
      <c r="V19" s="600"/>
      <c r="W19" s="601"/>
      <c r="X19" s="602">
        <f t="shared" si="38"/>
        <v>0</v>
      </c>
      <c r="Y19" s="600"/>
      <c r="Z19" s="600"/>
      <c r="AA19" s="600"/>
      <c r="AB19" s="600"/>
      <c r="AC19" s="600"/>
      <c r="AD19" s="600"/>
      <c r="AE19" s="600"/>
      <c r="AF19" s="601"/>
      <c r="AG19" s="602">
        <f t="shared" si="39"/>
        <v>0</v>
      </c>
      <c r="AI19" s="578" t="str">
        <f t="shared" si="24"/>
        <v>Taksa e përkohëshme</v>
      </c>
      <c r="AJ19" s="603"/>
      <c r="AK19" s="564">
        <f t="shared" si="25"/>
        <v>0</v>
      </c>
      <c r="AL19" s="564">
        <f t="shared" si="26"/>
        <v>0</v>
      </c>
      <c r="AM19" s="564">
        <f t="shared" si="27"/>
        <v>0</v>
      </c>
      <c r="AN19" s="576" t="e">
        <f t="shared" ca="1" si="28"/>
        <v>#NAME?</v>
      </c>
      <c r="AO19" s="576" t="e">
        <f t="shared" ca="1" si="29"/>
        <v>#NAME?</v>
      </c>
      <c r="AP19" s="576" t="e">
        <f t="shared" ca="1" si="30"/>
        <v>#NAME?</v>
      </c>
      <c r="AQ19" s="576" t="e">
        <f t="shared" ca="1" si="31"/>
        <v>#NAME?</v>
      </c>
      <c r="AR19" s="576" t="e">
        <f t="shared" ca="1" si="32"/>
        <v>#NAME?</v>
      </c>
      <c r="AS19" s="576" t="e">
        <f t="shared" ca="1" si="33"/>
        <v>#NAME?</v>
      </c>
      <c r="AT19" s="736">
        <f>'(E1) Vlerësimi i burimeve'!O19</f>
        <v>0</v>
      </c>
      <c r="AU19" s="737" t="e">
        <f t="shared" ca="1" si="20"/>
        <v>#NAME?</v>
      </c>
      <c r="AV19" s="736">
        <f>'(E1) Vlerësimi i burimeve'!X19</f>
        <v>0</v>
      </c>
      <c r="AW19" s="737" t="e">
        <f t="shared" ca="1" si="21"/>
        <v>#NAME?</v>
      </c>
      <c r="AX19" s="736">
        <f>'(E1) Vlerësimi i burimeve'!AG19</f>
        <v>0</v>
      </c>
      <c r="AY19" s="737" t="e">
        <f t="shared" ca="1" si="22"/>
        <v>#NAME?</v>
      </c>
      <c r="AZ19" s="576" t="e">
        <f t="shared" ca="1" si="34"/>
        <v>#NAME?</v>
      </c>
      <c r="BA19" s="576" t="e">
        <f t="shared" ca="1" si="35"/>
        <v>#NAME?</v>
      </c>
      <c r="BB19" s="576" t="e">
        <f t="shared" ca="1" si="36"/>
        <v>#NAME?</v>
      </c>
    </row>
    <row r="20" spans="1:54" s="595" customFormat="1" ht="15.75" thickBot="1" x14ac:dyDescent="0.3">
      <c r="A20" s="596" t="str">
        <f>'(C2) Burimet viti kaluar'!C20</f>
        <v>A.1.8</v>
      </c>
      <c r="B20" s="596" t="str">
        <f>'(G1) Fjalori'!A231</f>
        <v>Taksa e përkohëshme 1</v>
      </c>
      <c r="C20" s="727" t="str">
        <f>'(C2) Burimet viti kaluar'!B20</f>
        <v>bbb</v>
      </c>
      <c r="D20" s="599">
        <f>'(C2) Burimet viti kaluar'!D20</f>
        <v>0</v>
      </c>
      <c r="E20" s="599">
        <f>'(C2) Burimet viti kaluar'!E20</f>
        <v>0</v>
      </c>
      <c r="F20" s="599">
        <f>'(C2) Burimet viti kaluar'!F20</f>
        <v>0</v>
      </c>
      <c r="G20" s="600"/>
      <c r="H20" s="600"/>
      <c r="I20" s="600"/>
      <c r="J20" s="600"/>
      <c r="K20" s="600"/>
      <c r="L20" s="600"/>
      <c r="M20" s="600"/>
      <c r="N20" s="601"/>
      <c r="O20" s="602">
        <f t="shared" si="37"/>
        <v>0</v>
      </c>
      <c r="P20" s="600"/>
      <c r="Q20" s="600"/>
      <c r="R20" s="600"/>
      <c r="S20" s="600"/>
      <c r="T20" s="600"/>
      <c r="U20" s="600"/>
      <c r="V20" s="600"/>
      <c r="W20" s="601"/>
      <c r="X20" s="602">
        <f t="shared" si="38"/>
        <v>0</v>
      </c>
      <c r="Y20" s="600"/>
      <c r="Z20" s="600"/>
      <c r="AA20" s="600"/>
      <c r="AB20" s="600"/>
      <c r="AC20" s="600"/>
      <c r="AD20" s="600"/>
      <c r="AE20" s="600"/>
      <c r="AF20" s="601"/>
      <c r="AG20" s="602">
        <f t="shared" si="39"/>
        <v>0</v>
      </c>
      <c r="AI20" s="578" t="str">
        <f t="shared" si="24"/>
        <v>Taksa e përkohëshme 1</v>
      </c>
      <c r="AJ20" s="603"/>
      <c r="AK20" s="564">
        <f t="shared" si="25"/>
        <v>0</v>
      </c>
      <c r="AL20" s="564">
        <f t="shared" si="26"/>
        <v>0</v>
      </c>
      <c r="AM20" s="564">
        <f t="shared" si="27"/>
        <v>0</v>
      </c>
      <c r="AN20" s="576" t="e">
        <f t="shared" ca="1" si="28"/>
        <v>#NAME?</v>
      </c>
      <c r="AO20" s="576" t="e">
        <f t="shared" ca="1" si="29"/>
        <v>#NAME?</v>
      </c>
      <c r="AP20" s="576" t="e">
        <f t="shared" ca="1" si="30"/>
        <v>#NAME?</v>
      </c>
      <c r="AQ20" s="576" t="e">
        <f t="shared" ca="1" si="31"/>
        <v>#NAME?</v>
      </c>
      <c r="AR20" s="576" t="e">
        <f t="shared" ca="1" si="32"/>
        <v>#NAME?</v>
      </c>
      <c r="AS20" s="576" t="e">
        <f t="shared" ca="1" si="33"/>
        <v>#NAME?</v>
      </c>
      <c r="AT20" s="736">
        <f>'(E1) Vlerësimi i burimeve'!O20</f>
        <v>0</v>
      </c>
      <c r="AU20" s="737" t="e">
        <f t="shared" ca="1" si="20"/>
        <v>#NAME?</v>
      </c>
      <c r="AV20" s="736">
        <f>'(E1) Vlerësimi i burimeve'!X20</f>
        <v>0</v>
      </c>
      <c r="AW20" s="737" t="e">
        <f t="shared" ca="1" si="21"/>
        <v>#NAME?</v>
      </c>
      <c r="AX20" s="736">
        <f>'(E1) Vlerësimi i burimeve'!AG20</f>
        <v>0</v>
      </c>
      <c r="AY20" s="737" t="e">
        <f t="shared" ca="1" si="22"/>
        <v>#NAME?</v>
      </c>
      <c r="AZ20" s="576" t="e">
        <f t="shared" ca="1" si="34"/>
        <v>#NAME?</v>
      </c>
      <c r="BA20" s="576" t="e">
        <f t="shared" ca="1" si="35"/>
        <v>#NAME?</v>
      </c>
      <c r="BB20" s="576" t="e">
        <f t="shared" ca="1" si="36"/>
        <v>#NAME?</v>
      </c>
    </row>
    <row r="21" spans="1:54" s="595" customFormat="1" ht="15.75" thickBot="1" x14ac:dyDescent="0.3">
      <c r="A21" s="596" t="str">
        <f>'(C2) Burimet viti kaluar'!C21</f>
        <v>A.1.9</v>
      </c>
      <c r="B21" s="596" t="str">
        <f>'(G1) Fjalori'!A232</f>
        <v>Taksa e përkohëshme 2</v>
      </c>
      <c r="C21" s="727" t="str">
        <f>'(C2) Burimet viti kaluar'!B21</f>
        <v>ccc</v>
      </c>
      <c r="D21" s="599">
        <f>'(C2) Burimet viti kaluar'!D21</f>
        <v>0</v>
      </c>
      <c r="E21" s="599">
        <f>'(C2) Burimet viti kaluar'!E21</f>
        <v>0</v>
      </c>
      <c r="F21" s="599">
        <f>'(C2) Burimet viti kaluar'!F21</f>
        <v>0</v>
      </c>
      <c r="G21" s="600"/>
      <c r="H21" s="600"/>
      <c r="I21" s="600"/>
      <c r="J21" s="600"/>
      <c r="K21" s="600"/>
      <c r="L21" s="600"/>
      <c r="M21" s="600"/>
      <c r="N21" s="601"/>
      <c r="O21" s="602">
        <f t="shared" si="37"/>
        <v>0</v>
      </c>
      <c r="P21" s="600"/>
      <c r="Q21" s="600"/>
      <c r="R21" s="600"/>
      <c r="S21" s="600"/>
      <c r="T21" s="600"/>
      <c r="U21" s="600"/>
      <c r="V21" s="600"/>
      <c r="W21" s="601"/>
      <c r="X21" s="602">
        <f t="shared" si="38"/>
        <v>0</v>
      </c>
      <c r="Y21" s="600"/>
      <c r="Z21" s="600"/>
      <c r="AA21" s="600"/>
      <c r="AB21" s="600"/>
      <c r="AC21" s="600"/>
      <c r="AD21" s="600"/>
      <c r="AE21" s="600"/>
      <c r="AF21" s="601"/>
      <c r="AG21" s="602">
        <f t="shared" si="39"/>
        <v>0</v>
      </c>
      <c r="AI21" s="578" t="str">
        <f t="shared" si="24"/>
        <v>Taksa e përkohëshme 2</v>
      </c>
      <c r="AJ21" s="603"/>
      <c r="AK21" s="564">
        <f t="shared" si="25"/>
        <v>0</v>
      </c>
      <c r="AL21" s="564">
        <f t="shared" si="26"/>
        <v>0</v>
      </c>
      <c r="AM21" s="564">
        <f t="shared" si="27"/>
        <v>0</v>
      </c>
      <c r="AN21" s="576" t="e">
        <f t="shared" ca="1" si="28"/>
        <v>#NAME?</v>
      </c>
      <c r="AO21" s="576" t="e">
        <f t="shared" ca="1" si="29"/>
        <v>#NAME?</v>
      </c>
      <c r="AP21" s="576" t="e">
        <f t="shared" ca="1" si="30"/>
        <v>#NAME?</v>
      </c>
      <c r="AQ21" s="576" t="e">
        <f t="shared" ca="1" si="31"/>
        <v>#NAME?</v>
      </c>
      <c r="AR21" s="576" t="e">
        <f t="shared" ca="1" si="32"/>
        <v>#NAME?</v>
      </c>
      <c r="AS21" s="576" t="e">
        <f t="shared" ca="1" si="33"/>
        <v>#NAME?</v>
      </c>
      <c r="AT21" s="736">
        <f>'(E1) Vlerësimi i burimeve'!O21</f>
        <v>0</v>
      </c>
      <c r="AU21" s="737" t="e">
        <f t="shared" ca="1" si="20"/>
        <v>#NAME?</v>
      </c>
      <c r="AV21" s="736">
        <f>'(E1) Vlerësimi i burimeve'!X21</f>
        <v>0</v>
      </c>
      <c r="AW21" s="737" t="e">
        <f t="shared" ca="1" si="21"/>
        <v>#NAME?</v>
      </c>
      <c r="AX21" s="736">
        <f>'(E1) Vlerësimi i burimeve'!AG21</f>
        <v>0</v>
      </c>
      <c r="AY21" s="737" t="e">
        <f t="shared" ca="1" si="22"/>
        <v>#NAME?</v>
      </c>
      <c r="AZ21" s="576" t="e">
        <f t="shared" ca="1" si="34"/>
        <v>#NAME?</v>
      </c>
      <c r="BA21" s="576" t="e">
        <f t="shared" ca="1" si="35"/>
        <v>#NAME?</v>
      </c>
      <c r="BB21" s="576" t="e">
        <f t="shared" ca="1" si="36"/>
        <v>#NAME?</v>
      </c>
    </row>
    <row r="22" spans="1:54" s="577" customFormat="1" ht="15.75" thickBot="1" x14ac:dyDescent="0.3">
      <c r="A22" s="592" t="str">
        <f>'(C2) Burimet viti kaluar'!C28</f>
        <v>A.3</v>
      </c>
      <c r="B22" s="908" t="str">
        <f>'(G1) Fjalori'!A239</f>
        <v>TË ARDHURA NGA TARIFA VENDORE</v>
      </c>
      <c r="C22" s="909"/>
      <c r="D22" s="593">
        <f>'(C2) Burimet viti kaluar'!D28</f>
        <v>0</v>
      </c>
      <c r="E22" s="593">
        <f>'(C2) Burimet viti kaluar'!E28</f>
        <v>0</v>
      </c>
      <c r="F22" s="593">
        <f>'(C2) Burimet viti kaluar'!F28</f>
        <v>0</v>
      </c>
      <c r="G22" s="638"/>
      <c r="H22" s="638"/>
      <c r="I22" s="638"/>
      <c r="J22" s="638"/>
      <c r="K22" s="638"/>
      <c r="L22" s="638"/>
      <c r="M22" s="638"/>
      <c r="N22" s="638"/>
      <c r="O22" s="593">
        <f>SUM(O23:O63)-O50-O36-O32-O28-O23</f>
        <v>5000</v>
      </c>
      <c r="P22" s="638"/>
      <c r="Q22" s="638"/>
      <c r="R22" s="638"/>
      <c r="S22" s="638"/>
      <c r="T22" s="638"/>
      <c r="U22" s="638"/>
      <c r="V22" s="638"/>
      <c r="W22" s="638"/>
      <c r="X22" s="594">
        <f>SUM(X23:X63)-X50-X36-X32-X28-X23</f>
        <v>5900</v>
      </c>
      <c r="Y22" s="639"/>
      <c r="Z22" s="638"/>
      <c r="AA22" s="638"/>
      <c r="AB22" s="638"/>
      <c r="AC22" s="638"/>
      <c r="AD22" s="638"/>
      <c r="AE22" s="638"/>
      <c r="AF22" s="638"/>
      <c r="AG22" s="593">
        <f>SUM(AG23:AG63)-AG50-AG36-AG32-AG28-AG23</f>
        <v>6860</v>
      </c>
      <c r="AH22" s="640"/>
      <c r="AI22" s="646" t="str">
        <f t="shared" si="24"/>
        <v>TË ARDHURA NGA TARIFA VENDORE</v>
      </c>
      <c r="AJ22" s="647"/>
      <c r="AK22" s="642">
        <f t="shared" si="25"/>
        <v>0</v>
      </c>
      <c r="AL22" s="642">
        <f t="shared" si="26"/>
        <v>0</v>
      </c>
      <c r="AM22" s="642">
        <f t="shared" si="27"/>
        <v>0</v>
      </c>
      <c r="AN22" s="643" t="e">
        <f t="shared" ca="1" si="28"/>
        <v>#NAME?</v>
      </c>
      <c r="AO22" s="643" t="e">
        <f t="shared" ca="1" si="29"/>
        <v>#NAME?</v>
      </c>
      <c r="AP22" s="643" t="e">
        <f t="shared" ca="1" si="30"/>
        <v>#NAME?</v>
      </c>
      <c r="AQ22" s="643" t="e">
        <f t="shared" ca="1" si="31"/>
        <v>#NAME?</v>
      </c>
      <c r="AR22" s="643" t="e">
        <f t="shared" ca="1" si="32"/>
        <v>#NAME?</v>
      </c>
      <c r="AS22" s="643" t="e">
        <f t="shared" ca="1" si="33"/>
        <v>#NAME?</v>
      </c>
      <c r="AT22" s="734">
        <f>'(E1) Vlerësimi i burimeve'!O31</f>
        <v>0</v>
      </c>
      <c r="AU22" s="735" t="e">
        <f t="shared" ca="1" si="20"/>
        <v>#NAME?</v>
      </c>
      <c r="AV22" s="734">
        <f>'(E1) Vlerësimi i burimeve'!X31</f>
        <v>0</v>
      </c>
      <c r="AW22" s="735" t="e">
        <f t="shared" ca="1" si="21"/>
        <v>#NAME?</v>
      </c>
      <c r="AX22" s="734">
        <f>'(E1) Vlerësimi i burimeve'!AG31</f>
        <v>0</v>
      </c>
      <c r="AY22" s="735" t="e">
        <f t="shared" ca="1" si="22"/>
        <v>#NAME?</v>
      </c>
      <c r="AZ22" s="643" t="e">
        <f t="shared" ca="1" si="34"/>
        <v>#NAME?</v>
      </c>
      <c r="BA22" s="643" t="e">
        <f t="shared" ca="1" si="35"/>
        <v>#NAME?</v>
      </c>
      <c r="BB22" s="643" t="e">
        <f t="shared" ca="1" si="36"/>
        <v>#NAME?</v>
      </c>
    </row>
    <row r="23" spans="1:54" s="595" customFormat="1" ht="15.75" thickBot="1" x14ac:dyDescent="0.3">
      <c r="A23" s="596" t="str">
        <f>'(C2) Burimet viti kaluar'!C29</f>
        <v>A.3.1</v>
      </c>
      <c r="B23" s="608" t="str">
        <f>'(G1) Fjalori'!A240</f>
        <v>Tarifa me menaxhimit te mbetjeve</v>
      </c>
      <c r="C23" s="728"/>
      <c r="D23" s="606">
        <f>'(C2) Burimet viti kaluar'!D29</f>
        <v>0</v>
      </c>
      <c r="E23" s="606">
        <f>'(C2) Burimet viti kaluar'!E29</f>
        <v>0</v>
      </c>
      <c r="F23" s="606">
        <f>'(C2) Burimet viti kaluar'!F29</f>
        <v>0</v>
      </c>
      <c r="G23" s="606"/>
      <c r="H23" s="609"/>
      <c r="I23" s="609"/>
      <c r="J23" s="609"/>
      <c r="K23" s="609"/>
      <c r="L23" s="609"/>
      <c r="M23" s="609"/>
      <c r="N23" s="610"/>
      <c r="O23" s="609">
        <f>SUM(O24:O26)</f>
        <v>4000</v>
      </c>
      <c r="P23" s="606"/>
      <c r="Q23" s="609"/>
      <c r="R23" s="609"/>
      <c r="S23" s="609"/>
      <c r="T23" s="609"/>
      <c r="U23" s="609"/>
      <c r="V23" s="609"/>
      <c r="W23" s="610"/>
      <c r="X23" s="609">
        <f>SUM(X24:X26)</f>
        <v>4800</v>
      </c>
      <c r="Y23" s="606"/>
      <c r="Z23" s="609"/>
      <c r="AA23" s="609"/>
      <c r="AB23" s="609"/>
      <c r="AC23" s="609"/>
      <c r="AD23" s="609"/>
      <c r="AE23" s="609"/>
      <c r="AF23" s="610"/>
      <c r="AG23" s="610">
        <f>SUM(AG24:AG26)</f>
        <v>5760</v>
      </c>
      <c r="AI23" s="578" t="str">
        <f t="shared" si="24"/>
        <v>Tarifa me menaxhimit te mbetjeve</v>
      </c>
      <c r="AJ23" s="603"/>
      <c r="AK23" s="564">
        <f t="shared" si="25"/>
        <v>0</v>
      </c>
      <c r="AL23" s="564">
        <f t="shared" si="26"/>
        <v>0</v>
      </c>
      <c r="AM23" s="564">
        <f t="shared" si="27"/>
        <v>0</v>
      </c>
      <c r="AN23" s="576" t="e">
        <f t="shared" ca="1" si="28"/>
        <v>#NAME?</v>
      </c>
      <c r="AO23" s="576" t="e">
        <f t="shared" ca="1" si="29"/>
        <v>#NAME?</v>
      </c>
      <c r="AP23" s="576" t="e">
        <f t="shared" ca="1" si="30"/>
        <v>#NAME?</v>
      </c>
      <c r="AQ23" s="576" t="e">
        <f t="shared" ca="1" si="31"/>
        <v>#NAME?</v>
      </c>
      <c r="AR23" s="576" t="e">
        <f t="shared" ca="1" si="32"/>
        <v>#NAME?</v>
      </c>
      <c r="AS23" s="576" t="e">
        <f t="shared" ca="1" si="33"/>
        <v>#NAME?</v>
      </c>
      <c r="AT23" s="736">
        <f>'(E1) Vlerësimi i burimeve'!O32</f>
        <v>0</v>
      </c>
      <c r="AU23" s="737" t="e">
        <f t="shared" ca="1" si="20"/>
        <v>#NAME?</v>
      </c>
      <c r="AV23" s="736">
        <f>'(E1) Vlerësimi i burimeve'!X32</f>
        <v>0</v>
      </c>
      <c r="AW23" s="737" t="e">
        <f t="shared" ca="1" si="21"/>
        <v>#NAME?</v>
      </c>
      <c r="AX23" s="736">
        <f>'(E1) Vlerësimi i burimeve'!AG32</f>
        <v>0</v>
      </c>
      <c r="AY23" s="737" t="e">
        <f t="shared" ca="1" si="22"/>
        <v>#NAME?</v>
      </c>
      <c r="AZ23" s="576" t="e">
        <f t="shared" ca="1" si="34"/>
        <v>#NAME?</v>
      </c>
      <c r="BA23" s="576" t="e">
        <f t="shared" ca="1" si="35"/>
        <v>#NAME?</v>
      </c>
      <c r="BB23" s="576" t="e">
        <f t="shared" ca="1" si="36"/>
        <v>#NAME?</v>
      </c>
    </row>
    <row r="24" spans="1:54" s="577" customFormat="1" ht="15.75" thickBot="1" x14ac:dyDescent="0.3">
      <c r="A24" s="606" t="str">
        <f>'(C2) Burimet viti kaluar'!C30</f>
        <v>A.3.1.1</v>
      </c>
      <c r="B24" s="906" t="str">
        <f>'(G1) Fjalori'!A241</f>
        <v>Tarifa e pastrimit për familjet</v>
      </c>
      <c r="C24" s="907"/>
      <c r="D24" s="599">
        <f>'(C2) Burimet viti kaluar'!D30</f>
        <v>0</v>
      </c>
      <c r="E24" s="599">
        <f>'(C2) Burimet viti kaluar'!E30</f>
        <v>0</v>
      </c>
      <c r="F24" s="599">
        <f>'(C2) Burimet viti kaluar'!F30</f>
        <v>0</v>
      </c>
      <c r="G24" s="904"/>
      <c r="H24" s="905"/>
      <c r="I24" s="600"/>
      <c r="J24" s="600"/>
      <c r="K24" s="600"/>
      <c r="L24" s="600"/>
      <c r="M24" s="600"/>
      <c r="N24" s="601">
        <v>4000</v>
      </c>
      <c r="O24" s="602">
        <f>IF(F24&lt;&gt;0,F24*(1+(SUM(I24:M24))),N24)</f>
        <v>4000</v>
      </c>
      <c r="P24" s="904"/>
      <c r="Q24" s="905"/>
      <c r="R24" s="600"/>
      <c r="S24" s="600"/>
      <c r="T24" s="600">
        <v>0.2</v>
      </c>
      <c r="U24" s="600"/>
      <c r="V24" s="600"/>
      <c r="W24" s="601"/>
      <c r="X24" s="602">
        <f t="shared" ref="X24:X27" si="40">IF(O24&lt;&gt;0,O24*(1+(SUM(R24:V24))),W24)</f>
        <v>4800</v>
      </c>
      <c r="Y24" s="904"/>
      <c r="Z24" s="905"/>
      <c r="AA24" s="600"/>
      <c r="AB24" s="600"/>
      <c r="AC24" s="600">
        <v>0.2</v>
      </c>
      <c r="AD24" s="600"/>
      <c r="AE24" s="600"/>
      <c r="AF24" s="601"/>
      <c r="AG24" s="602">
        <f t="shared" ref="AG24:AG27" si="41">IF(X24&lt;&gt;0,X24*(1+(SUM(AA24:AE24))),AF24)</f>
        <v>5760</v>
      </c>
      <c r="AI24" s="578" t="str">
        <f t="shared" si="24"/>
        <v>Tarifa e pastrimit për familjet</v>
      </c>
      <c r="AJ24" s="603"/>
      <c r="AK24" s="564">
        <f t="shared" si="25"/>
        <v>0</v>
      </c>
      <c r="AL24" s="564">
        <f t="shared" si="26"/>
        <v>0</v>
      </c>
      <c r="AM24" s="564">
        <f t="shared" si="27"/>
        <v>0</v>
      </c>
      <c r="AN24" s="576" t="e">
        <f t="shared" ca="1" si="28"/>
        <v>#NAME?</v>
      </c>
      <c r="AO24" s="576" t="e">
        <f t="shared" ca="1" si="29"/>
        <v>#NAME?</v>
      </c>
      <c r="AP24" s="576" t="e">
        <f t="shared" ca="1" si="30"/>
        <v>#NAME?</v>
      </c>
      <c r="AQ24" s="576" t="e">
        <f t="shared" ca="1" si="31"/>
        <v>#NAME?</v>
      </c>
      <c r="AR24" s="576" t="e">
        <f t="shared" ca="1" si="32"/>
        <v>#NAME?</v>
      </c>
      <c r="AS24" s="576" t="e">
        <f t="shared" ca="1" si="33"/>
        <v>#NAME?</v>
      </c>
      <c r="AT24" s="736">
        <f>'(E1) Vlerësimi i burimeve'!O33</f>
        <v>0</v>
      </c>
      <c r="AU24" s="737" t="e">
        <f t="shared" ca="1" si="20"/>
        <v>#NAME?</v>
      </c>
      <c r="AV24" s="736">
        <f>'(E1) Vlerësimi i burimeve'!X33</f>
        <v>0</v>
      </c>
      <c r="AW24" s="737" t="e">
        <f t="shared" ca="1" si="21"/>
        <v>#NAME?</v>
      </c>
      <c r="AX24" s="736">
        <f>'(E1) Vlerësimi i burimeve'!AG33</f>
        <v>0</v>
      </c>
      <c r="AY24" s="737" t="e">
        <f t="shared" ca="1" si="22"/>
        <v>#NAME?</v>
      </c>
      <c r="AZ24" s="576" t="e">
        <f t="shared" ca="1" si="34"/>
        <v>#NAME?</v>
      </c>
      <c r="BA24" s="576" t="e">
        <f t="shared" ca="1" si="35"/>
        <v>#NAME?</v>
      </c>
      <c r="BB24" s="576" t="e">
        <f t="shared" ca="1" si="36"/>
        <v>#NAME?</v>
      </c>
    </row>
    <row r="25" spans="1:54" s="577" customFormat="1" ht="15.75" thickBot="1" x14ac:dyDescent="0.3">
      <c r="A25" s="606" t="str">
        <f>'(C2) Burimet viti kaluar'!C31</f>
        <v>A.3.1.2</v>
      </c>
      <c r="B25" s="906" t="str">
        <f>'(G1) Fjalori'!A242</f>
        <v>Tarifa e pastrimit për institucionet</v>
      </c>
      <c r="C25" s="907"/>
      <c r="D25" s="599">
        <f>'(C2) Burimet viti kaluar'!D31</f>
        <v>0</v>
      </c>
      <c r="E25" s="599">
        <f>'(C2) Burimet viti kaluar'!E31</f>
        <v>0</v>
      </c>
      <c r="F25" s="599">
        <f>'(C2) Burimet viti kaluar'!F31</f>
        <v>0</v>
      </c>
      <c r="G25" s="904"/>
      <c r="H25" s="905"/>
      <c r="I25" s="600"/>
      <c r="J25" s="600"/>
      <c r="K25" s="600"/>
      <c r="L25" s="600"/>
      <c r="M25" s="600"/>
      <c r="N25" s="601"/>
      <c r="O25" s="602">
        <f t="shared" ref="O25:O27" si="42">IF(F25&lt;&gt;0,F25*(1+(SUM(I25:M25))),N25)</f>
        <v>0</v>
      </c>
      <c r="P25" s="904"/>
      <c r="Q25" s="905"/>
      <c r="R25" s="600"/>
      <c r="S25" s="600"/>
      <c r="T25" s="600"/>
      <c r="U25" s="600"/>
      <c r="V25" s="600"/>
      <c r="W25" s="601"/>
      <c r="X25" s="602">
        <f t="shared" si="40"/>
        <v>0</v>
      </c>
      <c r="Y25" s="904"/>
      <c r="Z25" s="905"/>
      <c r="AA25" s="600"/>
      <c r="AB25" s="600"/>
      <c r="AC25" s="600"/>
      <c r="AD25" s="600"/>
      <c r="AE25" s="600"/>
      <c r="AF25" s="601"/>
      <c r="AG25" s="602">
        <f t="shared" si="41"/>
        <v>0</v>
      </c>
      <c r="AI25" s="578" t="str">
        <f t="shared" si="24"/>
        <v>Tarifa e pastrimit për institucionet</v>
      </c>
      <c r="AJ25" s="603"/>
      <c r="AK25" s="564">
        <f t="shared" si="25"/>
        <v>0</v>
      </c>
      <c r="AL25" s="564">
        <f t="shared" si="26"/>
        <v>0</v>
      </c>
      <c r="AM25" s="564">
        <f t="shared" si="27"/>
        <v>0</v>
      </c>
      <c r="AN25" s="576" t="e">
        <f t="shared" ca="1" si="28"/>
        <v>#NAME?</v>
      </c>
      <c r="AO25" s="576" t="e">
        <f t="shared" ca="1" si="29"/>
        <v>#NAME?</v>
      </c>
      <c r="AP25" s="576" t="e">
        <f t="shared" ca="1" si="30"/>
        <v>#NAME?</v>
      </c>
      <c r="AQ25" s="576" t="e">
        <f t="shared" ca="1" si="31"/>
        <v>#NAME?</v>
      </c>
      <c r="AR25" s="576" t="e">
        <f t="shared" ca="1" si="32"/>
        <v>#NAME?</v>
      </c>
      <c r="AS25" s="576" t="e">
        <f t="shared" ca="1" si="33"/>
        <v>#NAME?</v>
      </c>
      <c r="AT25" s="736">
        <f>'(E1) Vlerësimi i burimeve'!O34</f>
        <v>0</v>
      </c>
      <c r="AU25" s="737" t="e">
        <f t="shared" ca="1" si="20"/>
        <v>#NAME?</v>
      </c>
      <c r="AV25" s="736">
        <f>'(E1) Vlerësimi i burimeve'!X34</f>
        <v>0</v>
      </c>
      <c r="AW25" s="737" t="e">
        <f t="shared" ca="1" si="21"/>
        <v>#NAME?</v>
      </c>
      <c r="AX25" s="736">
        <f>'(E1) Vlerësimi i burimeve'!AG34</f>
        <v>0</v>
      </c>
      <c r="AY25" s="737" t="e">
        <f t="shared" ca="1" si="22"/>
        <v>#NAME?</v>
      </c>
      <c r="AZ25" s="576" t="e">
        <f t="shared" ca="1" si="34"/>
        <v>#NAME?</v>
      </c>
      <c r="BA25" s="576" t="e">
        <f t="shared" ca="1" si="35"/>
        <v>#NAME?</v>
      </c>
      <c r="BB25" s="576" t="e">
        <f t="shared" ca="1" si="36"/>
        <v>#NAME?</v>
      </c>
    </row>
    <row r="26" spans="1:54" s="577" customFormat="1" ht="15.75" thickBot="1" x14ac:dyDescent="0.3">
      <c r="A26" s="606" t="str">
        <f>'(C2) Burimet viti kaluar'!C32</f>
        <v>A.3.1.3</v>
      </c>
      <c r="B26" s="906" t="str">
        <f>'(G1) Fjalori'!A243</f>
        <v>Tarifa e pastrimit për biznesin</v>
      </c>
      <c r="C26" s="907"/>
      <c r="D26" s="599">
        <f>'(C2) Burimet viti kaluar'!D32</f>
        <v>0</v>
      </c>
      <c r="E26" s="599">
        <f>'(C2) Burimet viti kaluar'!E32</f>
        <v>0</v>
      </c>
      <c r="F26" s="599">
        <f>'(C2) Burimet viti kaluar'!F32</f>
        <v>0</v>
      </c>
      <c r="G26" s="904"/>
      <c r="H26" s="905"/>
      <c r="I26" s="600">
        <v>0.1</v>
      </c>
      <c r="J26" s="600"/>
      <c r="K26" s="600"/>
      <c r="L26" s="600"/>
      <c r="M26" s="600"/>
      <c r="N26" s="601"/>
      <c r="O26" s="602">
        <f t="shared" si="42"/>
        <v>0</v>
      </c>
      <c r="P26" s="904"/>
      <c r="Q26" s="905"/>
      <c r="R26" s="600"/>
      <c r="S26" s="600"/>
      <c r="T26" s="600">
        <v>0.05</v>
      </c>
      <c r="U26" s="600"/>
      <c r="V26" s="600"/>
      <c r="W26" s="601"/>
      <c r="X26" s="602">
        <f t="shared" si="40"/>
        <v>0</v>
      </c>
      <c r="Y26" s="904"/>
      <c r="Z26" s="905"/>
      <c r="AA26" s="600"/>
      <c r="AB26" s="600"/>
      <c r="AC26" s="600">
        <v>0.05</v>
      </c>
      <c r="AD26" s="600"/>
      <c r="AE26" s="600"/>
      <c r="AF26" s="601"/>
      <c r="AG26" s="602">
        <f t="shared" si="41"/>
        <v>0</v>
      </c>
      <c r="AI26" s="578" t="str">
        <f t="shared" si="24"/>
        <v>Tarifa e pastrimit për biznesin</v>
      </c>
      <c r="AJ26" s="603"/>
      <c r="AK26" s="564">
        <f t="shared" si="25"/>
        <v>0</v>
      </c>
      <c r="AL26" s="564">
        <f t="shared" si="26"/>
        <v>0</v>
      </c>
      <c r="AM26" s="564">
        <f t="shared" si="27"/>
        <v>0</v>
      </c>
      <c r="AN26" s="576" t="e">
        <f t="shared" ca="1" si="28"/>
        <v>#NAME?</v>
      </c>
      <c r="AO26" s="576" t="e">
        <f t="shared" ca="1" si="29"/>
        <v>#NAME?</v>
      </c>
      <c r="AP26" s="576" t="e">
        <f t="shared" ca="1" si="30"/>
        <v>#NAME?</v>
      </c>
      <c r="AQ26" s="576" t="e">
        <f t="shared" ca="1" si="31"/>
        <v>#NAME?</v>
      </c>
      <c r="AR26" s="576" t="e">
        <f t="shared" ca="1" si="32"/>
        <v>#NAME?</v>
      </c>
      <c r="AS26" s="576" t="e">
        <f t="shared" ca="1" si="33"/>
        <v>#NAME?</v>
      </c>
      <c r="AT26" s="736">
        <f>'(E1) Vlerësimi i burimeve'!O35</f>
        <v>0</v>
      </c>
      <c r="AU26" s="737" t="e">
        <f t="shared" ca="1" si="20"/>
        <v>#NAME?</v>
      </c>
      <c r="AV26" s="736">
        <f>'(E1) Vlerësimi i burimeve'!X35</f>
        <v>0</v>
      </c>
      <c r="AW26" s="737" t="e">
        <f t="shared" ca="1" si="21"/>
        <v>#NAME?</v>
      </c>
      <c r="AX26" s="736">
        <f>'(E1) Vlerësimi i burimeve'!AG35</f>
        <v>0</v>
      </c>
      <c r="AY26" s="737" t="e">
        <f t="shared" ca="1" si="22"/>
        <v>#NAME?</v>
      </c>
      <c r="AZ26" s="576" t="e">
        <f t="shared" ca="1" si="34"/>
        <v>#NAME?</v>
      </c>
      <c r="BA26" s="576" t="e">
        <f t="shared" ca="1" si="35"/>
        <v>#NAME?</v>
      </c>
      <c r="BB26" s="576" t="e">
        <f t="shared" ca="1" si="36"/>
        <v>#NAME?</v>
      </c>
    </row>
    <row r="27" spans="1:54" s="595" customFormat="1" ht="15.75" thickBot="1" x14ac:dyDescent="0.3">
      <c r="A27" s="596" t="str">
        <f>'(C2) Burimet viti kaluar'!C33</f>
        <v>A.3.2</v>
      </c>
      <c r="B27" s="608" t="str">
        <f>'(G1) Fjalori'!A244</f>
        <v>Tarifa për mbledhjen dhe largimin e mbetjeve</v>
      </c>
      <c r="C27" s="729"/>
      <c r="D27" s="599">
        <f>'(C2) Burimet viti kaluar'!D33</f>
        <v>0</v>
      </c>
      <c r="E27" s="599">
        <f>'(C2) Burimet viti kaluar'!E33</f>
        <v>0</v>
      </c>
      <c r="F27" s="599">
        <f>'(C2) Burimet viti kaluar'!F33</f>
        <v>0</v>
      </c>
      <c r="G27" s="904"/>
      <c r="H27" s="905"/>
      <c r="I27" s="600"/>
      <c r="J27" s="600"/>
      <c r="K27" s="600"/>
      <c r="L27" s="600"/>
      <c r="M27" s="600"/>
      <c r="N27" s="601"/>
      <c r="O27" s="602">
        <f t="shared" si="42"/>
        <v>0</v>
      </c>
      <c r="P27" s="904"/>
      <c r="Q27" s="905"/>
      <c r="R27" s="600"/>
      <c r="S27" s="600"/>
      <c r="T27" s="600"/>
      <c r="U27" s="600"/>
      <c r="V27" s="600"/>
      <c r="W27" s="601"/>
      <c r="X27" s="602">
        <f t="shared" si="40"/>
        <v>0</v>
      </c>
      <c r="Y27" s="904"/>
      <c r="Z27" s="905"/>
      <c r="AA27" s="600"/>
      <c r="AB27" s="600"/>
      <c r="AC27" s="600"/>
      <c r="AD27" s="600"/>
      <c r="AE27" s="600"/>
      <c r="AF27" s="601"/>
      <c r="AG27" s="602">
        <f t="shared" si="41"/>
        <v>0</v>
      </c>
      <c r="AI27" s="578" t="str">
        <f t="shared" si="24"/>
        <v>Tarifa për mbledhjen dhe largimin e mbetjeve</v>
      </c>
      <c r="AJ27" s="603"/>
      <c r="AK27" s="564">
        <f t="shared" si="25"/>
        <v>0</v>
      </c>
      <c r="AL27" s="564">
        <f t="shared" si="26"/>
        <v>0</v>
      </c>
      <c r="AM27" s="564">
        <f t="shared" si="27"/>
        <v>0</v>
      </c>
      <c r="AN27" s="576" t="e">
        <f t="shared" ca="1" si="28"/>
        <v>#NAME?</v>
      </c>
      <c r="AO27" s="576" t="e">
        <f t="shared" ca="1" si="29"/>
        <v>#NAME?</v>
      </c>
      <c r="AP27" s="576" t="e">
        <f t="shared" ca="1" si="30"/>
        <v>#NAME?</v>
      </c>
      <c r="AQ27" s="576" t="e">
        <f t="shared" ca="1" si="31"/>
        <v>#NAME?</v>
      </c>
      <c r="AR27" s="576" t="e">
        <f t="shared" ca="1" si="32"/>
        <v>#NAME?</v>
      </c>
      <c r="AS27" s="576" t="e">
        <f t="shared" ca="1" si="33"/>
        <v>#NAME?</v>
      </c>
      <c r="AT27" s="736">
        <f>'(E1) Vlerësimi i burimeve'!O36</f>
        <v>0</v>
      </c>
      <c r="AU27" s="737" t="e">
        <f t="shared" ca="1" si="20"/>
        <v>#NAME?</v>
      </c>
      <c r="AV27" s="736">
        <f>'(E1) Vlerësimi i burimeve'!X36</f>
        <v>0</v>
      </c>
      <c r="AW27" s="737" t="e">
        <f t="shared" ca="1" si="21"/>
        <v>#NAME?</v>
      </c>
      <c r="AX27" s="736">
        <f>'(E1) Vlerësimi i burimeve'!AG36</f>
        <v>0</v>
      </c>
      <c r="AY27" s="737" t="e">
        <f t="shared" ca="1" si="22"/>
        <v>#NAME?</v>
      </c>
      <c r="AZ27" s="576" t="e">
        <f t="shared" ca="1" si="34"/>
        <v>#NAME?</v>
      </c>
      <c r="BA27" s="576" t="e">
        <f t="shared" ca="1" si="35"/>
        <v>#NAME?</v>
      </c>
      <c r="BB27" s="576" t="e">
        <f t="shared" ca="1" si="36"/>
        <v>#NAME?</v>
      </c>
    </row>
    <row r="28" spans="1:54" s="595" customFormat="1" ht="15.75" thickBot="1" x14ac:dyDescent="0.3">
      <c r="A28" s="596" t="str">
        <f>'(C2) Burimet viti kaluar'!C34</f>
        <v>A.3.3</v>
      </c>
      <c r="B28" s="608" t="str">
        <f>'(G1) Fjalori'!A245</f>
        <v>Tarifa për ndriçimin publik</v>
      </c>
      <c r="C28" s="728"/>
      <c r="D28" s="606">
        <f>'(C2) Burimet viti kaluar'!D34</f>
        <v>0</v>
      </c>
      <c r="E28" s="606">
        <f>'(C2) Burimet viti kaluar'!E34</f>
        <v>0</v>
      </c>
      <c r="F28" s="606">
        <f>'(C2) Burimet viti kaluar'!F34</f>
        <v>0</v>
      </c>
      <c r="G28" s="606"/>
      <c r="H28" s="609"/>
      <c r="I28" s="609"/>
      <c r="J28" s="609"/>
      <c r="K28" s="609"/>
      <c r="L28" s="609"/>
      <c r="M28" s="609"/>
      <c r="N28" s="610"/>
      <c r="O28" s="609">
        <f>SUM(O29:O31)</f>
        <v>0</v>
      </c>
      <c r="P28" s="606"/>
      <c r="Q28" s="609"/>
      <c r="R28" s="609"/>
      <c r="S28" s="609"/>
      <c r="T28" s="609"/>
      <c r="U28" s="609"/>
      <c r="V28" s="609"/>
      <c r="W28" s="610"/>
      <c r="X28" s="609">
        <f>SUM(X29:X31)</f>
        <v>0</v>
      </c>
      <c r="Y28" s="606"/>
      <c r="Z28" s="609"/>
      <c r="AA28" s="609"/>
      <c r="AB28" s="609"/>
      <c r="AC28" s="609"/>
      <c r="AD28" s="609"/>
      <c r="AE28" s="609"/>
      <c r="AF28" s="610"/>
      <c r="AG28" s="610">
        <f>SUM(AG29:AG31)</f>
        <v>0</v>
      </c>
      <c r="AI28" s="578" t="str">
        <f t="shared" si="24"/>
        <v>Tarifa për ndriçimin publik</v>
      </c>
      <c r="AJ28" s="603"/>
      <c r="AK28" s="564">
        <f t="shared" si="25"/>
        <v>0</v>
      </c>
      <c r="AL28" s="564">
        <f t="shared" si="26"/>
        <v>0</v>
      </c>
      <c r="AM28" s="564">
        <f t="shared" si="27"/>
        <v>0</v>
      </c>
      <c r="AN28" s="576" t="e">
        <f t="shared" ca="1" si="28"/>
        <v>#NAME?</v>
      </c>
      <c r="AO28" s="576" t="e">
        <f t="shared" ca="1" si="29"/>
        <v>#NAME?</v>
      </c>
      <c r="AP28" s="576" t="e">
        <f t="shared" ca="1" si="30"/>
        <v>#NAME?</v>
      </c>
      <c r="AQ28" s="576" t="e">
        <f t="shared" ca="1" si="31"/>
        <v>#NAME?</v>
      </c>
      <c r="AR28" s="576" t="e">
        <f t="shared" ca="1" si="32"/>
        <v>#NAME?</v>
      </c>
      <c r="AS28" s="576" t="e">
        <f t="shared" ca="1" si="33"/>
        <v>#NAME?</v>
      </c>
      <c r="AT28" s="736">
        <f>'(E1) Vlerësimi i burimeve'!O37</f>
        <v>0</v>
      </c>
      <c r="AU28" s="737" t="e">
        <f t="shared" ca="1" si="20"/>
        <v>#NAME?</v>
      </c>
      <c r="AV28" s="736">
        <f>'(E1) Vlerësimi i burimeve'!X37</f>
        <v>0</v>
      </c>
      <c r="AW28" s="737" t="e">
        <f t="shared" ca="1" si="21"/>
        <v>#NAME?</v>
      </c>
      <c r="AX28" s="736">
        <f>'(E1) Vlerësimi i burimeve'!AG37</f>
        <v>0</v>
      </c>
      <c r="AY28" s="737" t="e">
        <f t="shared" ca="1" si="22"/>
        <v>#NAME?</v>
      </c>
      <c r="AZ28" s="576" t="e">
        <f t="shared" ca="1" si="34"/>
        <v>#NAME?</v>
      </c>
      <c r="BA28" s="576" t="e">
        <f t="shared" ca="1" si="35"/>
        <v>#NAME?</v>
      </c>
      <c r="BB28" s="576" t="e">
        <f t="shared" ca="1" si="36"/>
        <v>#NAME?</v>
      </c>
    </row>
    <row r="29" spans="1:54" s="577" customFormat="1" ht="15.75" thickBot="1" x14ac:dyDescent="0.3">
      <c r="A29" s="606" t="str">
        <f>'(C2) Burimet viti kaluar'!C35</f>
        <v>A.3.3.1</v>
      </c>
      <c r="B29" s="906" t="str">
        <f>'(G1) Fjalori'!A246</f>
        <v>Tarifa për ndriçimin publik nga familjet</v>
      </c>
      <c r="C29" s="907"/>
      <c r="D29" s="599">
        <f>'(C2) Burimet viti kaluar'!D35</f>
        <v>0</v>
      </c>
      <c r="E29" s="599">
        <f>'(C2) Burimet viti kaluar'!E35</f>
        <v>0</v>
      </c>
      <c r="F29" s="599">
        <f>'(C2) Burimet viti kaluar'!F35</f>
        <v>0</v>
      </c>
      <c r="G29" s="904"/>
      <c r="H29" s="905"/>
      <c r="I29" s="600"/>
      <c r="J29" s="600"/>
      <c r="K29" s="600"/>
      <c r="L29" s="600"/>
      <c r="M29" s="600"/>
      <c r="N29" s="601"/>
      <c r="O29" s="602">
        <f t="shared" ref="O29:O31" si="43">IF(F29&lt;&gt;0,F29*(1+(SUM(I29:M29))),N29)</f>
        <v>0</v>
      </c>
      <c r="P29" s="904"/>
      <c r="Q29" s="905"/>
      <c r="R29" s="600"/>
      <c r="S29" s="600"/>
      <c r="T29" s="600"/>
      <c r="U29" s="600"/>
      <c r="V29" s="600"/>
      <c r="W29" s="601"/>
      <c r="X29" s="602">
        <f t="shared" ref="X29:X31" si="44">IF(O29&lt;&gt;0,O29*(1+(SUM(R29:V29))),W29)</f>
        <v>0</v>
      </c>
      <c r="Y29" s="904"/>
      <c r="Z29" s="905"/>
      <c r="AA29" s="600"/>
      <c r="AB29" s="600"/>
      <c r="AC29" s="600"/>
      <c r="AD29" s="600"/>
      <c r="AE29" s="600"/>
      <c r="AF29" s="601"/>
      <c r="AG29" s="602">
        <f t="shared" ref="AG29:AG31" si="45">IF(X29&lt;&gt;0,X29*(1+(SUM(AA29:AE29))),AF29)</f>
        <v>0</v>
      </c>
      <c r="AI29" s="578" t="str">
        <f t="shared" si="24"/>
        <v>Tarifa për ndriçimin publik nga familjet</v>
      </c>
      <c r="AJ29" s="603"/>
      <c r="AK29" s="564">
        <f t="shared" si="25"/>
        <v>0</v>
      </c>
      <c r="AL29" s="564">
        <f t="shared" si="26"/>
        <v>0</v>
      </c>
      <c r="AM29" s="564">
        <f t="shared" si="27"/>
        <v>0</v>
      </c>
      <c r="AN29" s="576" t="e">
        <f t="shared" ca="1" si="28"/>
        <v>#NAME?</v>
      </c>
      <c r="AO29" s="576" t="e">
        <f t="shared" ca="1" si="29"/>
        <v>#NAME?</v>
      </c>
      <c r="AP29" s="576" t="e">
        <f t="shared" ca="1" si="30"/>
        <v>#NAME?</v>
      </c>
      <c r="AQ29" s="576" t="e">
        <f t="shared" ca="1" si="31"/>
        <v>#NAME?</v>
      </c>
      <c r="AR29" s="576" t="e">
        <f t="shared" ca="1" si="32"/>
        <v>#NAME?</v>
      </c>
      <c r="AS29" s="576" t="e">
        <f t="shared" ca="1" si="33"/>
        <v>#NAME?</v>
      </c>
      <c r="AT29" s="736">
        <f>'(E1) Vlerësimi i burimeve'!O38</f>
        <v>0</v>
      </c>
      <c r="AU29" s="737" t="e">
        <f t="shared" ca="1" si="20"/>
        <v>#NAME?</v>
      </c>
      <c r="AV29" s="736">
        <f>'(E1) Vlerësimi i burimeve'!X38</f>
        <v>0</v>
      </c>
      <c r="AW29" s="737" t="e">
        <f t="shared" ca="1" si="21"/>
        <v>#NAME?</v>
      </c>
      <c r="AX29" s="736">
        <f>'(E1) Vlerësimi i burimeve'!AG38</f>
        <v>0</v>
      </c>
      <c r="AY29" s="737" t="e">
        <f t="shared" ca="1" si="22"/>
        <v>#NAME?</v>
      </c>
      <c r="AZ29" s="576" t="e">
        <f t="shared" ca="1" si="34"/>
        <v>#NAME?</v>
      </c>
      <c r="BA29" s="576" t="e">
        <f t="shared" ca="1" si="35"/>
        <v>#NAME?</v>
      </c>
      <c r="BB29" s="576" t="e">
        <f t="shared" ca="1" si="36"/>
        <v>#NAME?</v>
      </c>
    </row>
    <row r="30" spans="1:54" s="577" customFormat="1" ht="15.75" thickBot="1" x14ac:dyDescent="0.3">
      <c r="A30" s="606" t="str">
        <f>'(C2) Burimet viti kaluar'!C36</f>
        <v>A.3.3.2</v>
      </c>
      <c r="B30" s="906" t="str">
        <f>'(G1) Fjalori'!A247</f>
        <v>Tarifa për ndriçimin publik nga institucionet</v>
      </c>
      <c r="C30" s="907"/>
      <c r="D30" s="599">
        <f>'(C2) Burimet viti kaluar'!D36</f>
        <v>0</v>
      </c>
      <c r="E30" s="599">
        <f>'(C2) Burimet viti kaluar'!E36</f>
        <v>0</v>
      </c>
      <c r="F30" s="599">
        <f>'(C2) Burimet viti kaluar'!F36</f>
        <v>0</v>
      </c>
      <c r="G30" s="904"/>
      <c r="H30" s="905"/>
      <c r="I30" s="600"/>
      <c r="J30" s="600"/>
      <c r="K30" s="600"/>
      <c r="L30" s="600"/>
      <c r="M30" s="600"/>
      <c r="N30" s="601"/>
      <c r="O30" s="602">
        <f t="shared" si="43"/>
        <v>0</v>
      </c>
      <c r="P30" s="904"/>
      <c r="Q30" s="905"/>
      <c r="R30" s="600"/>
      <c r="S30" s="600"/>
      <c r="T30" s="600"/>
      <c r="U30" s="600"/>
      <c r="V30" s="600"/>
      <c r="W30" s="601"/>
      <c r="X30" s="602">
        <f t="shared" si="44"/>
        <v>0</v>
      </c>
      <c r="Y30" s="904"/>
      <c r="Z30" s="905"/>
      <c r="AA30" s="600"/>
      <c r="AB30" s="600"/>
      <c r="AC30" s="600"/>
      <c r="AD30" s="600"/>
      <c r="AE30" s="600"/>
      <c r="AF30" s="601"/>
      <c r="AG30" s="602">
        <f t="shared" si="45"/>
        <v>0</v>
      </c>
      <c r="AI30" s="578" t="str">
        <f t="shared" si="24"/>
        <v>Tarifa për ndriçimin publik nga institucionet</v>
      </c>
      <c r="AJ30" s="603"/>
      <c r="AK30" s="564">
        <f t="shared" si="25"/>
        <v>0</v>
      </c>
      <c r="AL30" s="564">
        <f t="shared" si="26"/>
        <v>0</v>
      </c>
      <c r="AM30" s="564">
        <f t="shared" si="27"/>
        <v>0</v>
      </c>
      <c r="AN30" s="576" t="e">
        <f t="shared" ca="1" si="28"/>
        <v>#NAME?</v>
      </c>
      <c r="AO30" s="576" t="e">
        <f t="shared" ca="1" si="29"/>
        <v>#NAME?</v>
      </c>
      <c r="AP30" s="576" t="e">
        <f t="shared" ca="1" si="30"/>
        <v>#NAME?</v>
      </c>
      <c r="AQ30" s="576" t="e">
        <f t="shared" ca="1" si="31"/>
        <v>#NAME?</v>
      </c>
      <c r="AR30" s="576" t="e">
        <f t="shared" ca="1" si="32"/>
        <v>#NAME?</v>
      </c>
      <c r="AS30" s="576" t="e">
        <f t="shared" ca="1" si="33"/>
        <v>#NAME?</v>
      </c>
      <c r="AT30" s="736">
        <f>'(E1) Vlerësimi i burimeve'!O39</f>
        <v>0</v>
      </c>
      <c r="AU30" s="737" t="e">
        <f t="shared" ca="1" si="20"/>
        <v>#NAME?</v>
      </c>
      <c r="AV30" s="736">
        <f>'(E1) Vlerësimi i burimeve'!X39</f>
        <v>0</v>
      </c>
      <c r="AW30" s="737" t="e">
        <f t="shared" ca="1" si="21"/>
        <v>#NAME?</v>
      </c>
      <c r="AX30" s="736">
        <f>'(E1) Vlerësimi i burimeve'!AG39</f>
        <v>0</v>
      </c>
      <c r="AY30" s="737" t="e">
        <f t="shared" ca="1" si="22"/>
        <v>#NAME?</v>
      </c>
      <c r="AZ30" s="576" t="e">
        <f t="shared" ca="1" si="34"/>
        <v>#NAME?</v>
      </c>
      <c r="BA30" s="576" t="e">
        <f t="shared" ca="1" si="35"/>
        <v>#NAME?</v>
      </c>
      <c r="BB30" s="576" t="e">
        <f t="shared" ca="1" si="36"/>
        <v>#NAME?</v>
      </c>
    </row>
    <row r="31" spans="1:54" s="577" customFormat="1" ht="15.75" thickBot="1" x14ac:dyDescent="0.3">
      <c r="A31" s="606" t="str">
        <f>'(C2) Burimet viti kaluar'!C37</f>
        <v>A.3.3.3</v>
      </c>
      <c r="B31" s="906" t="str">
        <f>'(G1) Fjalori'!A248</f>
        <v>Tarifa për ndriçimin publik nga biznesi</v>
      </c>
      <c r="C31" s="907"/>
      <c r="D31" s="599">
        <f>'(C2) Burimet viti kaluar'!D37</f>
        <v>0</v>
      </c>
      <c r="E31" s="599">
        <f>'(C2) Burimet viti kaluar'!E37</f>
        <v>0</v>
      </c>
      <c r="F31" s="599">
        <f>'(C2) Burimet viti kaluar'!F37</f>
        <v>0</v>
      </c>
      <c r="G31" s="904"/>
      <c r="H31" s="905"/>
      <c r="I31" s="600"/>
      <c r="J31" s="600"/>
      <c r="K31" s="600"/>
      <c r="L31" s="600"/>
      <c r="M31" s="600"/>
      <c r="N31" s="601"/>
      <c r="O31" s="602">
        <f t="shared" si="43"/>
        <v>0</v>
      </c>
      <c r="P31" s="904"/>
      <c r="Q31" s="905"/>
      <c r="R31" s="600"/>
      <c r="S31" s="600"/>
      <c r="T31" s="600"/>
      <c r="U31" s="600"/>
      <c r="V31" s="600"/>
      <c r="W31" s="601"/>
      <c r="X31" s="602">
        <f t="shared" si="44"/>
        <v>0</v>
      </c>
      <c r="Y31" s="904"/>
      <c r="Z31" s="905"/>
      <c r="AA31" s="600"/>
      <c r="AB31" s="600"/>
      <c r="AC31" s="600"/>
      <c r="AD31" s="600"/>
      <c r="AE31" s="600"/>
      <c r="AF31" s="601"/>
      <c r="AG31" s="602">
        <f t="shared" si="45"/>
        <v>0</v>
      </c>
      <c r="AI31" s="578" t="str">
        <f t="shared" si="24"/>
        <v>Tarifa për ndriçimin publik nga biznesi</v>
      </c>
      <c r="AJ31" s="603"/>
      <c r="AK31" s="564">
        <f t="shared" si="25"/>
        <v>0</v>
      </c>
      <c r="AL31" s="564">
        <f t="shared" si="26"/>
        <v>0</v>
      </c>
      <c r="AM31" s="564">
        <f t="shared" si="27"/>
        <v>0</v>
      </c>
      <c r="AN31" s="576" t="e">
        <f t="shared" ca="1" si="28"/>
        <v>#NAME?</v>
      </c>
      <c r="AO31" s="576" t="e">
        <f t="shared" ca="1" si="29"/>
        <v>#NAME?</v>
      </c>
      <c r="AP31" s="576" t="e">
        <f t="shared" ca="1" si="30"/>
        <v>#NAME?</v>
      </c>
      <c r="AQ31" s="576" t="e">
        <f t="shared" ca="1" si="31"/>
        <v>#NAME?</v>
      </c>
      <c r="AR31" s="576" t="e">
        <f t="shared" ca="1" si="32"/>
        <v>#NAME?</v>
      </c>
      <c r="AS31" s="576" t="e">
        <f t="shared" ca="1" si="33"/>
        <v>#NAME?</v>
      </c>
      <c r="AT31" s="736">
        <f>'(E1) Vlerësimi i burimeve'!O40</f>
        <v>0</v>
      </c>
      <c r="AU31" s="737" t="e">
        <f t="shared" ca="1" si="20"/>
        <v>#NAME?</v>
      </c>
      <c r="AV31" s="736">
        <f>'(E1) Vlerësimi i burimeve'!X40</f>
        <v>0</v>
      </c>
      <c r="AW31" s="737" t="e">
        <f t="shared" ca="1" si="21"/>
        <v>#NAME?</v>
      </c>
      <c r="AX31" s="736">
        <f>'(E1) Vlerësimi i burimeve'!AG40</f>
        <v>0</v>
      </c>
      <c r="AY31" s="737" t="e">
        <f t="shared" ca="1" si="22"/>
        <v>#NAME?</v>
      </c>
      <c r="AZ31" s="576" t="e">
        <f t="shared" ca="1" si="34"/>
        <v>#NAME?</v>
      </c>
      <c r="BA31" s="576" t="e">
        <f t="shared" ca="1" si="35"/>
        <v>#NAME?</v>
      </c>
      <c r="BB31" s="576" t="e">
        <f t="shared" ca="1" si="36"/>
        <v>#NAME?</v>
      </c>
    </row>
    <row r="32" spans="1:54" s="595" customFormat="1" ht="15.75" thickBot="1" x14ac:dyDescent="0.3">
      <c r="A32" s="596" t="str">
        <f>'(C2) Burimet viti kaluar'!C38</f>
        <v>A.3.4</v>
      </c>
      <c r="B32" s="608" t="str">
        <f>'(G1) Fjalori'!A249</f>
        <v>Tarifa për gjelbërimin</v>
      </c>
      <c r="C32" s="728"/>
      <c r="D32" s="606">
        <f>'(C2) Burimet viti kaluar'!D38</f>
        <v>0</v>
      </c>
      <c r="E32" s="606">
        <f>'(C2) Burimet viti kaluar'!E38</f>
        <v>0</v>
      </c>
      <c r="F32" s="606">
        <f>'(C2) Burimet viti kaluar'!F38</f>
        <v>0</v>
      </c>
      <c r="G32" s="606"/>
      <c r="H32" s="609"/>
      <c r="I32" s="609"/>
      <c r="J32" s="609"/>
      <c r="K32" s="609"/>
      <c r="L32" s="609"/>
      <c r="M32" s="609"/>
      <c r="N32" s="610"/>
      <c r="O32" s="609">
        <f>SUM(O33:O35)</f>
        <v>0</v>
      </c>
      <c r="P32" s="606"/>
      <c r="Q32" s="609"/>
      <c r="R32" s="609"/>
      <c r="S32" s="609"/>
      <c r="T32" s="609"/>
      <c r="U32" s="609"/>
      <c r="V32" s="609"/>
      <c r="W32" s="610"/>
      <c r="X32" s="609">
        <f>SUM(X33:X35)</f>
        <v>0</v>
      </c>
      <c r="Y32" s="606"/>
      <c r="Z32" s="609"/>
      <c r="AA32" s="609"/>
      <c r="AB32" s="609"/>
      <c r="AC32" s="609"/>
      <c r="AD32" s="609"/>
      <c r="AE32" s="609"/>
      <c r="AF32" s="610"/>
      <c r="AG32" s="610">
        <f>SUM(AG33:AG35)</f>
        <v>0</v>
      </c>
      <c r="AI32" s="578" t="str">
        <f t="shared" si="24"/>
        <v>Tarifa për gjelbërimin</v>
      </c>
      <c r="AJ32" s="603"/>
      <c r="AK32" s="564">
        <f t="shared" si="25"/>
        <v>0</v>
      </c>
      <c r="AL32" s="564">
        <f t="shared" si="26"/>
        <v>0</v>
      </c>
      <c r="AM32" s="564">
        <f t="shared" si="27"/>
        <v>0</v>
      </c>
      <c r="AN32" s="576" t="e">
        <f t="shared" ca="1" si="28"/>
        <v>#NAME?</v>
      </c>
      <c r="AO32" s="576" t="e">
        <f t="shared" ca="1" si="29"/>
        <v>#NAME?</v>
      </c>
      <c r="AP32" s="576" t="e">
        <f t="shared" ca="1" si="30"/>
        <v>#NAME?</v>
      </c>
      <c r="AQ32" s="576" t="e">
        <f t="shared" ca="1" si="31"/>
        <v>#NAME?</v>
      </c>
      <c r="AR32" s="576" t="e">
        <f t="shared" ca="1" si="32"/>
        <v>#NAME?</v>
      </c>
      <c r="AS32" s="576" t="e">
        <f t="shared" ca="1" si="33"/>
        <v>#NAME?</v>
      </c>
      <c r="AT32" s="736">
        <f>'(E1) Vlerësimi i burimeve'!O41</f>
        <v>0</v>
      </c>
      <c r="AU32" s="737" t="e">
        <f t="shared" ca="1" si="20"/>
        <v>#NAME?</v>
      </c>
      <c r="AV32" s="736">
        <f>'(E1) Vlerësimi i burimeve'!X41</f>
        <v>0</v>
      </c>
      <c r="AW32" s="737" t="e">
        <f t="shared" ca="1" si="21"/>
        <v>#NAME?</v>
      </c>
      <c r="AX32" s="736">
        <f>'(E1) Vlerësimi i burimeve'!AG41</f>
        <v>0</v>
      </c>
      <c r="AY32" s="737" t="e">
        <f t="shared" ca="1" si="22"/>
        <v>#NAME?</v>
      </c>
      <c r="AZ32" s="576" t="e">
        <f t="shared" ca="1" si="34"/>
        <v>#NAME?</v>
      </c>
      <c r="BA32" s="576" t="e">
        <f t="shared" ca="1" si="35"/>
        <v>#NAME?</v>
      </c>
      <c r="BB32" s="576" t="e">
        <f t="shared" ca="1" si="36"/>
        <v>#NAME?</v>
      </c>
    </row>
    <row r="33" spans="1:54" s="577" customFormat="1" ht="15.75" thickBot="1" x14ac:dyDescent="0.3">
      <c r="A33" s="606" t="str">
        <f>'(C2) Burimet viti kaluar'!C39</f>
        <v>A.3.4.1</v>
      </c>
      <c r="B33" s="906" t="str">
        <f>'(G1) Fjalori'!A250</f>
        <v>Tarifa për gjelbërimin nga familjet</v>
      </c>
      <c r="C33" s="907"/>
      <c r="D33" s="599">
        <f>'(C2) Burimet viti kaluar'!D39</f>
        <v>0</v>
      </c>
      <c r="E33" s="599">
        <f>'(C2) Burimet viti kaluar'!E39</f>
        <v>0</v>
      </c>
      <c r="F33" s="599">
        <f>'(C2) Burimet viti kaluar'!F39</f>
        <v>0</v>
      </c>
      <c r="G33" s="904"/>
      <c r="H33" s="905"/>
      <c r="I33" s="600"/>
      <c r="J33" s="600"/>
      <c r="K33" s="600"/>
      <c r="L33" s="600"/>
      <c r="M33" s="600"/>
      <c r="N33" s="601"/>
      <c r="O33" s="602">
        <f t="shared" ref="O33:O35" si="46">IF(F33&lt;&gt;0,F33*(1+(SUM(I33:M33))),N33)</f>
        <v>0</v>
      </c>
      <c r="P33" s="904"/>
      <c r="Q33" s="905"/>
      <c r="R33" s="600"/>
      <c r="S33" s="600"/>
      <c r="T33" s="600"/>
      <c r="U33" s="600"/>
      <c r="V33" s="600"/>
      <c r="W33" s="601"/>
      <c r="X33" s="602">
        <f t="shared" ref="X33:X35" si="47">IF(O33&lt;&gt;0,O33*(1+(SUM(R33:V33))),W33)</f>
        <v>0</v>
      </c>
      <c r="Y33" s="904"/>
      <c r="Z33" s="905"/>
      <c r="AA33" s="600"/>
      <c r="AB33" s="600"/>
      <c r="AC33" s="600"/>
      <c r="AD33" s="600"/>
      <c r="AE33" s="600"/>
      <c r="AF33" s="601"/>
      <c r="AG33" s="602">
        <f t="shared" ref="AG33:AG35" si="48">IF(X33&lt;&gt;0,X33*(1+(SUM(AA33:AE33))),AF33)</f>
        <v>0</v>
      </c>
      <c r="AI33" s="578" t="str">
        <f t="shared" si="24"/>
        <v>Tarifa për gjelbërimin nga familjet</v>
      </c>
      <c r="AJ33" s="603"/>
      <c r="AK33" s="564">
        <f t="shared" si="25"/>
        <v>0</v>
      </c>
      <c r="AL33" s="564">
        <f t="shared" si="26"/>
        <v>0</v>
      </c>
      <c r="AM33" s="564">
        <f t="shared" si="27"/>
        <v>0</v>
      </c>
      <c r="AN33" s="576" t="e">
        <f t="shared" ca="1" si="28"/>
        <v>#NAME?</v>
      </c>
      <c r="AO33" s="576" t="e">
        <f t="shared" ca="1" si="29"/>
        <v>#NAME?</v>
      </c>
      <c r="AP33" s="576" t="e">
        <f t="shared" ca="1" si="30"/>
        <v>#NAME?</v>
      </c>
      <c r="AQ33" s="576" t="e">
        <f t="shared" ca="1" si="31"/>
        <v>#NAME?</v>
      </c>
      <c r="AR33" s="576" t="e">
        <f t="shared" ca="1" si="32"/>
        <v>#NAME?</v>
      </c>
      <c r="AS33" s="576" t="e">
        <f t="shared" ca="1" si="33"/>
        <v>#NAME?</v>
      </c>
      <c r="AT33" s="736">
        <f>'(E1) Vlerësimi i burimeve'!O42</f>
        <v>0</v>
      </c>
      <c r="AU33" s="737" t="e">
        <f t="shared" ca="1" si="20"/>
        <v>#NAME?</v>
      </c>
      <c r="AV33" s="736">
        <f>'(E1) Vlerësimi i burimeve'!X42</f>
        <v>0</v>
      </c>
      <c r="AW33" s="737" t="e">
        <f t="shared" ca="1" si="21"/>
        <v>#NAME?</v>
      </c>
      <c r="AX33" s="736">
        <f>'(E1) Vlerësimi i burimeve'!AG42</f>
        <v>0</v>
      </c>
      <c r="AY33" s="737" t="e">
        <f t="shared" ca="1" si="22"/>
        <v>#NAME?</v>
      </c>
      <c r="AZ33" s="576" t="e">
        <f t="shared" ca="1" si="34"/>
        <v>#NAME?</v>
      </c>
      <c r="BA33" s="576" t="e">
        <f t="shared" ca="1" si="35"/>
        <v>#NAME?</v>
      </c>
      <c r="BB33" s="576" t="e">
        <f t="shared" ca="1" si="36"/>
        <v>#NAME?</v>
      </c>
    </row>
    <row r="34" spans="1:54" s="577" customFormat="1" ht="15.75" thickBot="1" x14ac:dyDescent="0.3">
      <c r="A34" s="606" t="str">
        <f>'(C2) Burimet viti kaluar'!C40</f>
        <v>A.3.4.2</v>
      </c>
      <c r="B34" s="906" t="str">
        <f>'(G1) Fjalori'!A251</f>
        <v>Tarifa për gjelbërimin nga Institucionet</v>
      </c>
      <c r="C34" s="907"/>
      <c r="D34" s="599">
        <f>'(C2) Burimet viti kaluar'!D40</f>
        <v>0</v>
      </c>
      <c r="E34" s="599">
        <f>'(C2) Burimet viti kaluar'!E40</f>
        <v>0</v>
      </c>
      <c r="F34" s="599">
        <f>'(C2) Burimet viti kaluar'!F40</f>
        <v>0</v>
      </c>
      <c r="G34" s="904"/>
      <c r="H34" s="905"/>
      <c r="I34" s="600"/>
      <c r="J34" s="600"/>
      <c r="K34" s="600"/>
      <c r="L34" s="600"/>
      <c r="M34" s="600"/>
      <c r="N34" s="601"/>
      <c r="O34" s="602">
        <f t="shared" si="46"/>
        <v>0</v>
      </c>
      <c r="P34" s="904"/>
      <c r="Q34" s="905"/>
      <c r="R34" s="600"/>
      <c r="S34" s="600"/>
      <c r="T34" s="600"/>
      <c r="U34" s="600"/>
      <c r="V34" s="600"/>
      <c r="W34" s="601"/>
      <c r="X34" s="602">
        <f t="shared" si="47"/>
        <v>0</v>
      </c>
      <c r="Y34" s="904"/>
      <c r="Z34" s="905"/>
      <c r="AA34" s="600"/>
      <c r="AB34" s="600"/>
      <c r="AC34" s="600"/>
      <c r="AD34" s="600"/>
      <c r="AE34" s="600"/>
      <c r="AF34" s="601"/>
      <c r="AG34" s="602">
        <f t="shared" si="48"/>
        <v>0</v>
      </c>
      <c r="AI34" s="578" t="str">
        <f t="shared" si="24"/>
        <v>Tarifa për gjelbërimin nga Institucionet</v>
      </c>
      <c r="AJ34" s="603"/>
      <c r="AK34" s="564">
        <f t="shared" si="25"/>
        <v>0</v>
      </c>
      <c r="AL34" s="564">
        <f t="shared" si="26"/>
        <v>0</v>
      </c>
      <c r="AM34" s="564">
        <f t="shared" si="27"/>
        <v>0</v>
      </c>
      <c r="AN34" s="576" t="e">
        <f t="shared" ca="1" si="28"/>
        <v>#NAME?</v>
      </c>
      <c r="AO34" s="576" t="e">
        <f t="shared" ca="1" si="29"/>
        <v>#NAME?</v>
      </c>
      <c r="AP34" s="576" t="e">
        <f t="shared" ca="1" si="30"/>
        <v>#NAME?</v>
      </c>
      <c r="AQ34" s="576" t="e">
        <f t="shared" ca="1" si="31"/>
        <v>#NAME?</v>
      </c>
      <c r="AR34" s="576" t="e">
        <f t="shared" ca="1" si="32"/>
        <v>#NAME?</v>
      </c>
      <c r="AS34" s="576" t="e">
        <f t="shared" ca="1" si="33"/>
        <v>#NAME?</v>
      </c>
      <c r="AT34" s="736">
        <f>'(E1) Vlerësimi i burimeve'!O43</f>
        <v>0</v>
      </c>
      <c r="AU34" s="737" t="e">
        <f t="shared" ca="1" si="20"/>
        <v>#NAME?</v>
      </c>
      <c r="AV34" s="736">
        <f>'(E1) Vlerësimi i burimeve'!X43</f>
        <v>0</v>
      </c>
      <c r="AW34" s="737" t="e">
        <f t="shared" ca="1" si="21"/>
        <v>#NAME?</v>
      </c>
      <c r="AX34" s="736">
        <f>'(E1) Vlerësimi i burimeve'!AG43</f>
        <v>0</v>
      </c>
      <c r="AY34" s="737" t="e">
        <f t="shared" ca="1" si="22"/>
        <v>#NAME?</v>
      </c>
      <c r="AZ34" s="576" t="e">
        <f t="shared" ca="1" si="34"/>
        <v>#NAME?</v>
      </c>
      <c r="BA34" s="576" t="e">
        <f t="shared" ca="1" si="35"/>
        <v>#NAME?</v>
      </c>
      <c r="BB34" s="576" t="e">
        <f t="shared" ca="1" si="36"/>
        <v>#NAME?</v>
      </c>
    </row>
    <row r="35" spans="1:54" s="577" customFormat="1" ht="15.75" thickBot="1" x14ac:dyDescent="0.3">
      <c r="A35" s="606" t="str">
        <f>'(C2) Burimet viti kaluar'!C41</f>
        <v>A.3.4.3</v>
      </c>
      <c r="B35" s="906" t="str">
        <f>'(G1) Fjalori'!A252</f>
        <v>Tarifa për gjelbërimin nga bizneset</v>
      </c>
      <c r="C35" s="907"/>
      <c r="D35" s="599">
        <f>'(C2) Burimet viti kaluar'!D41</f>
        <v>0</v>
      </c>
      <c r="E35" s="599">
        <f>'(C2) Burimet viti kaluar'!E41</f>
        <v>0</v>
      </c>
      <c r="F35" s="599">
        <f>'(C2) Burimet viti kaluar'!F41</f>
        <v>0</v>
      </c>
      <c r="G35" s="904"/>
      <c r="H35" s="905"/>
      <c r="I35" s="600"/>
      <c r="J35" s="600"/>
      <c r="K35" s="600"/>
      <c r="L35" s="600"/>
      <c r="M35" s="600"/>
      <c r="N35" s="601"/>
      <c r="O35" s="602">
        <f t="shared" si="46"/>
        <v>0</v>
      </c>
      <c r="P35" s="904"/>
      <c r="Q35" s="905"/>
      <c r="R35" s="600"/>
      <c r="S35" s="600"/>
      <c r="T35" s="600"/>
      <c r="U35" s="600"/>
      <c r="V35" s="600"/>
      <c r="W35" s="601"/>
      <c r="X35" s="602">
        <f t="shared" si="47"/>
        <v>0</v>
      </c>
      <c r="Y35" s="904"/>
      <c r="Z35" s="905"/>
      <c r="AA35" s="600"/>
      <c r="AB35" s="600"/>
      <c r="AC35" s="600"/>
      <c r="AD35" s="600"/>
      <c r="AE35" s="600"/>
      <c r="AF35" s="601"/>
      <c r="AG35" s="602">
        <f t="shared" si="48"/>
        <v>0</v>
      </c>
      <c r="AI35" s="578" t="str">
        <f t="shared" si="24"/>
        <v>Tarifa për gjelbërimin nga bizneset</v>
      </c>
      <c r="AJ35" s="603"/>
      <c r="AK35" s="564">
        <f t="shared" si="25"/>
        <v>0</v>
      </c>
      <c r="AL35" s="564">
        <f t="shared" si="26"/>
        <v>0</v>
      </c>
      <c r="AM35" s="564">
        <f t="shared" si="27"/>
        <v>0</v>
      </c>
      <c r="AN35" s="576" t="e">
        <f t="shared" ca="1" si="28"/>
        <v>#NAME?</v>
      </c>
      <c r="AO35" s="576" t="e">
        <f t="shared" ca="1" si="29"/>
        <v>#NAME?</v>
      </c>
      <c r="AP35" s="576" t="e">
        <f t="shared" ca="1" si="30"/>
        <v>#NAME?</v>
      </c>
      <c r="AQ35" s="576" t="e">
        <f t="shared" ca="1" si="31"/>
        <v>#NAME?</v>
      </c>
      <c r="AR35" s="576" t="e">
        <f t="shared" ca="1" si="32"/>
        <v>#NAME?</v>
      </c>
      <c r="AS35" s="576" t="e">
        <f t="shared" ca="1" si="33"/>
        <v>#NAME?</v>
      </c>
      <c r="AT35" s="736">
        <f>'(E1) Vlerësimi i burimeve'!O44</f>
        <v>0</v>
      </c>
      <c r="AU35" s="737" t="e">
        <f t="shared" ca="1" si="20"/>
        <v>#NAME?</v>
      </c>
      <c r="AV35" s="736">
        <f>'(E1) Vlerësimi i burimeve'!X44</f>
        <v>0</v>
      </c>
      <c r="AW35" s="737" t="e">
        <f t="shared" ca="1" si="21"/>
        <v>#NAME?</v>
      </c>
      <c r="AX35" s="736">
        <f>'(E1) Vlerësimi i burimeve'!AG44</f>
        <v>0</v>
      </c>
      <c r="AY35" s="737" t="e">
        <f t="shared" ca="1" si="22"/>
        <v>#NAME?</v>
      </c>
      <c r="AZ35" s="576" t="e">
        <f t="shared" ca="1" si="34"/>
        <v>#NAME?</v>
      </c>
      <c r="BA35" s="576" t="e">
        <f t="shared" ca="1" si="35"/>
        <v>#NAME?</v>
      </c>
      <c r="BB35" s="576" t="e">
        <f t="shared" ca="1" si="36"/>
        <v>#NAME?</v>
      </c>
    </row>
    <row r="36" spans="1:54" s="595" customFormat="1" ht="15.75" thickBot="1" x14ac:dyDescent="0.3">
      <c r="A36" s="596" t="str">
        <f>'(C2) Burimet viti kaluar'!C42</f>
        <v>A.3.5</v>
      </c>
      <c r="B36" s="608" t="str">
        <f>'(G1) Fjalori'!A253</f>
        <v>Tarifa për shërbimet administrative të bashkisë</v>
      </c>
      <c r="C36" s="728"/>
      <c r="D36" s="606">
        <f>'(C2) Burimet viti kaluar'!D42</f>
        <v>0</v>
      </c>
      <c r="E36" s="606">
        <f>'(C2) Burimet viti kaluar'!E42</f>
        <v>0</v>
      </c>
      <c r="F36" s="606">
        <f>'(C2) Burimet viti kaluar'!F42</f>
        <v>0</v>
      </c>
      <c r="G36" s="606"/>
      <c r="H36" s="609"/>
      <c r="I36" s="609"/>
      <c r="J36" s="609"/>
      <c r="K36" s="609"/>
      <c r="L36" s="609"/>
      <c r="M36" s="609"/>
      <c r="N36" s="610"/>
      <c r="O36" s="609">
        <f>SUM(O37:O49)</f>
        <v>1000</v>
      </c>
      <c r="P36" s="606"/>
      <c r="Q36" s="609"/>
      <c r="R36" s="609"/>
      <c r="S36" s="609"/>
      <c r="T36" s="609"/>
      <c r="U36" s="609"/>
      <c r="V36" s="609"/>
      <c r="W36" s="610"/>
      <c r="X36" s="609">
        <f>SUM(X37:X49)</f>
        <v>1100</v>
      </c>
      <c r="Y36" s="606"/>
      <c r="Z36" s="609"/>
      <c r="AA36" s="609"/>
      <c r="AB36" s="609"/>
      <c r="AC36" s="609"/>
      <c r="AD36" s="609"/>
      <c r="AE36" s="609"/>
      <c r="AF36" s="610"/>
      <c r="AG36" s="610">
        <f>SUM(AG37:AG49)</f>
        <v>1100</v>
      </c>
      <c r="AI36" s="578" t="str">
        <f t="shared" si="24"/>
        <v>Tarifa për shërbimet administrative të bashkisë</v>
      </c>
      <c r="AJ36" s="603"/>
      <c r="AK36" s="564">
        <f t="shared" si="25"/>
        <v>0</v>
      </c>
      <c r="AL36" s="564">
        <f t="shared" si="26"/>
        <v>0</v>
      </c>
      <c r="AM36" s="564">
        <f t="shared" si="27"/>
        <v>0</v>
      </c>
      <c r="AN36" s="576" t="e">
        <f t="shared" ca="1" si="28"/>
        <v>#NAME?</v>
      </c>
      <c r="AO36" s="576" t="e">
        <f t="shared" ca="1" si="29"/>
        <v>#NAME?</v>
      </c>
      <c r="AP36" s="576" t="e">
        <f t="shared" ca="1" si="30"/>
        <v>#NAME?</v>
      </c>
      <c r="AQ36" s="576" t="e">
        <f t="shared" ca="1" si="31"/>
        <v>#NAME?</v>
      </c>
      <c r="AR36" s="576" t="e">
        <f t="shared" ca="1" si="32"/>
        <v>#NAME?</v>
      </c>
      <c r="AS36" s="576" t="e">
        <f t="shared" ca="1" si="33"/>
        <v>#NAME?</v>
      </c>
      <c r="AT36" s="736">
        <f>'(E1) Vlerësimi i burimeve'!O45</f>
        <v>0</v>
      </c>
      <c r="AU36" s="737" t="e">
        <f t="shared" ca="1" si="20"/>
        <v>#NAME?</v>
      </c>
      <c r="AV36" s="736">
        <f>'(E1) Vlerësimi i burimeve'!X45</f>
        <v>0</v>
      </c>
      <c r="AW36" s="737" t="e">
        <f t="shared" ca="1" si="21"/>
        <v>#NAME?</v>
      </c>
      <c r="AX36" s="736">
        <f>'(E1) Vlerësimi i burimeve'!AG45</f>
        <v>0</v>
      </c>
      <c r="AY36" s="737" t="e">
        <f t="shared" ca="1" si="22"/>
        <v>#NAME?</v>
      </c>
      <c r="AZ36" s="576" t="e">
        <f t="shared" ca="1" si="34"/>
        <v>#NAME?</v>
      </c>
      <c r="BA36" s="576" t="e">
        <f t="shared" ca="1" si="35"/>
        <v>#NAME?</v>
      </c>
      <c r="BB36" s="576" t="e">
        <f t="shared" ca="1" si="36"/>
        <v>#NAME?</v>
      </c>
    </row>
    <row r="37" spans="1:54" s="577" customFormat="1" ht="15.75" thickBot="1" x14ac:dyDescent="0.3">
      <c r="A37" s="606" t="str">
        <f>'(C2) Burimet viti kaluar'!C43</f>
        <v>A.3.5.1</v>
      </c>
      <c r="B37" s="906" t="str">
        <f>'(G1) Fjalori'!A254</f>
        <v>Tarifa për shërbimet administrative të bashkisë</v>
      </c>
      <c r="C37" s="907"/>
      <c r="D37" s="599">
        <f>'(C2) Burimet viti kaluar'!D43</f>
        <v>0</v>
      </c>
      <c r="E37" s="599">
        <f>'(C2) Burimet viti kaluar'!E43</f>
        <v>0</v>
      </c>
      <c r="F37" s="599">
        <f>'(C2) Burimet viti kaluar'!F43</f>
        <v>0</v>
      </c>
      <c r="G37" s="904"/>
      <c r="H37" s="905"/>
      <c r="I37" s="600"/>
      <c r="J37" s="600"/>
      <c r="K37" s="600"/>
      <c r="L37" s="600"/>
      <c r="M37" s="600"/>
      <c r="N37" s="601"/>
      <c r="O37" s="602">
        <f t="shared" ref="O37:O49" si="49">IF(F37&lt;&gt;0,F37*(1+(SUM(I37:M37))),N37)</f>
        <v>0</v>
      </c>
      <c r="P37" s="904"/>
      <c r="Q37" s="905"/>
      <c r="R37" s="600"/>
      <c r="S37" s="600"/>
      <c r="T37" s="600"/>
      <c r="U37" s="600"/>
      <c r="V37" s="600"/>
      <c r="W37" s="601"/>
      <c r="X37" s="602">
        <f t="shared" ref="X37:X49" si="50">IF(O37&lt;&gt;0,O37*(1+(SUM(R37:V37))),W37)</f>
        <v>0</v>
      </c>
      <c r="Y37" s="904"/>
      <c r="Z37" s="905"/>
      <c r="AA37" s="600"/>
      <c r="AB37" s="600"/>
      <c r="AC37" s="600"/>
      <c r="AD37" s="600"/>
      <c r="AE37" s="600"/>
      <c r="AF37" s="601"/>
      <c r="AG37" s="602">
        <f t="shared" ref="AG37:AG49" si="51">IF(X37&lt;&gt;0,X37*(1+(SUM(AA37:AE37))),AF37)</f>
        <v>0</v>
      </c>
      <c r="AI37" s="578" t="str">
        <f t="shared" si="24"/>
        <v>Tarifa për shërbimet administrative të bashkisë</v>
      </c>
      <c r="AJ37" s="603"/>
      <c r="AK37" s="564">
        <f t="shared" si="25"/>
        <v>0</v>
      </c>
      <c r="AL37" s="564">
        <f t="shared" si="26"/>
        <v>0</v>
      </c>
      <c r="AM37" s="564">
        <f t="shared" si="27"/>
        <v>0</v>
      </c>
      <c r="AN37" s="576" t="e">
        <f t="shared" ca="1" si="28"/>
        <v>#NAME?</v>
      </c>
      <c r="AO37" s="576" t="e">
        <f t="shared" ca="1" si="29"/>
        <v>#NAME?</v>
      </c>
      <c r="AP37" s="576" t="e">
        <f t="shared" ca="1" si="30"/>
        <v>#NAME?</v>
      </c>
      <c r="AQ37" s="576" t="e">
        <f t="shared" ca="1" si="31"/>
        <v>#NAME?</v>
      </c>
      <c r="AR37" s="576" t="e">
        <f t="shared" ca="1" si="32"/>
        <v>#NAME?</v>
      </c>
      <c r="AS37" s="576" t="e">
        <f t="shared" ca="1" si="33"/>
        <v>#NAME?</v>
      </c>
      <c r="AT37" s="736">
        <f>'(E1) Vlerësimi i burimeve'!O46</f>
        <v>0</v>
      </c>
      <c r="AU37" s="737" t="e">
        <f t="shared" ca="1" si="20"/>
        <v>#NAME?</v>
      </c>
      <c r="AV37" s="736">
        <f>'(E1) Vlerësimi i burimeve'!X46</f>
        <v>0</v>
      </c>
      <c r="AW37" s="737" t="e">
        <f t="shared" ca="1" si="21"/>
        <v>#NAME?</v>
      </c>
      <c r="AX37" s="736">
        <f>'(E1) Vlerësimi i burimeve'!AG46</f>
        <v>0</v>
      </c>
      <c r="AY37" s="737" t="e">
        <f t="shared" ca="1" si="22"/>
        <v>#NAME?</v>
      </c>
      <c r="AZ37" s="576" t="e">
        <f t="shared" ca="1" si="34"/>
        <v>#NAME?</v>
      </c>
      <c r="BA37" s="576" t="e">
        <f t="shared" ca="1" si="35"/>
        <v>#NAME?</v>
      </c>
      <c r="BB37" s="576" t="e">
        <f t="shared" ca="1" si="36"/>
        <v>#NAME?</v>
      </c>
    </row>
    <row r="38" spans="1:54" s="577" customFormat="1" ht="15.75" thickBot="1" x14ac:dyDescent="0.3">
      <c r="A38" s="606" t="str">
        <f>'(C2) Burimet viti kaluar'!C44</f>
        <v>A.3.5.2</v>
      </c>
      <c r="B38" s="906" t="str">
        <f>'(G1) Fjalori'!A255</f>
        <v>Tarifa për dhënien e liçensave, lejeve e autorizimeve</v>
      </c>
      <c r="C38" s="907"/>
      <c r="D38" s="599">
        <f>'(C2) Burimet viti kaluar'!D44</f>
        <v>0</v>
      </c>
      <c r="E38" s="599">
        <f>'(C2) Burimet viti kaluar'!E44</f>
        <v>0</v>
      </c>
      <c r="F38" s="599">
        <f>'(C2) Burimet viti kaluar'!F44</f>
        <v>0</v>
      </c>
      <c r="G38" s="904"/>
      <c r="H38" s="905"/>
      <c r="I38" s="600"/>
      <c r="J38" s="600"/>
      <c r="K38" s="600"/>
      <c r="L38" s="600"/>
      <c r="M38" s="600"/>
      <c r="N38" s="601">
        <v>1000</v>
      </c>
      <c r="O38" s="602">
        <f t="shared" si="49"/>
        <v>1000</v>
      </c>
      <c r="P38" s="904"/>
      <c r="Q38" s="905"/>
      <c r="R38" s="600">
        <v>0.1</v>
      </c>
      <c r="S38" s="600"/>
      <c r="T38" s="600"/>
      <c r="U38" s="600"/>
      <c r="V38" s="600"/>
      <c r="W38" s="601"/>
      <c r="X38" s="602">
        <f t="shared" si="50"/>
        <v>1100</v>
      </c>
      <c r="Y38" s="904"/>
      <c r="Z38" s="905"/>
      <c r="AA38" s="600"/>
      <c r="AB38" s="600"/>
      <c r="AC38" s="600"/>
      <c r="AD38" s="600"/>
      <c r="AE38" s="600"/>
      <c r="AF38" s="601"/>
      <c r="AG38" s="602">
        <f t="shared" si="51"/>
        <v>1100</v>
      </c>
      <c r="AI38" s="578" t="str">
        <f t="shared" si="24"/>
        <v>Tarifa për dhënien e liçensave, lejeve e autorizimeve</v>
      </c>
      <c r="AJ38" s="603"/>
      <c r="AK38" s="564">
        <f t="shared" si="25"/>
        <v>0</v>
      </c>
      <c r="AL38" s="564">
        <f t="shared" si="26"/>
        <v>0</v>
      </c>
      <c r="AM38" s="564">
        <f t="shared" si="27"/>
        <v>0</v>
      </c>
      <c r="AN38" s="576" t="e">
        <f t="shared" ca="1" si="28"/>
        <v>#NAME?</v>
      </c>
      <c r="AO38" s="576" t="e">
        <f t="shared" ca="1" si="29"/>
        <v>#NAME?</v>
      </c>
      <c r="AP38" s="576" t="e">
        <f t="shared" ca="1" si="30"/>
        <v>#NAME?</v>
      </c>
      <c r="AQ38" s="576" t="e">
        <f t="shared" ca="1" si="31"/>
        <v>#NAME?</v>
      </c>
      <c r="AR38" s="576" t="e">
        <f t="shared" ca="1" si="32"/>
        <v>#NAME?</v>
      </c>
      <c r="AS38" s="576" t="e">
        <f t="shared" ca="1" si="33"/>
        <v>#NAME?</v>
      </c>
      <c r="AT38" s="736">
        <f>'(E1) Vlerësimi i burimeve'!O47</f>
        <v>0</v>
      </c>
      <c r="AU38" s="737" t="e">
        <f t="shared" ca="1" si="20"/>
        <v>#NAME?</v>
      </c>
      <c r="AV38" s="736">
        <f>'(E1) Vlerësimi i burimeve'!X47</f>
        <v>0</v>
      </c>
      <c r="AW38" s="737" t="e">
        <f t="shared" ca="1" si="21"/>
        <v>#NAME?</v>
      </c>
      <c r="AX38" s="736">
        <f>'(E1) Vlerësimi i burimeve'!AG47</f>
        <v>0</v>
      </c>
      <c r="AY38" s="737" t="e">
        <f t="shared" ca="1" si="22"/>
        <v>#NAME?</v>
      </c>
      <c r="AZ38" s="576" t="e">
        <f t="shared" ca="1" si="34"/>
        <v>#NAME?</v>
      </c>
      <c r="BA38" s="576" t="e">
        <f t="shared" ca="1" si="35"/>
        <v>#NAME?</v>
      </c>
      <c r="BB38" s="576" t="e">
        <f t="shared" ca="1" si="36"/>
        <v>#NAME?</v>
      </c>
    </row>
    <row r="39" spans="1:54" s="577" customFormat="1" ht="15.75" thickBot="1" x14ac:dyDescent="0.3">
      <c r="A39" s="606" t="str">
        <f>'(C2) Burimet viti kaluar'!C45</f>
        <v>A.3.5.3</v>
      </c>
      <c r="B39" s="906" t="str">
        <f>'(G1) Fjalori'!A256</f>
        <v>Tarifa të kontrollit të zhvillimit të territorit</v>
      </c>
      <c r="C39" s="907"/>
      <c r="D39" s="599">
        <f>'(C2) Burimet viti kaluar'!D45</f>
        <v>0</v>
      </c>
      <c r="E39" s="599">
        <f>'(C2) Burimet viti kaluar'!E45</f>
        <v>0</v>
      </c>
      <c r="F39" s="599">
        <f>'(C2) Burimet viti kaluar'!F45</f>
        <v>0</v>
      </c>
      <c r="G39" s="904"/>
      <c r="H39" s="905"/>
      <c r="I39" s="600"/>
      <c r="J39" s="600"/>
      <c r="K39" s="600"/>
      <c r="L39" s="600"/>
      <c r="M39" s="600"/>
      <c r="N39" s="601"/>
      <c r="O39" s="602">
        <f t="shared" si="49"/>
        <v>0</v>
      </c>
      <c r="P39" s="904"/>
      <c r="Q39" s="905"/>
      <c r="R39" s="600"/>
      <c r="S39" s="600"/>
      <c r="T39" s="600"/>
      <c r="U39" s="600"/>
      <c r="V39" s="600"/>
      <c r="W39" s="601"/>
      <c r="X39" s="602">
        <f t="shared" si="50"/>
        <v>0</v>
      </c>
      <c r="Y39" s="904"/>
      <c r="Z39" s="905"/>
      <c r="AA39" s="600"/>
      <c r="AB39" s="600"/>
      <c r="AC39" s="600"/>
      <c r="AD39" s="600"/>
      <c r="AE39" s="600"/>
      <c r="AF39" s="601"/>
      <c r="AG39" s="602">
        <f t="shared" si="51"/>
        <v>0</v>
      </c>
      <c r="AI39" s="578" t="str">
        <f t="shared" si="24"/>
        <v>Tarifa të kontrollit të zhvillimit të territorit</v>
      </c>
      <c r="AJ39" s="603"/>
      <c r="AK39" s="564">
        <f t="shared" si="25"/>
        <v>0</v>
      </c>
      <c r="AL39" s="564">
        <f t="shared" si="26"/>
        <v>0</v>
      </c>
      <c r="AM39" s="564">
        <f t="shared" si="27"/>
        <v>0</v>
      </c>
      <c r="AN39" s="576" t="e">
        <f t="shared" ca="1" si="28"/>
        <v>#NAME?</v>
      </c>
      <c r="AO39" s="576" t="e">
        <f t="shared" ca="1" si="29"/>
        <v>#NAME?</v>
      </c>
      <c r="AP39" s="576" t="e">
        <f t="shared" ca="1" si="30"/>
        <v>#NAME?</v>
      </c>
      <c r="AQ39" s="576" t="e">
        <f t="shared" ca="1" si="31"/>
        <v>#NAME?</v>
      </c>
      <c r="AR39" s="576" t="e">
        <f t="shared" ca="1" si="32"/>
        <v>#NAME?</v>
      </c>
      <c r="AS39" s="576" t="e">
        <f t="shared" ca="1" si="33"/>
        <v>#NAME?</v>
      </c>
      <c r="AT39" s="736">
        <f>'(E1) Vlerësimi i burimeve'!O48</f>
        <v>0</v>
      </c>
      <c r="AU39" s="737" t="e">
        <f t="shared" ca="1" si="20"/>
        <v>#NAME?</v>
      </c>
      <c r="AV39" s="736">
        <f>'(E1) Vlerësimi i burimeve'!X48</f>
        <v>0</v>
      </c>
      <c r="AW39" s="737" t="e">
        <f t="shared" ca="1" si="21"/>
        <v>#NAME?</v>
      </c>
      <c r="AX39" s="736">
        <f>'(E1) Vlerësimi i burimeve'!AG48</f>
        <v>0</v>
      </c>
      <c r="AY39" s="737" t="e">
        <f t="shared" ca="1" si="22"/>
        <v>#NAME?</v>
      </c>
      <c r="AZ39" s="576" t="e">
        <f t="shared" ca="1" si="34"/>
        <v>#NAME?</v>
      </c>
      <c r="BA39" s="576" t="e">
        <f t="shared" ca="1" si="35"/>
        <v>#NAME?</v>
      </c>
      <c r="BB39" s="576" t="e">
        <f t="shared" ca="1" si="36"/>
        <v>#NAME?</v>
      </c>
    </row>
    <row r="40" spans="1:54" s="577" customFormat="1" ht="15.75" thickBot="1" x14ac:dyDescent="0.3">
      <c r="A40" s="606" t="str">
        <f>'(C2) Burimet viti kaluar'!C46</f>
        <v>A.3.5.4</v>
      </c>
      <c r="B40" s="906" t="str">
        <f>'(G1) Fjalori'!A257</f>
        <v>Tarifa për vulosje veterinarie të bagëtive të therura</v>
      </c>
      <c r="C40" s="907"/>
      <c r="D40" s="599">
        <f>'(C2) Burimet viti kaluar'!D46</f>
        <v>0</v>
      </c>
      <c r="E40" s="599">
        <f>'(C2) Burimet viti kaluar'!E46</f>
        <v>0</v>
      </c>
      <c r="F40" s="599">
        <f>'(C2) Burimet viti kaluar'!F46</f>
        <v>0</v>
      </c>
      <c r="G40" s="904"/>
      <c r="H40" s="905"/>
      <c r="I40" s="600"/>
      <c r="J40" s="600"/>
      <c r="K40" s="600"/>
      <c r="L40" s="600"/>
      <c r="M40" s="600"/>
      <c r="N40" s="601"/>
      <c r="O40" s="602">
        <f t="shared" si="49"/>
        <v>0</v>
      </c>
      <c r="P40" s="904"/>
      <c r="Q40" s="905"/>
      <c r="R40" s="600"/>
      <c r="S40" s="600"/>
      <c r="T40" s="600"/>
      <c r="U40" s="600"/>
      <c r="V40" s="600"/>
      <c r="W40" s="601"/>
      <c r="X40" s="602">
        <f t="shared" si="50"/>
        <v>0</v>
      </c>
      <c r="Y40" s="904"/>
      <c r="Z40" s="905"/>
      <c r="AA40" s="600"/>
      <c r="AB40" s="600"/>
      <c r="AC40" s="600"/>
      <c r="AD40" s="600"/>
      <c r="AE40" s="600"/>
      <c r="AF40" s="601"/>
      <c r="AG40" s="602">
        <f t="shared" si="51"/>
        <v>0</v>
      </c>
      <c r="AI40" s="578" t="str">
        <f t="shared" si="24"/>
        <v>Tarifa për vulosje veterinarie të bagëtive të therura</v>
      </c>
      <c r="AJ40" s="603"/>
      <c r="AK40" s="564">
        <f t="shared" si="25"/>
        <v>0</v>
      </c>
      <c r="AL40" s="564">
        <f t="shared" si="26"/>
        <v>0</v>
      </c>
      <c r="AM40" s="564">
        <f t="shared" si="27"/>
        <v>0</v>
      </c>
      <c r="AN40" s="576" t="e">
        <f t="shared" ca="1" si="28"/>
        <v>#NAME?</v>
      </c>
      <c r="AO40" s="576" t="e">
        <f t="shared" ca="1" si="29"/>
        <v>#NAME?</v>
      </c>
      <c r="AP40" s="576" t="e">
        <f t="shared" ca="1" si="30"/>
        <v>#NAME?</v>
      </c>
      <c r="AQ40" s="576" t="e">
        <f t="shared" ca="1" si="31"/>
        <v>#NAME?</v>
      </c>
      <c r="AR40" s="576" t="e">
        <f t="shared" ca="1" si="32"/>
        <v>#NAME?</v>
      </c>
      <c r="AS40" s="576" t="e">
        <f t="shared" ca="1" si="33"/>
        <v>#NAME?</v>
      </c>
      <c r="AT40" s="736">
        <f>'(E1) Vlerësimi i burimeve'!O49</f>
        <v>0</v>
      </c>
      <c r="AU40" s="737" t="e">
        <f t="shared" ca="1" si="20"/>
        <v>#NAME?</v>
      </c>
      <c r="AV40" s="736">
        <f>'(E1) Vlerësimi i burimeve'!X49</f>
        <v>0</v>
      </c>
      <c r="AW40" s="737" t="e">
        <f t="shared" ca="1" si="21"/>
        <v>#NAME?</v>
      </c>
      <c r="AX40" s="736">
        <f>'(E1) Vlerësimi i burimeve'!AG49</f>
        <v>0</v>
      </c>
      <c r="AY40" s="737" t="e">
        <f t="shared" ca="1" si="22"/>
        <v>#NAME?</v>
      </c>
      <c r="AZ40" s="576" t="e">
        <f t="shared" ca="1" si="34"/>
        <v>#NAME?</v>
      </c>
      <c r="BA40" s="576" t="e">
        <f t="shared" ca="1" si="35"/>
        <v>#NAME?</v>
      </c>
      <c r="BB40" s="576" t="e">
        <f t="shared" ca="1" si="36"/>
        <v>#NAME?</v>
      </c>
    </row>
    <row r="41" spans="1:54" s="577" customFormat="1" ht="15.75" thickBot="1" x14ac:dyDescent="0.3">
      <c r="A41" s="606" t="str">
        <f>'(C2) Burimet viti kaluar'!C47</f>
        <v>A.3.5.5</v>
      </c>
      <c r="B41" s="906" t="str">
        <f>'(G1) Fjalori'!A258</f>
        <v>Tarifa e liçensimit të veprimtarive të transportit</v>
      </c>
      <c r="C41" s="907"/>
      <c r="D41" s="599">
        <f>'(C2) Burimet viti kaluar'!D47</f>
        <v>0</v>
      </c>
      <c r="E41" s="599">
        <f>'(C2) Burimet viti kaluar'!E47</f>
        <v>0</v>
      </c>
      <c r="F41" s="599">
        <f>'(C2) Burimet viti kaluar'!F47</f>
        <v>0</v>
      </c>
      <c r="G41" s="904"/>
      <c r="H41" s="905"/>
      <c r="I41" s="600"/>
      <c r="J41" s="600"/>
      <c r="K41" s="600"/>
      <c r="L41" s="600"/>
      <c r="M41" s="600"/>
      <c r="N41" s="601"/>
      <c r="O41" s="602">
        <f t="shared" si="49"/>
        <v>0</v>
      </c>
      <c r="P41" s="904"/>
      <c r="Q41" s="905"/>
      <c r="R41" s="600"/>
      <c r="S41" s="600"/>
      <c r="T41" s="600"/>
      <c r="U41" s="600"/>
      <c r="V41" s="600"/>
      <c r="W41" s="601"/>
      <c r="X41" s="602">
        <f t="shared" si="50"/>
        <v>0</v>
      </c>
      <c r="Y41" s="904"/>
      <c r="Z41" s="905"/>
      <c r="AA41" s="600"/>
      <c r="AB41" s="600"/>
      <c r="AC41" s="600"/>
      <c r="AD41" s="600"/>
      <c r="AE41" s="600"/>
      <c r="AF41" s="601"/>
      <c r="AG41" s="602">
        <f t="shared" si="51"/>
        <v>0</v>
      </c>
      <c r="AI41" s="578" t="str">
        <f t="shared" si="24"/>
        <v>Tarifa e liçensimit të veprimtarive të transportit</v>
      </c>
      <c r="AJ41" s="603"/>
      <c r="AK41" s="564">
        <f t="shared" si="25"/>
        <v>0</v>
      </c>
      <c r="AL41" s="564">
        <f t="shared" si="26"/>
        <v>0</v>
      </c>
      <c r="AM41" s="564">
        <f t="shared" si="27"/>
        <v>0</v>
      </c>
      <c r="AN41" s="576" t="e">
        <f t="shared" ca="1" si="28"/>
        <v>#NAME?</v>
      </c>
      <c r="AO41" s="576" t="e">
        <f t="shared" ca="1" si="29"/>
        <v>#NAME?</v>
      </c>
      <c r="AP41" s="576" t="e">
        <f t="shared" ca="1" si="30"/>
        <v>#NAME?</v>
      </c>
      <c r="AQ41" s="576" t="e">
        <f t="shared" ca="1" si="31"/>
        <v>#NAME?</v>
      </c>
      <c r="AR41" s="576" t="e">
        <f t="shared" ca="1" si="32"/>
        <v>#NAME?</v>
      </c>
      <c r="AS41" s="576" t="e">
        <f t="shared" ca="1" si="33"/>
        <v>#NAME?</v>
      </c>
      <c r="AT41" s="736">
        <f>'(E1) Vlerësimi i burimeve'!O50</f>
        <v>0</v>
      </c>
      <c r="AU41" s="737" t="e">
        <f t="shared" ca="1" si="20"/>
        <v>#NAME?</v>
      </c>
      <c r="AV41" s="736">
        <f>'(E1) Vlerësimi i burimeve'!X50</f>
        <v>0</v>
      </c>
      <c r="AW41" s="737" t="e">
        <f t="shared" ca="1" si="21"/>
        <v>#NAME?</v>
      </c>
      <c r="AX41" s="736">
        <f>'(E1) Vlerësimi i burimeve'!AG50</f>
        <v>0</v>
      </c>
      <c r="AY41" s="737" t="e">
        <f t="shared" ca="1" si="22"/>
        <v>#NAME?</v>
      </c>
      <c r="AZ41" s="576" t="e">
        <f t="shared" ca="1" si="34"/>
        <v>#NAME?</v>
      </c>
      <c r="BA41" s="576" t="e">
        <f t="shared" ca="1" si="35"/>
        <v>#NAME?</v>
      </c>
      <c r="BB41" s="576" t="e">
        <f t="shared" ca="1" si="36"/>
        <v>#NAME?</v>
      </c>
    </row>
    <row r="42" spans="1:54" s="577" customFormat="1" ht="15.75" thickBot="1" x14ac:dyDescent="0.3">
      <c r="A42" s="606" t="str">
        <f>'(C2) Burimet viti kaluar'!C48</f>
        <v>A.3.5.6</v>
      </c>
      <c r="B42" s="906" t="str">
        <f>'(G1) Fjalori'!A259</f>
        <v>Tarifa e parkimit për mjetet e liçensuara dhe vendparkime publike</v>
      </c>
      <c r="C42" s="907"/>
      <c r="D42" s="599">
        <f>'(C2) Burimet viti kaluar'!D48</f>
        <v>0</v>
      </c>
      <c r="E42" s="599">
        <f>'(C2) Burimet viti kaluar'!E48</f>
        <v>0</v>
      </c>
      <c r="F42" s="599">
        <f>'(C2) Burimet viti kaluar'!F48</f>
        <v>0</v>
      </c>
      <c r="G42" s="904"/>
      <c r="H42" s="905"/>
      <c r="I42" s="600"/>
      <c r="J42" s="600"/>
      <c r="K42" s="600"/>
      <c r="L42" s="600"/>
      <c r="M42" s="600"/>
      <c r="N42" s="601"/>
      <c r="O42" s="602">
        <f t="shared" si="49"/>
        <v>0</v>
      </c>
      <c r="P42" s="904"/>
      <c r="Q42" s="905"/>
      <c r="R42" s="600"/>
      <c r="S42" s="600"/>
      <c r="T42" s="600"/>
      <c r="U42" s="600"/>
      <c r="V42" s="600"/>
      <c r="W42" s="601"/>
      <c r="X42" s="602">
        <f t="shared" si="50"/>
        <v>0</v>
      </c>
      <c r="Y42" s="904"/>
      <c r="Z42" s="905"/>
      <c r="AA42" s="600"/>
      <c r="AB42" s="600"/>
      <c r="AC42" s="600"/>
      <c r="AD42" s="600"/>
      <c r="AE42" s="600"/>
      <c r="AF42" s="601"/>
      <c r="AG42" s="602">
        <f t="shared" si="51"/>
        <v>0</v>
      </c>
      <c r="AI42" s="578" t="str">
        <f t="shared" si="24"/>
        <v>Tarifa e parkimit për mjetet e liçensuara dhe vendparkime publike</v>
      </c>
      <c r="AJ42" s="603"/>
      <c r="AK42" s="564">
        <f t="shared" si="25"/>
        <v>0</v>
      </c>
      <c r="AL42" s="564">
        <f t="shared" si="26"/>
        <v>0</v>
      </c>
      <c r="AM42" s="564">
        <f t="shared" si="27"/>
        <v>0</v>
      </c>
      <c r="AN42" s="576" t="e">
        <f t="shared" ca="1" si="28"/>
        <v>#NAME?</v>
      </c>
      <c r="AO42" s="576" t="e">
        <f t="shared" ca="1" si="29"/>
        <v>#NAME?</v>
      </c>
      <c r="AP42" s="576" t="e">
        <f t="shared" ca="1" si="30"/>
        <v>#NAME?</v>
      </c>
      <c r="AQ42" s="576" t="e">
        <f t="shared" ca="1" si="31"/>
        <v>#NAME?</v>
      </c>
      <c r="AR42" s="576" t="e">
        <f t="shared" ca="1" si="32"/>
        <v>#NAME?</v>
      </c>
      <c r="AS42" s="576" t="e">
        <f t="shared" ca="1" si="33"/>
        <v>#NAME?</v>
      </c>
      <c r="AT42" s="736">
        <f>'(E1) Vlerësimi i burimeve'!O51</f>
        <v>0</v>
      </c>
      <c r="AU42" s="737" t="e">
        <f t="shared" ca="1" si="20"/>
        <v>#NAME?</v>
      </c>
      <c r="AV42" s="736">
        <f>'(E1) Vlerësimi i burimeve'!X51</f>
        <v>0</v>
      </c>
      <c r="AW42" s="737" t="e">
        <f t="shared" ca="1" si="21"/>
        <v>#NAME?</v>
      </c>
      <c r="AX42" s="736">
        <f>'(E1) Vlerësimi i burimeve'!AG51</f>
        <v>0</v>
      </c>
      <c r="AY42" s="737" t="e">
        <f t="shared" ca="1" si="22"/>
        <v>#NAME?</v>
      </c>
      <c r="AZ42" s="576" t="e">
        <f t="shared" ca="1" si="34"/>
        <v>#NAME?</v>
      </c>
      <c r="BA42" s="576" t="e">
        <f t="shared" ca="1" si="35"/>
        <v>#NAME?</v>
      </c>
      <c r="BB42" s="576" t="e">
        <f t="shared" ca="1" si="36"/>
        <v>#NAME?</v>
      </c>
    </row>
    <row r="43" spans="1:54" s="577" customFormat="1" ht="15.75" thickBot="1" x14ac:dyDescent="0.3">
      <c r="A43" s="606" t="str">
        <f>'(C2) Burimet viti kaluar'!C49</f>
        <v>A.3.5.7</v>
      </c>
      <c r="B43" s="906" t="str">
        <f>'(G1) Fjalori'!A260</f>
        <v>Tarifa për dhënie liçense për tregtimin e naftës bruto dhe nënprodukteve të saj</v>
      </c>
      <c r="C43" s="907"/>
      <c r="D43" s="599">
        <f>'(C2) Burimet viti kaluar'!D49</f>
        <v>0</v>
      </c>
      <c r="E43" s="599">
        <f>'(C2) Burimet viti kaluar'!E49</f>
        <v>0</v>
      </c>
      <c r="F43" s="599">
        <f>'(C2) Burimet viti kaluar'!F49</f>
        <v>0</v>
      </c>
      <c r="G43" s="904"/>
      <c r="H43" s="905"/>
      <c r="I43" s="600">
        <v>0.1</v>
      </c>
      <c r="J43" s="600">
        <v>0.1</v>
      </c>
      <c r="K43" s="600"/>
      <c r="L43" s="600"/>
      <c r="M43" s="600"/>
      <c r="N43" s="601"/>
      <c r="O43" s="602">
        <f t="shared" si="49"/>
        <v>0</v>
      </c>
      <c r="P43" s="904"/>
      <c r="Q43" s="905"/>
      <c r="R43" s="600"/>
      <c r="S43" s="600"/>
      <c r="T43" s="600"/>
      <c r="U43" s="600"/>
      <c r="V43" s="600"/>
      <c r="W43" s="601"/>
      <c r="X43" s="602">
        <f t="shared" si="50"/>
        <v>0</v>
      </c>
      <c r="Y43" s="904"/>
      <c r="Z43" s="905"/>
      <c r="AA43" s="600">
        <v>0.1</v>
      </c>
      <c r="AB43" s="600"/>
      <c r="AC43" s="600"/>
      <c r="AD43" s="600"/>
      <c r="AE43" s="600">
        <v>0.04</v>
      </c>
      <c r="AF43" s="601"/>
      <c r="AG43" s="602">
        <f t="shared" si="51"/>
        <v>0</v>
      </c>
      <c r="AI43" s="578" t="str">
        <f t="shared" si="24"/>
        <v>Tarifa për dhënie liçense për tregtimin e naftës bruto dhe nënprodukteve të saj</v>
      </c>
      <c r="AJ43" s="603"/>
      <c r="AK43" s="564">
        <f t="shared" si="25"/>
        <v>0</v>
      </c>
      <c r="AL43" s="564">
        <f t="shared" si="26"/>
        <v>0</v>
      </c>
      <c r="AM43" s="564">
        <f t="shared" si="27"/>
        <v>0</v>
      </c>
      <c r="AN43" s="576" t="e">
        <f t="shared" ca="1" si="28"/>
        <v>#NAME?</v>
      </c>
      <c r="AO43" s="576" t="e">
        <f t="shared" ca="1" si="29"/>
        <v>#NAME?</v>
      </c>
      <c r="AP43" s="576" t="e">
        <f t="shared" ca="1" si="30"/>
        <v>#NAME?</v>
      </c>
      <c r="AQ43" s="576" t="e">
        <f t="shared" ca="1" si="31"/>
        <v>#NAME?</v>
      </c>
      <c r="AR43" s="576" t="e">
        <f t="shared" ca="1" si="32"/>
        <v>#NAME?</v>
      </c>
      <c r="AS43" s="576" t="e">
        <f t="shared" ca="1" si="33"/>
        <v>#NAME?</v>
      </c>
      <c r="AT43" s="736">
        <f>'(E1) Vlerësimi i burimeve'!O52</f>
        <v>0</v>
      </c>
      <c r="AU43" s="737" t="e">
        <f t="shared" ca="1" si="20"/>
        <v>#NAME?</v>
      </c>
      <c r="AV43" s="736">
        <f>'(E1) Vlerësimi i burimeve'!X52</f>
        <v>0</v>
      </c>
      <c r="AW43" s="737" t="e">
        <f t="shared" ca="1" si="21"/>
        <v>#NAME?</v>
      </c>
      <c r="AX43" s="736">
        <f>'(E1) Vlerësimi i burimeve'!AG52</f>
        <v>0</v>
      </c>
      <c r="AY43" s="737" t="e">
        <f t="shared" ca="1" si="22"/>
        <v>#NAME?</v>
      </c>
      <c r="AZ43" s="576" t="e">
        <f t="shared" ca="1" si="34"/>
        <v>#NAME?</v>
      </c>
      <c r="BA43" s="576" t="e">
        <f t="shared" ca="1" si="35"/>
        <v>#NAME?</v>
      </c>
      <c r="BB43" s="576" t="e">
        <f t="shared" ca="1" si="36"/>
        <v>#NAME?</v>
      </c>
    </row>
    <row r="44" spans="1:54" s="577" customFormat="1" ht="15.75" thickBot="1" x14ac:dyDescent="0.3">
      <c r="A44" s="606" t="str">
        <f>'(C2) Burimet viti kaluar'!C50</f>
        <v>A.3.5.8</v>
      </c>
      <c r="B44" s="906" t="str">
        <f>'(G1) Fjalori'!A261</f>
        <v>Tarifa për pyejt dhe kullotat</v>
      </c>
      <c r="C44" s="907"/>
      <c r="D44" s="599">
        <f>'(C2) Burimet viti kaluar'!D50</f>
        <v>0</v>
      </c>
      <c r="E44" s="599">
        <f>'(C2) Burimet viti kaluar'!E50</f>
        <v>0</v>
      </c>
      <c r="F44" s="599">
        <f>'(C2) Burimet viti kaluar'!F50</f>
        <v>0</v>
      </c>
      <c r="G44" s="904"/>
      <c r="H44" s="905"/>
      <c r="I44" s="600"/>
      <c r="J44" s="600"/>
      <c r="K44" s="600"/>
      <c r="L44" s="600"/>
      <c r="M44" s="600"/>
      <c r="N44" s="601"/>
      <c r="O44" s="602">
        <f t="shared" si="49"/>
        <v>0</v>
      </c>
      <c r="P44" s="904"/>
      <c r="Q44" s="905"/>
      <c r="R44" s="600"/>
      <c r="S44" s="600"/>
      <c r="T44" s="600"/>
      <c r="U44" s="600"/>
      <c r="V44" s="600"/>
      <c r="W44" s="601"/>
      <c r="X44" s="602">
        <f t="shared" si="50"/>
        <v>0</v>
      </c>
      <c r="Y44" s="904"/>
      <c r="Z44" s="905"/>
      <c r="AA44" s="600"/>
      <c r="AB44" s="600"/>
      <c r="AC44" s="600"/>
      <c r="AD44" s="600"/>
      <c r="AE44" s="600"/>
      <c r="AF44" s="601"/>
      <c r="AG44" s="602">
        <f t="shared" si="51"/>
        <v>0</v>
      </c>
      <c r="AI44" s="578" t="str">
        <f t="shared" si="24"/>
        <v>Tarifa për pyejt dhe kullotat</v>
      </c>
      <c r="AJ44" s="603"/>
      <c r="AK44" s="564">
        <f t="shared" si="25"/>
        <v>0</v>
      </c>
      <c r="AL44" s="564">
        <f t="shared" si="26"/>
        <v>0</v>
      </c>
      <c r="AM44" s="564">
        <f t="shared" si="27"/>
        <v>0</v>
      </c>
      <c r="AN44" s="576" t="e">
        <f t="shared" ca="1" si="28"/>
        <v>#NAME?</v>
      </c>
      <c r="AO44" s="576" t="e">
        <f t="shared" ca="1" si="29"/>
        <v>#NAME?</v>
      </c>
      <c r="AP44" s="576" t="e">
        <f t="shared" ca="1" si="30"/>
        <v>#NAME?</v>
      </c>
      <c r="AQ44" s="576" t="e">
        <f t="shared" ca="1" si="31"/>
        <v>#NAME?</v>
      </c>
      <c r="AR44" s="576" t="e">
        <f t="shared" ca="1" si="32"/>
        <v>#NAME?</v>
      </c>
      <c r="AS44" s="576" t="e">
        <f t="shared" ca="1" si="33"/>
        <v>#NAME?</v>
      </c>
      <c r="AT44" s="736">
        <f>'(E1) Vlerësimi i burimeve'!O53</f>
        <v>0</v>
      </c>
      <c r="AU44" s="737" t="e">
        <f t="shared" ca="1" si="20"/>
        <v>#NAME?</v>
      </c>
      <c r="AV44" s="736">
        <f>'(E1) Vlerësimi i burimeve'!X53</f>
        <v>0</v>
      </c>
      <c r="AW44" s="737" t="e">
        <f t="shared" ca="1" si="21"/>
        <v>#NAME?</v>
      </c>
      <c r="AX44" s="736">
        <f>'(E1) Vlerësimi i burimeve'!AG53</f>
        <v>0</v>
      </c>
      <c r="AY44" s="737" t="e">
        <f t="shared" ca="1" si="22"/>
        <v>#NAME?</v>
      </c>
      <c r="AZ44" s="576" t="e">
        <f t="shared" ca="1" si="34"/>
        <v>#NAME?</v>
      </c>
      <c r="BA44" s="576" t="e">
        <f t="shared" ca="1" si="35"/>
        <v>#NAME?</v>
      </c>
      <c r="BB44" s="576" t="e">
        <f t="shared" ca="1" si="36"/>
        <v>#NAME?</v>
      </c>
    </row>
    <row r="45" spans="1:54" s="577" customFormat="1" ht="15.75" thickBot="1" x14ac:dyDescent="0.3">
      <c r="A45" s="606" t="str">
        <f>'(C2) Burimet viti kaluar'!C51</f>
        <v>A.3.5.9</v>
      </c>
      <c r="B45" s="906" t="str">
        <f>'(G1) Fjalori'!A262</f>
        <v>Tarifa për shërbimet shtesë nga zjarrëfiksja</v>
      </c>
      <c r="C45" s="907"/>
      <c r="D45" s="599">
        <f>'(C2) Burimet viti kaluar'!D51</f>
        <v>0</v>
      </c>
      <c r="E45" s="599">
        <f>'(C2) Burimet viti kaluar'!E51</f>
        <v>0</v>
      </c>
      <c r="F45" s="599">
        <f>'(C2) Burimet viti kaluar'!F51</f>
        <v>0</v>
      </c>
      <c r="G45" s="904"/>
      <c r="H45" s="905"/>
      <c r="I45" s="600"/>
      <c r="J45" s="600"/>
      <c r="K45" s="600"/>
      <c r="L45" s="600"/>
      <c r="M45" s="600"/>
      <c r="N45" s="601"/>
      <c r="O45" s="602">
        <f t="shared" si="49"/>
        <v>0</v>
      </c>
      <c r="P45" s="904"/>
      <c r="Q45" s="905"/>
      <c r="R45" s="600"/>
      <c r="S45" s="600"/>
      <c r="T45" s="600"/>
      <c r="U45" s="600"/>
      <c r="V45" s="600"/>
      <c r="W45" s="601"/>
      <c r="X45" s="602">
        <f t="shared" si="50"/>
        <v>0</v>
      </c>
      <c r="Y45" s="904"/>
      <c r="Z45" s="905"/>
      <c r="AA45" s="600"/>
      <c r="AB45" s="600"/>
      <c r="AC45" s="600"/>
      <c r="AD45" s="600"/>
      <c r="AE45" s="600"/>
      <c r="AF45" s="601"/>
      <c r="AG45" s="602">
        <f t="shared" si="51"/>
        <v>0</v>
      </c>
      <c r="AI45" s="578" t="str">
        <f t="shared" si="24"/>
        <v>Tarifa për shërbimet shtesë nga zjarrëfiksja</v>
      </c>
      <c r="AJ45" s="603"/>
      <c r="AK45" s="564">
        <f t="shared" si="25"/>
        <v>0</v>
      </c>
      <c r="AL45" s="564">
        <f t="shared" si="26"/>
        <v>0</v>
      </c>
      <c r="AM45" s="564">
        <f t="shared" si="27"/>
        <v>0</v>
      </c>
      <c r="AN45" s="576" t="e">
        <f t="shared" ca="1" si="28"/>
        <v>#NAME?</v>
      </c>
      <c r="AO45" s="576" t="e">
        <f t="shared" ca="1" si="29"/>
        <v>#NAME?</v>
      </c>
      <c r="AP45" s="576" t="e">
        <f t="shared" ca="1" si="30"/>
        <v>#NAME?</v>
      </c>
      <c r="AQ45" s="576" t="e">
        <f t="shared" ca="1" si="31"/>
        <v>#NAME?</v>
      </c>
      <c r="AR45" s="576" t="e">
        <f t="shared" ca="1" si="32"/>
        <v>#NAME?</v>
      </c>
      <c r="AS45" s="576" t="e">
        <f t="shared" ca="1" si="33"/>
        <v>#NAME?</v>
      </c>
      <c r="AT45" s="736">
        <f>'(E1) Vlerësimi i burimeve'!O54</f>
        <v>0</v>
      </c>
      <c r="AU45" s="737" t="e">
        <f t="shared" ca="1" si="20"/>
        <v>#NAME?</v>
      </c>
      <c r="AV45" s="736">
        <f>'(E1) Vlerësimi i burimeve'!X54</f>
        <v>0</v>
      </c>
      <c r="AW45" s="737" t="e">
        <f t="shared" ca="1" si="21"/>
        <v>#NAME?</v>
      </c>
      <c r="AX45" s="736">
        <f>'(E1) Vlerësimi i burimeve'!AG54</f>
        <v>0</v>
      </c>
      <c r="AY45" s="737" t="e">
        <f t="shared" ca="1" si="22"/>
        <v>#NAME?</v>
      </c>
      <c r="AZ45" s="576" t="e">
        <f t="shared" ca="1" si="34"/>
        <v>#NAME?</v>
      </c>
      <c r="BA45" s="576" t="e">
        <f t="shared" ca="1" si="35"/>
        <v>#NAME?</v>
      </c>
      <c r="BB45" s="576" t="e">
        <f t="shared" ca="1" si="36"/>
        <v>#NAME?</v>
      </c>
    </row>
    <row r="46" spans="1:54" s="577" customFormat="1" ht="15.75" thickBot="1" x14ac:dyDescent="0.3">
      <c r="A46" s="606" t="str">
        <f>'(C2) Burimet viti kaluar'!C52</f>
        <v>A.3.5.10</v>
      </c>
      <c r="B46" s="906" t="str">
        <f>'(G1) Fjalori'!A263</f>
        <v>Tarifa për zënien dhe përdorimin e hapsirës publike dhe fasadave</v>
      </c>
      <c r="C46" s="907"/>
      <c r="D46" s="599">
        <f>'(C2) Burimet viti kaluar'!D52</f>
        <v>0</v>
      </c>
      <c r="E46" s="599">
        <f>'(C2) Burimet viti kaluar'!E52</f>
        <v>0</v>
      </c>
      <c r="F46" s="599">
        <f>'(C2) Burimet viti kaluar'!F52</f>
        <v>0</v>
      </c>
      <c r="G46" s="904"/>
      <c r="H46" s="905"/>
      <c r="I46" s="600"/>
      <c r="J46" s="600"/>
      <c r="K46" s="600"/>
      <c r="L46" s="600"/>
      <c r="M46" s="600"/>
      <c r="N46" s="601"/>
      <c r="O46" s="602">
        <f t="shared" si="49"/>
        <v>0</v>
      </c>
      <c r="P46" s="904"/>
      <c r="Q46" s="905"/>
      <c r="R46" s="600"/>
      <c r="S46" s="600"/>
      <c r="T46" s="600"/>
      <c r="U46" s="600"/>
      <c r="V46" s="600"/>
      <c r="W46" s="601"/>
      <c r="X46" s="602">
        <f t="shared" si="50"/>
        <v>0</v>
      </c>
      <c r="Y46" s="904"/>
      <c r="Z46" s="905"/>
      <c r="AA46" s="600"/>
      <c r="AB46" s="600"/>
      <c r="AC46" s="600"/>
      <c r="AD46" s="600"/>
      <c r="AE46" s="600"/>
      <c r="AF46" s="601"/>
      <c r="AG46" s="602">
        <f t="shared" si="51"/>
        <v>0</v>
      </c>
      <c r="AI46" s="578" t="str">
        <f t="shared" si="24"/>
        <v>Tarifa për zënien dhe përdorimin e hapsirës publike dhe fasadave</v>
      </c>
      <c r="AJ46" s="603"/>
      <c r="AK46" s="564">
        <f t="shared" si="25"/>
        <v>0</v>
      </c>
      <c r="AL46" s="564">
        <f t="shared" si="26"/>
        <v>0</v>
      </c>
      <c r="AM46" s="564">
        <f t="shared" si="27"/>
        <v>0</v>
      </c>
      <c r="AN46" s="576" t="e">
        <f t="shared" ca="1" si="28"/>
        <v>#NAME?</v>
      </c>
      <c r="AO46" s="576" t="e">
        <f t="shared" ca="1" si="29"/>
        <v>#NAME?</v>
      </c>
      <c r="AP46" s="576" t="e">
        <f t="shared" ca="1" si="30"/>
        <v>#NAME?</v>
      </c>
      <c r="AQ46" s="576" t="e">
        <f t="shared" ca="1" si="31"/>
        <v>#NAME?</v>
      </c>
      <c r="AR46" s="576" t="e">
        <f t="shared" ca="1" si="32"/>
        <v>#NAME?</v>
      </c>
      <c r="AS46" s="576" t="e">
        <f t="shared" ca="1" si="33"/>
        <v>#NAME?</v>
      </c>
      <c r="AT46" s="736">
        <f>'(E1) Vlerësimi i burimeve'!O55</f>
        <v>0</v>
      </c>
      <c r="AU46" s="737" t="e">
        <f t="shared" ca="1" si="20"/>
        <v>#NAME?</v>
      </c>
      <c r="AV46" s="736">
        <f>'(E1) Vlerësimi i burimeve'!X55</f>
        <v>0</v>
      </c>
      <c r="AW46" s="737" t="e">
        <f t="shared" ca="1" si="21"/>
        <v>#NAME?</v>
      </c>
      <c r="AX46" s="736">
        <f>'(E1) Vlerësimi i burimeve'!AG55</f>
        <v>0</v>
      </c>
      <c r="AY46" s="737" t="e">
        <f t="shared" ca="1" si="22"/>
        <v>#NAME?</v>
      </c>
      <c r="AZ46" s="576" t="e">
        <f t="shared" ca="1" si="34"/>
        <v>#NAME?</v>
      </c>
      <c r="BA46" s="576" t="e">
        <f t="shared" ca="1" si="35"/>
        <v>#NAME?</v>
      </c>
      <c r="BB46" s="576" t="e">
        <f t="shared" ca="1" si="36"/>
        <v>#NAME?</v>
      </c>
    </row>
    <row r="47" spans="1:54" s="577" customFormat="1" ht="15.75" thickBot="1" x14ac:dyDescent="0.3">
      <c r="A47" s="606" t="str">
        <f>'(C2) Burimet viti kaluar'!C53</f>
        <v>A.3.5.11</v>
      </c>
      <c r="B47" s="906" t="str">
        <f>'(G1) Fjalori'!A264</f>
        <v xml:space="preserve">Tarifa për trajtimin e mbetjeve inerte në landfille </v>
      </c>
      <c r="C47" s="907"/>
      <c r="D47" s="599">
        <f>'(C2) Burimet viti kaluar'!D53</f>
        <v>0</v>
      </c>
      <c r="E47" s="599">
        <f>'(C2) Burimet viti kaluar'!E53</f>
        <v>0</v>
      </c>
      <c r="F47" s="599">
        <f>'(C2) Burimet viti kaluar'!F53</f>
        <v>0</v>
      </c>
      <c r="G47" s="904"/>
      <c r="H47" s="905"/>
      <c r="I47" s="600"/>
      <c r="J47" s="600"/>
      <c r="K47" s="600"/>
      <c r="L47" s="600"/>
      <c r="M47" s="600"/>
      <c r="N47" s="601"/>
      <c r="O47" s="602">
        <f t="shared" si="49"/>
        <v>0</v>
      </c>
      <c r="P47" s="904"/>
      <c r="Q47" s="905"/>
      <c r="R47" s="600"/>
      <c r="S47" s="600"/>
      <c r="T47" s="600"/>
      <c r="U47" s="600"/>
      <c r="V47" s="600"/>
      <c r="W47" s="601"/>
      <c r="X47" s="602">
        <f t="shared" si="50"/>
        <v>0</v>
      </c>
      <c r="Y47" s="904"/>
      <c r="Z47" s="905"/>
      <c r="AA47" s="600"/>
      <c r="AB47" s="600"/>
      <c r="AC47" s="600"/>
      <c r="AD47" s="600"/>
      <c r="AE47" s="600"/>
      <c r="AF47" s="601"/>
      <c r="AG47" s="602">
        <f t="shared" si="51"/>
        <v>0</v>
      </c>
      <c r="AI47" s="578" t="str">
        <f t="shared" si="24"/>
        <v xml:space="preserve">Tarifa për trajtimin e mbetjeve inerte në landfille </v>
      </c>
      <c r="AJ47" s="603"/>
      <c r="AK47" s="564">
        <f t="shared" si="25"/>
        <v>0</v>
      </c>
      <c r="AL47" s="564">
        <f t="shared" si="26"/>
        <v>0</v>
      </c>
      <c r="AM47" s="564">
        <f t="shared" si="27"/>
        <v>0</v>
      </c>
      <c r="AN47" s="576" t="e">
        <f t="shared" ca="1" si="28"/>
        <v>#NAME?</v>
      </c>
      <c r="AO47" s="576" t="e">
        <f t="shared" ca="1" si="29"/>
        <v>#NAME?</v>
      </c>
      <c r="AP47" s="576" t="e">
        <f t="shared" ca="1" si="30"/>
        <v>#NAME?</v>
      </c>
      <c r="AQ47" s="576" t="e">
        <f t="shared" ca="1" si="31"/>
        <v>#NAME?</v>
      </c>
      <c r="AR47" s="576" t="e">
        <f t="shared" ca="1" si="32"/>
        <v>#NAME?</v>
      </c>
      <c r="AS47" s="576" t="e">
        <f t="shared" ca="1" si="33"/>
        <v>#NAME?</v>
      </c>
      <c r="AT47" s="736">
        <f>'(E1) Vlerësimi i burimeve'!O56</f>
        <v>0</v>
      </c>
      <c r="AU47" s="737" t="e">
        <f t="shared" ca="1" si="20"/>
        <v>#NAME?</v>
      </c>
      <c r="AV47" s="736">
        <f>'(E1) Vlerësimi i burimeve'!X56</f>
        <v>0</v>
      </c>
      <c r="AW47" s="737" t="e">
        <f t="shared" ca="1" si="21"/>
        <v>#NAME?</v>
      </c>
      <c r="AX47" s="736">
        <f>'(E1) Vlerësimi i burimeve'!AG56</f>
        <v>0</v>
      </c>
      <c r="AY47" s="737" t="e">
        <f t="shared" ca="1" si="22"/>
        <v>#NAME?</v>
      </c>
      <c r="AZ47" s="576" t="e">
        <f t="shared" ca="1" si="34"/>
        <v>#NAME?</v>
      </c>
      <c r="BA47" s="576" t="e">
        <f t="shared" ca="1" si="35"/>
        <v>#NAME?</v>
      </c>
      <c r="BB47" s="576" t="e">
        <f t="shared" ca="1" si="36"/>
        <v>#NAME?</v>
      </c>
    </row>
    <row r="48" spans="1:54" s="577" customFormat="1" ht="15.75" thickBot="1" x14ac:dyDescent="0.3">
      <c r="A48" s="606" t="str">
        <f>'(C2) Burimet viti kaluar'!C54</f>
        <v>A.3.5.12</v>
      </c>
      <c r="B48" s="906" t="str">
        <f>'(G1) Fjalori'!A265</f>
        <v>Tarifa për linjat ajrore dhe nëntoksore (Telefoni, Energji, TV Kabllor, Internet)</v>
      </c>
      <c r="C48" s="907"/>
      <c r="D48" s="599">
        <f>'(C2) Burimet viti kaluar'!D54</f>
        <v>0</v>
      </c>
      <c r="E48" s="599">
        <f>'(C2) Burimet viti kaluar'!E54</f>
        <v>0</v>
      </c>
      <c r="F48" s="599">
        <f>'(C2) Burimet viti kaluar'!F54</f>
        <v>0</v>
      </c>
      <c r="G48" s="904"/>
      <c r="H48" s="905"/>
      <c r="I48" s="600"/>
      <c r="J48" s="600"/>
      <c r="K48" s="600"/>
      <c r="L48" s="600"/>
      <c r="M48" s="600"/>
      <c r="N48" s="601"/>
      <c r="O48" s="602">
        <f t="shared" si="49"/>
        <v>0</v>
      </c>
      <c r="P48" s="904"/>
      <c r="Q48" s="905"/>
      <c r="R48" s="600"/>
      <c r="S48" s="600"/>
      <c r="T48" s="600"/>
      <c r="U48" s="600"/>
      <c r="V48" s="600"/>
      <c r="W48" s="601"/>
      <c r="X48" s="602">
        <f t="shared" si="50"/>
        <v>0</v>
      </c>
      <c r="Y48" s="904"/>
      <c r="Z48" s="905"/>
      <c r="AA48" s="600"/>
      <c r="AB48" s="600"/>
      <c r="AC48" s="600"/>
      <c r="AD48" s="600"/>
      <c r="AE48" s="600"/>
      <c r="AF48" s="601"/>
      <c r="AG48" s="602">
        <f t="shared" si="51"/>
        <v>0</v>
      </c>
      <c r="AI48" s="578" t="str">
        <f t="shared" si="24"/>
        <v>Tarifa për linjat ajrore dhe nëntoksore (Telefoni, Energji, TV Kabllor, Internet)</v>
      </c>
      <c r="AJ48" s="603"/>
      <c r="AK48" s="564">
        <f t="shared" si="25"/>
        <v>0</v>
      </c>
      <c r="AL48" s="564">
        <f t="shared" si="26"/>
        <v>0</v>
      </c>
      <c r="AM48" s="564">
        <f t="shared" si="27"/>
        <v>0</v>
      </c>
      <c r="AN48" s="576" t="e">
        <f t="shared" ca="1" si="28"/>
        <v>#NAME?</v>
      </c>
      <c r="AO48" s="576" t="e">
        <f t="shared" ca="1" si="29"/>
        <v>#NAME?</v>
      </c>
      <c r="AP48" s="576" t="e">
        <f t="shared" ca="1" si="30"/>
        <v>#NAME?</v>
      </c>
      <c r="AQ48" s="576" t="e">
        <f t="shared" ca="1" si="31"/>
        <v>#NAME?</v>
      </c>
      <c r="AR48" s="576" t="e">
        <f t="shared" ca="1" si="32"/>
        <v>#NAME?</v>
      </c>
      <c r="AS48" s="576" t="e">
        <f t="shared" ca="1" si="33"/>
        <v>#NAME?</v>
      </c>
      <c r="AT48" s="736">
        <f>'(E1) Vlerësimi i burimeve'!O57</f>
        <v>0</v>
      </c>
      <c r="AU48" s="737" t="e">
        <f t="shared" ca="1" si="20"/>
        <v>#NAME?</v>
      </c>
      <c r="AV48" s="736">
        <f>'(E1) Vlerësimi i burimeve'!X57</f>
        <v>0</v>
      </c>
      <c r="AW48" s="737" t="e">
        <f t="shared" ca="1" si="21"/>
        <v>#NAME?</v>
      </c>
      <c r="AX48" s="736">
        <f>'(E1) Vlerësimi i burimeve'!AG57</f>
        <v>0</v>
      </c>
      <c r="AY48" s="737" t="e">
        <f t="shared" ca="1" si="22"/>
        <v>#NAME?</v>
      </c>
      <c r="AZ48" s="576" t="e">
        <f t="shared" ca="1" si="34"/>
        <v>#NAME?</v>
      </c>
      <c r="BA48" s="576" t="e">
        <f t="shared" ca="1" si="35"/>
        <v>#NAME?</v>
      </c>
      <c r="BB48" s="576" t="e">
        <f t="shared" ca="1" si="36"/>
        <v>#NAME?</v>
      </c>
    </row>
    <row r="49" spans="1:54" s="577" customFormat="1" ht="15.75" thickBot="1" x14ac:dyDescent="0.3">
      <c r="A49" s="606" t="str">
        <f>'(C2) Burimet viti kaluar'!C55</f>
        <v>A.3.5.13</v>
      </c>
      <c r="B49" s="906" t="str">
        <f>'(G1) Fjalori'!A266</f>
        <v>Tarifa nga dokumentat për tender, ankand etj</v>
      </c>
      <c r="C49" s="907"/>
      <c r="D49" s="599">
        <f>'(C2) Burimet viti kaluar'!D55</f>
        <v>0</v>
      </c>
      <c r="E49" s="599">
        <f>'(C2) Burimet viti kaluar'!E55</f>
        <v>0</v>
      </c>
      <c r="F49" s="599">
        <f>'(C2) Burimet viti kaluar'!F55</f>
        <v>0</v>
      </c>
      <c r="G49" s="904"/>
      <c r="H49" s="905"/>
      <c r="I49" s="600"/>
      <c r="J49" s="600"/>
      <c r="K49" s="600"/>
      <c r="L49" s="600"/>
      <c r="M49" s="600"/>
      <c r="N49" s="601"/>
      <c r="O49" s="602">
        <f t="shared" si="49"/>
        <v>0</v>
      </c>
      <c r="P49" s="904"/>
      <c r="Q49" s="905"/>
      <c r="R49" s="600"/>
      <c r="S49" s="600"/>
      <c r="T49" s="600"/>
      <c r="U49" s="600"/>
      <c r="V49" s="600"/>
      <c r="W49" s="601"/>
      <c r="X49" s="602">
        <f t="shared" si="50"/>
        <v>0</v>
      </c>
      <c r="Y49" s="904"/>
      <c r="Z49" s="905"/>
      <c r="AA49" s="600"/>
      <c r="AB49" s="600"/>
      <c r="AC49" s="600"/>
      <c r="AD49" s="600"/>
      <c r="AE49" s="600"/>
      <c r="AF49" s="601"/>
      <c r="AG49" s="602">
        <f t="shared" si="51"/>
        <v>0</v>
      </c>
      <c r="AI49" s="578" t="str">
        <f t="shared" si="24"/>
        <v>Tarifa nga dokumentat për tender, ankand etj</v>
      </c>
      <c r="AJ49" s="603"/>
      <c r="AK49" s="564">
        <f t="shared" si="25"/>
        <v>0</v>
      </c>
      <c r="AL49" s="564">
        <f t="shared" si="26"/>
        <v>0</v>
      </c>
      <c r="AM49" s="564">
        <f t="shared" si="27"/>
        <v>0</v>
      </c>
      <c r="AN49" s="576" t="e">
        <f t="shared" ca="1" si="28"/>
        <v>#NAME?</v>
      </c>
      <c r="AO49" s="576" t="e">
        <f t="shared" ca="1" si="29"/>
        <v>#NAME?</v>
      </c>
      <c r="AP49" s="576" t="e">
        <f t="shared" ca="1" si="30"/>
        <v>#NAME?</v>
      </c>
      <c r="AQ49" s="576" t="e">
        <f t="shared" ca="1" si="31"/>
        <v>#NAME?</v>
      </c>
      <c r="AR49" s="576" t="e">
        <f t="shared" ca="1" si="32"/>
        <v>#NAME?</v>
      </c>
      <c r="AS49" s="576" t="e">
        <f t="shared" ca="1" si="33"/>
        <v>#NAME?</v>
      </c>
      <c r="AT49" s="736">
        <f>'(E1) Vlerësimi i burimeve'!O58</f>
        <v>0</v>
      </c>
      <c r="AU49" s="737" t="e">
        <f t="shared" ca="1" si="20"/>
        <v>#NAME?</v>
      </c>
      <c r="AV49" s="736">
        <f>'(E1) Vlerësimi i burimeve'!X58</f>
        <v>0</v>
      </c>
      <c r="AW49" s="737" t="e">
        <f t="shared" ca="1" si="21"/>
        <v>#NAME?</v>
      </c>
      <c r="AX49" s="736">
        <f>'(E1) Vlerësimi i burimeve'!AG58</f>
        <v>0</v>
      </c>
      <c r="AY49" s="737" t="e">
        <f t="shared" ca="1" si="22"/>
        <v>#NAME?</v>
      </c>
      <c r="AZ49" s="576" t="e">
        <f t="shared" ca="1" si="34"/>
        <v>#NAME?</v>
      </c>
      <c r="BA49" s="576" t="e">
        <f t="shared" ca="1" si="35"/>
        <v>#NAME?</v>
      </c>
      <c r="BB49" s="576" t="e">
        <f t="shared" ca="1" si="36"/>
        <v>#NAME?</v>
      </c>
    </row>
    <row r="50" spans="1:54" s="595" customFormat="1" ht="15.75" thickBot="1" x14ac:dyDescent="0.3">
      <c r="A50" s="596" t="str">
        <f>'(C2) Burimet viti kaluar'!C56</f>
        <v>A.3.6</v>
      </c>
      <c r="B50" s="608" t="str">
        <f>'(G1) Fjalori'!A267</f>
        <v>Tarifa të institucioneve të arsimit, kulturës, sportit etj</v>
      </c>
      <c r="C50" s="728"/>
      <c r="D50" s="606">
        <f>'(C2) Burimet viti kaluar'!D56</f>
        <v>0</v>
      </c>
      <c r="E50" s="606">
        <f>'(C2) Burimet viti kaluar'!E56</f>
        <v>0</v>
      </c>
      <c r="F50" s="606">
        <f>'(C2) Burimet viti kaluar'!F56</f>
        <v>0</v>
      </c>
      <c r="G50" s="606"/>
      <c r="H50" s="609"/>
      <c r="I50" s="609"/>
      <c r="J50" s="609"/>
      <c r="K50" s="609"/>
      <c r="L50" s="609"/>
      <c r="M50" s="609"/>
      <c r="N50" s="610"/>
      <c r="O50" s="609">
        <f>SUM(O51:O59)</f>
        <v>0</v>
      </c>
      <c r="P50" s="606"/>
      <c r="Q50" s="609"/>
      <c r="R50" s="609"/>
      <c r="S50" s="609"/>
      <c r="T50" s="609"/>
      <c r="U50" s="609"/>
      <c r="V50" s="609"/>
      <c r="W50" s="610"/>
      <c r="X50" s="609">
        <f>SUM(X51:X59)</f>
        <v>0</v>
      </c>
      <c r="Y50" s="606"/>
      <c r="Z50" s="609"/>
      <c r="AA50" s="609"/>
      <c r="AB50" s="609"/>
      <c r="AC50" s="609"/>
      <c r="AD50" s="609"/>
      <c r="AE50" s="609"/>
      <c r="AF50" s="610"/>
      <c r="AG50" s="610">
        <f>SUM(AG51:AG59)</f>
        <v>0</v>
      </c>
      <c r="AI50" s="578" t="str">
        <f t="shared" si="24"/>
        <v>Tarifa të institucioneve të arsimit, kulturës, sportit etj</v>
      </c>
      <c r="AJ50" s="603"/>
      <c r="AK50" s="564">
        <f t="shared" si="25"/>
        <v>0</v>
      </c>
      <c r="AL50" s="564">
        <f t="shared" si="26"/>
        <v>0</v>
      </c>
      <c r="AM50" s="564">
        <f t="shared" si="27"/>
        <v>0</v>
      </c>
      <c r="AN50" s="576" t="e">
        <f t="shared" ca="1" si="28"/>
        <v>#NAME?</v>
      </c>
      <c r="AO50" s="576" t="e">
        <f t="shared" ca="1" si="29"/>
        <v>#NAME?</v>
      </c>
      <c r="AP50" s="576" t="e">
        <f t="shared" ca="1" si="30"/>
        <v>#NAME?</v>
      </c>
      <c r="AQ50" s="576" t="e">
        <f t="shared" ca="1" si="31"/>
        <v>#NAME?</v>
      </c>
      <c r="AR50" s="576" t="e">
        <f t="shared" ca="1" si="32"/>
        <v>#NAME?</v>
      </c>
      <c r="AS50" s="576" t="e">
        <f t="shared" ca="1" si="33"/>
        <v>#NAME?</v>
      </c>
      <c r="AT50" s="736">
        <f>'(E1) Vlerësimi i burimeve'!O59</f>
        <v>0</v>
      </c>
      <c r="AU50" s="737" t="e">
        <f t="shared" ca="1" si="20"/>
        <v>#NAME?</v>
      </c>
      <c r="AV50" s="736">
        <f>'(E1) Vlerësimi i burimeve'!X59</f>
        <v>0</v>
      </c>
      <c r="AW50" s="737" t="e">
        <f t="shared" ca="1" si="21"/>
        <v>#NAME?</v>
      </c>
      <c r="AX50" s="736">
        <f>'(E1) Vlerësimi i burimeve'!AG59</f>
        <v>0</v>
      </c>
      <c r="AY50" s="737" t="e">
        <f t="shared" ca="1" si="22"/>
        <v>#NAME?</v>
      </c>
      <c r="AZ50" s="576" t="e">
        <f t="shared" ca="1" si="34"/>
        <v>#NAME?</v>
      </c>
      <c r="BA50" s="576" t="e">
        <f t="shared" ca="1" si="35"/>
        <v>#NAME?</v>
      </c>
      <c r="BB50" s="576" t="e">
        <f t="shared" ca="1" si="36"/>
        <v>#NAME?</v>
      </c>
    </row>
    <row r="51" spans="1:54" s="577" customFormat="1" ht="15.75" thickBot="1" x14ac:dyDescent="0.3">
      <c r="A51" s="606" t="str">
        <f>'(C2) Burimet viti kaluar'!C57</f>
        <v>A.3.6.1</v>
      </c>
      <c r="B51" s="906" t="str">
        <f>'(G1) Fjalori'!A268</f>
        <v>Bibloteka</v>
      </c>
      <c r="C51" s="907"/>
      <c r="D51" s="599">
        <f>'(C2) Burimet viti kaluar'!D57</f>
        <v>0</v>
      </c>
      <c r="E51" s="599">
        <f>'(C2) Burimet viti kaluar'!E57</f>
        <v>0</v>
      </c>
      <c r="F51" s="599">
        <f>'(C2) Burimet viti kaluar'!F57</f>
        <v>0</v>
      </c>
      <c r="G51" s="904"/>
      <c r="H51" s="905"/>
      <c r="I51" s="600"/>
      <c r="J51" s="600"/>
      <c r="K51" s="600"/>
      <c r="L51" s="600"/>
      <c r="M51" s="600"/>
      <c r="N51" s="601"/>
      <c r="O51" s="602">
        <f t="shared" ref="O51:O63" si="52">IF(F51&lt;&gt;0,F51*(1+(SUM(I51:M51))),N51)</f>
        <v>0</v>
      </c>
      <c r="P51" s="904"/>
      <c r="Q51" s="905"/>
      <c r="R51" s="600"/>
      <c r="S51" s="600"/>
      <c r="T51" s="600"/>
      <c r="U51" s="600"/>
      <c r="V51" s="600"/>
      <c r="W51" s="601"/>
      <c r="X51" s="602">
        <f t="shared" ref="X51:X63" si="53">IF(O51&lt;&gt;0,O51*(1+(SUM(R51:V51))),W51)</f>
        <v>0</v>
      </c>
      <c r="Y51" s="904"/>
      <c r="Z51" s="905"/>
      <c r="AA51" s="600"/>
      <c r="AB51" s="600"/>
      <c r="AC51" s="600"/>
      <c r="AD51" s="600"/>
      <c r="AE51" s="600"/>
      <c r="AF51" s="601"/>
      <c r="AG51" s="602">
        <f t="shared" ref="AG51:AG63" si="54">IF(X51&lt;&gt;0,X51*(1+(SUM(AA51:AE51))),AF51)</f>
        <v>0</v>
      </c>
      <c r="AI51" s="578" t="str">
        <f t="shared" si="24"/>
        <v>Bibloteka</v>
      </c>
      <c r="AJ51" s="603"/>
      <c r="AK51" s="564">
        <f t="shared" si="25"/>
        <v>0</v>
      </c>
      <c r="AL51" s="564">
        <f t="shared" si="26"/>
        <v>0</v>
      </c>
      <c r="AM51" s="564">
        <f t="shared" si="27"/>
        <v>0</v>
      </c>
      <c r="AN51" s="576" t="e">
        <f t="shared" ca="1" si="28"/>
        <v>#NAME?</v>
      </c>
      <c r="AO51" s="576" t="e">
        <f t="shared" ca="1" si="29"/>
        <v>#NAME?</v>
      </c>
      <c r="AP51" s="576" t="e">
        <f t="shared" ca="1" si="30"/>
        <v>#NAME?</v>
      </c>
      <c r="AQ51" s="576" t="e">
        <f t="shared" ca="1" si="31"/>
        <v>#NAME?</v>
      </c>
      <c r="AR51" s="576" t="e">
        <f t="shared" ca="1" si="32"/>
        <v>#NAME?</v>
      </c>
      <c r="AS51" s="576" t="e">
        <f t="shared" ca="1" si="33"/>
        <v>#NAME?</v>
      </c>
      <c r="AT51" s="736">
        <f>'(E1) Vlerësimi i burimeve'!O60</f>
        <v>0</v>
      </c>
      <c r="AU51" s="737" t="e">
        <f t="shared" ca="1" si="20"/>
        <v>#NAME?</v>
      </c>
      <c r="AV51" s="736">
        <f>'(E1) Vlerësimi i burimeve'!X60</f>
        <v>0</v>
      </c>
      <c r="AW51" s="737" t="e">
        <f t="shared" ca="1" si="21"/>
        <v>#NAME?</v>
      </c>
      <c r="AX51" s="736">
        <f>'(E1) Vlerësimi i burimeve'!AG60</f>
        <v>0</v>
      </c>
      <c r="AY51" s="737" t="e">
        <f t="shared" ca="1" si="22"/>
        <v>#NAME?</v>
      </c>
      <c r="AZ51" s="576" t="e">
        <f t="shared" ca="1" si="34"/>
        <v>#NAME?</v>
      </c>
      <c r="BA51" s="576" t="e">
        <f t="shared" ca="1" si="35"/>
        <v>#NAME?</v>
      </c>
      <c r="BB51" s="576" t="e">
        <f t="shared" ca="1" si="36"/>
        <v>#NAME?</v>
      </c>
    </row>
    <row r="52" spans="1:54" s="577" customFormat="1" ht="15.75" thickBot="1" x14ac:dyDescent="0.3">
      <c r="A52" s="606" t="str">
        <f>'(C2) Burimet viti kaluar'!C58</f>
        <v>A.3.6.2</v>
      </c>
      <c r="B52" s="906" t="str">
        <f>'(G1) Fjalori'!A269</f>
        <v>Muzeumet</v>
      </c>
      <c r="C52" s="907"/>
      <c r="D52" s="599">
        <f>'(C2) Burimet viti kaluar'!D58</f>
        <v>0</v>
      </c>
      <c r="E52" s="599">
        <f>'(C2) Burimet viti kaluar'!E58</f>
        <v>0</v>
      </c>
      <c r="F52" s="599">
        <f>'(C2) Burimet viti kaluar'!F58</f>
        <v>0</v>
      </c>
      <c r="G52" s="904"/>
      <c r="H52" s="905"/>
      <c r="I52" s="600"/>
      <c r="J52" s="600"/>
      <c r="K52" s="600"/>
      <c r="L52" s="600"/>
      <c r="M52" s="600"/>
      <c r="N52" s="601"/>
      <c r="O52" s="602">
        <f t="shared" si="52"/>
        <v>0</v>
      </c>
      <c r="P52" s="904"/>
      <c r="Q52" s="905"/>
      <c r="R52" s="600"/>
      <c r="S52" s="600"/>
      <c r="T52" s="600"/>
      <c r="U52" s="600"/>
      <c r="V52" s="600"/>
      <c r="W52" s="601"/>
      <c r="X52" s="602">
        <f t="shared" si="53"/>
        <v>0</v>
      </c>
      <c r="Y52" s="904"/>
      <c r="Z52" s="905"/>
      <c r="AA52" s="600"/>
      <c r="AB52" s="600"/>
      <c r="AC52" s="600"/>
      <c r="AD52" s="600"/>
      <c r="AE52" s="600"/>
      <c r="AF52" s="601"/>
      <c r="AG52" s="602">
        <f t="shared" si="54"/>
        <v>0</v>
      </c>
      <c r="AI52" s="578" t="str">
        <f t="shared" si="24"/>
        <v>Muzeumet</v>
      </c>
      <c r="AJ52" s="603"/>
      <c r="AK52" s="564">
        <f t="shared" si="25"/>
        <v>0</v>
      </c>
      <c r="AL52" s="564">
        <f t="shared" si="26"/>
        <v>0</v>
      </c>
      <c r="AM52" s="564">
        <f t="shared" si="27"/>
        <v>0</v>
      </c>
      <c r="AN52" s="576" t="e">
        <f t="shared" ca="1" si="28"/>
        <v>#NAME?</v>
      </c>
      <c r="AO52" s="576" t="e">
        <f t="shared" ca="1" si="29"/>
        <v>#NAME?</v>
      </c>
      <c r="AP52" s="576" t="e">
        <f t="shared" ca="1" si="30"/>
        <v>#NAME?</v>
      </c>
      <c r="AQ52" s="576" t="e">
        <f t="shared" ca="1" si="31"/>
        <v>#NAME?</v>
      </c>
      <c r="AR52" s="576" t="e">
        <f t="shared" ca="1" si="32"/>
        <v>#NAME?</v>
      </c>
      <c r="AS52" s="576" t="e">
        <f t="shared" ca="1" si="33"/>
        <v>#NAME?</v>
      </c>
      <c r="AT52" s="736">
        <f>'(E1) Vlerësimi i burimeve'!O61</f>
        <v>0</v>
      </c>
      <c r="AU52" s="737" t="e">
        <f t="shared" ca="1" si="20"/>
        <v>#NAME?</v>
      </c>
      <c r="AV52" s="736">
        <f>'(E1) Vlerësimi i burimeve'!X61</f>
        <v>0</v>
      </c>
      <c r="AW52" s="737" t="e">
        <f t="shared" ca="1" si="21"/>
        <v>#NAME?</v>
      </c>
      <c r="AX52" s="736">
        <f>'(E1) Vlerësimi i burimeve'!AG61</f>
        <v>0</v>
      </c>
      <c r="AY52" s="737" t="e">
        <f t="shared" ca="1" si="22"/>
        <v>#NAME?</v>
      </c>
      <c r="AZ52" s="576" t="e">
        <f t="shared" ca="1" si="34"/>
        <v>#NAME?</v>
      </c>
      <c r="BA52" s="576" t="e">
        <f t="shared" ca="1" si="35"/>
        <v>#NAME?</v>
      </c>
      <c r="BB52" s="576" t="e">
        <f t="shared" ca="1" si="36"/>
        <v>#NAME?</v>
      </c>
    </row>
    <row r="53" spans="1:54" s="577" customFormat="1" ht="15.75" thickBot="1" x14ac:dyDescent="0.3">
      <c r="A53" s="606" t="str">
        <f>'(C2) Burimet viti kaluar'!C59</f>
        <v>A.3.6.3</v>
      </c>
      <c r="B53" s="906" t="str">
        <f>'(G1) Fjalori'!A270</f>
        <v>Teatri</v>
      </c>
      <c r="C53" s="907"/>
      <c r="D53" s="599">
        <f>'(C2) Burimet viti kaluar'!D59</f>
        <v>0</v>
      </c>
      <c r="E53" s="599">
        <f>'(C2) Burimet viti kaluar'!E59</f>
        <v>0</v>
      </c>
      <c r="F53" s="599">
        <f>'(C2) Burimet viti kaluar'!F59</f>
        <v>0</v>
      </c>
      <c r="G53" s="904"/>
      <c r="H53" s="905"/>
      <c r="I53" s="600"/>
      <c r="J53" s="600"/>
      <c r="K53" s="600"/>
      <c r="L53" s="600"/>
      <c r="M53" s="600"/>
      <c r="N53" s="601"/>
      <c r="O53" s="602">
        <f t="shared" si="52"/>
        <v>0</v>
      </c>
      <c r="P53" s="904"/>
      <c r="Q53" s="905"/>
      <c r="R53" s="600"/>
      <c r="S53" s="600"/>
      <c r="T53" s="600"/>
      <c r="U53" s="600"/>
      <c r="V53" s="600"/>
      <c r="W53" s="601"/>
      <c r="X53" s="602">
        <f t="shared" si="53"/>
        <v>0</v>
      </c>
      <c r="Y53" s="904"/>
      <c r="Z53" s="905"/>
      <c r="AA53" s="600"/>
      <c r="AB53" s="600"/>
      <c r="AC53" s="600"/>
      <c r="AD53" s="600"/>
      <c r="AE53" s="600"/>
      <c r="AF53" s="601"/>
      <c r="AG53" s="602">
        <f t="shared" si="54"/>
        <v>0</v>
      </c>
      <c r="AI53" s="578" t="str">
        <f t="shared" si="24"/>
        <v>Teatri</v>
      </c>
      <c r="AJ53" s="603"/>
      <c r="AK53" s="564">
        <f t="shared" si="25"/>
        <v>0</v>
      </c>
      <c r="AL53" s="564">
        <f t="shared" si="26"/>
        <v>0</v>
      </c>
      <c r="AM53" s="564">
        <f t="shared" si="27"/>
        <v>0</v>
      </c>
      <c r="AN53" s="576" t="e">
        <f t="shared" ca="1" si="28"/>
        <v>#NAME?</v>
      </c>
      <c r="AO53" s="576" t="e">
        <f t="shared" ca="1" si="29"/>
        <v>#NAME?</v>
      </c>
      <c r="AP53" s="576" t="e">
        <f t="shared" ca="1" si="30"/>
        <v>#NAME?</v>
      </c>
      <c r="AQ53" s="576" t="e">
        <f t="shared" ca="1" si="31"/>
        <v>#NAME?</v>
      </c>
      <c r="AR53" s="576" t="e">
        <f t="shared" ca="1" si="32"/>
        <v>#NAME?</v>
      </c>
      <c r="AS53" s="576" t="e">
        <f t="shared" ca="1" si="33"/>
        <v>#NAME?</v>
      </c>
      <c r="AT53" s="736">
        <f>'(E1) Vlerësimi i burimeve'!O62</f>
        <v>0</v>
      </c>
      <c r="AU53" s="737" t="e">
        <f t="shared" ca="1" si="20"/>
        <v>#NAME?</v>
      </c>
      <c r="AV53" s="736">
        <f>'(E1) Vlerësimi i burimeve'!X62</f>
        <v>0</v>
      </c>
      <c r="AW53" s="737" t="e">
        <f t="shared" ca="1" si="21"/>
        <v>#NAME?</v>
      </c>
      <c r="AX53" s="736">
        <f>'(E1) Vlerësimi i burimeve'!AG62</f>
        <v>0</v>
      </c>
      <c r="AY53" s="737" t="e">
        <f t="shared" ca="1" si="22"/>
        <v>#NAME?</v>
      </c>
      <c r="AZ53" s="576" t="e">
        <f t="shared" ca="1" si="34"/>
        <v>#NAME?</v>
      </c>
      <c r="BA53" s="576" t="e">
        <f t="shared" ca="1" si="35"/>
        <v>#NAME?</v>
      </c>
      <c r="BB53" s="576" t="e">
        <f t="shared" ca="1" si="36"/>
        <v>#NAME?</v>
      </c>
    </row>
    <row r="54" spans="1:54" s="577" customFormat="1" ht="15.75" thickBot="1" x14ac:dyDescent="0.3">
      <c r="A54" s="606" t="str">
        <f>'(C2) Burimet viti kaluar'!C60</f>
        <v>A.3.6.4</v>
      </c>
      <c r="B54" s="906" t="str">
        <f>'(G1) Fjalori'!A271</f>
        <v>Qendra kulturore e fëmijëve</v>
      </c>
      <c r="C54" s="907"/>
      <c r="D54" s="599">
        <f>'(C2) Burimet viti kaluar'!D60</f>
        <v>0</v>
      </c>
      <c r="E54" s="599">
        <f>'(C2) Burimet viti kaluar'!E60</f>
        <v>0</v>
      </c>
      <c r="F54" s="599">
        <f>'(C2) Burimet viti kaluar'!F60</f>
        <v>0</v>
      </c>
      <c r="G54" s="904"/>
      <c r="H54" s="905"/>
      <c r="I54" s="600"/>
      <c r="J54" s="600"/>
      <c r="K54" s="600"/>
      <c r="L54" s="600"/>
      <c r="M54" s="600"/>
      <c r="N54" s="601"/>
      <c r="O54" s="602">
        <f t="shared" si="52"/>
        <v>0</v>
      </c>
      <c r="P54" s="904"/>
      <c r="Q54" s="905"/>
      <c r="R54" s="600"/>
      <c r="S54" s="600"/>
      <c r="T54" s="600"/>
      <c r="U54" s="600"/>
      <c r="V54" s="600"/>
      <c r="W54" s="601"/>
      <c r="X54" s="602">
        <f t="shared" si="53"/>
        <v>0</v>
      </c>
      <c r="Y54" s="904"/>
      <c r="Z54" s="905"/>
      <c r="AA54" s="600"/>
      <c r="AB54" s="600"/>
      <c r="AC54" s="600"/>
      <c r="AD54" s="600"/>
      <c r="AE54" s="600"/>
      <c r="AF54" s="601"/>
      <c r="AG54" s="602">
        <f t="shared" si="54"/>
        <v>0</v>
      </c>
      <c r="AI54" s="578" t="str">
        <f t="shared" si="24"/>
        <v>Qendra kulturore e fëmijëve</v>
      </c>
      <c r="AJ54" s="603"/>
      <c r="AK54" s="564">
        <f t="shared" si="25"/>
        <v>0</v>
      </c>
      <c r="AL54" s="564">
        <f t="shared" si="26"/>
        <v>0</v>
      </c>
      <c r="AM54" s="564">
        <f t="shared" si="27"/>
        <v>0</v>
      </c>
      <c r="AN54" s="576" t="e">
        <f t="shared" ca="1" si="28"/>
        <v>#NAME?</v>
      </c>
      <c r="AO54" s="576" t="e">
        <f t="shared" ca="1" si="29"/>
        <v>#NAME?</v>
      </c>
      <c r="AP54" s="576" t="e">
        <f t="shared" ca="1" si="30"/>
        <v>#NAME?</v>
      </c>
      <c r="AQ54" s="576" t="e">
        <f t="shared" ca="1" si="31"/>
        <v>#NAME?</v>
      </c>
      <c r="AR54" s="576" t="e">
        <f t="shared" ca="1" si="32"/>
        <v>#NAME?</v>
      </c>
      <c r="AS54" s="576" t="e">
        <f t="shared" ca="1" si="33"/>
        <v>#NAME?</v>
      </c>
      <c r="AT54" s="736">
        <f>'(E1) Vlerësimi i burimeve'!O63</f>
        <v>0</v>
      </c>
      <c r="AU54" s="737" t="e">
        <f t="shared" ca="1" si="20"/>
        <v>#NAME?</v>
      </c>
      <c r="AV54" s="736">
        <f>'(E1) Vlerësimi i burimeve'!X63</f>
        <v>0</v>
      </c>
      <c r="AW54" s="737" t="e">
        <f t="shared" ca="1" si="21"/>
        <v>#NAME?</v>
      </c>
      <c r="AX54" s="736">
        <f>'(E1) Vlerësimi i burimeve'!AG63</f>
        <v>0</v>
      </c>
      <c r="AY54" s="737" t="e">
        <f t="shared" ca="1" si="22"/>
        <v>#NAME?</v>
      </c>
      <c r="AZ54" s="576" t="e">
        <f t="shared" ca="1" si="34"/>
        <v>#NAME?</v>
      </c>
      <c r="BA54" s="576" t="e">
        <f t="shared" ca="1" si="35"/>
        <v>#NAME?</v>
      </c>
      <c r="BB54" s="576" t="e">
        <f t="shared" ca="1" si="36"/>
        <v>#NAME?</v>
      </c>
    </row>
    <row r="55" spans="1:54" s="577" customFormat="1" ht="15.75" thickBot="1" x14ac:dyDescent="0.3">
      <c r="A55" s="606" t="str">
        <f>'(C2) Burimet viti kaluar'!C61</f>
        <v>A.3.6.5</v>
      </c>
      <c r="B55" s="906" t="str">
        <f>'(G1) Fjalori'!A272</f>
        <v>Pallati i sportit</v>
      </c>
      <c r="C55" s="907"/>
      <c r="D55" s="599">
        <f>'(C2) Burimet viti kaluar'!D61</f>
        <v>0</v>
      </c>
      <c r="E55" s="599">
        <f>'(C2) Burimet viti kaluar'!E61</f>
        <v>0</v>
      </c>
      <c r="F55" s="599">
        <f>'(C2) Burimet viti kaluar'!F61</f>
        <v>0</v>
      </c>
      <c r="G55" s="904"/>
      <c r="H55" s="905"/>
      <c r="I55" s="600"/>
      <c r="J55" s="600">
        <v>0.05</v>
      </c>
      <c r="K55" s="600">
        <v>0.05</v>
      </c>
      <c r="L55" s="600"/>
      <c r="M55" s="600"/>
      <c r="N55" s="601"/>
      <c r="O55" s="602">
        <f t="shared" si="52"/>
        <v>0</v>
      </c>
      <c r="P55" s="904"/>
      <c r="Q55" s="905"/>
      <c r="R55" s="600"/>
      <c r="S55" s="600"/>
      <c r="T55" s="600"/>
      <c r="U55" s="600"/>
      <c r="V55" s="600"/>
      <c r="W55" s="601"/>
      <c r="X55" s="602">
        <f t="shared" si="53"/>
        <v>0</v>
      </c>
      <c r="Y55" s="904"/>
      <c r="Z55" s="905"/>
      <c r="AA55" s="600"/>
      <c r="AB55" s="600"/>
      <c r="AC55" s="600"/>
      <c r="AD55" s="600"/>
      <c r="AE55" s="600">
        <v>0.08</v>
      </c>
      <c r="AF55" s="601"/>
      <c r="AG55" s="602">
        <f t="shared" si="54"/>
        <v>0</v>
      </c>
      <c r="AI55" s="578" t="str">
        <f t="shared" si="24"/>
        <v>Pallati i sportit</v>
      </c>
      <c r="AJ55" s="603"/>
      <c r="AK55" s="564">
        <f t="shared" si="25"/>
        <v>0</v>
      </c>
      <c r="AL55" s="564">
        <f t="shared" si="26"/>
        <v>0</v>
      </c>
      <c r="AM55" s="564">
        <f t="shared" si="27"/>
        <v>0</v>
      </c>
      <c r="AN55" s="576" t="e">
        <f t="shared" ca="1" si="28"/>
        <v>#NAME?</v>
      </c>
      <c r="AO55" s="576" t="e">
        <f t="shared" ca="1" si="29"/>
        <v>#NAME?</v>
      </c>
      <c r="AP55" s="576" t="e">
        <f t="shared" ca="1" si="30"/>
        <v>#NAME?</v>
      </c>
      <c r="AQ55" s="576" t="e">
        <f t="shared" ca="1" si="31"/>
        <v>#NAME?</v>
      </c>
      <c r="AR55" s="576" t="e">
        <f t="shared" ca="1" si="32"/>
        <v>#NAME?</v>
      </c>
      <c r="AS55" s="576" t="e">
        <f t="shared" ca="1" si="33"/>
        <v>#NAME?</v>
      </c>
      <c r="AT55" s="736">
        <f>'(E1) Vlerësimi i burimeve'!O64</f>
        <v>0</v>
      </c>
      <c r="AU55" s="737" t="e">
        <f t="shared" ca="1" si="20"/>
        <v>#NAME?</v>
      </c>
      <c r="AV55" s="736">
        <f>'(E1) Vlerësimi i burimeve'!X64</f>
        <v>0</v>
      </c>
      <c r="AW55" s="737" t="e">
        <f t="shared" ca="1" si="21"/>
        <v>#NAME?</v>
      </c>
      <c r="AX55" s="736">
        <f>'(E1) Vlerësimi i burimeve'!AG64</f>
        <v>0</v>
      </c>
      <c r="AY55" s="737" t="e">
        <f t="shared" ca="1" si="22"/>
        <v>#NAME?</v>
      </c>
      <c r="AZ55" s="576" t="e">
        <f t="shared" ca="1" si="34"/>
        <v>#NAME?</v>
      </c>
      <c r="BA55" s="576" t="e">
        <f t="shared" ca="1" si="35"/>
        <v>#NAME?</v>
      </c>
      <c r="BB55" s="576" t="e">
        <f t="shared" ca="1" si="36"/>
        <v>#NAME?</v>
      </c>
    </row>
    <row r="56" spans="1:54" s="577" customFormat="1" ht="15.75" thickBot="1" x14ac:dyDescent="0.3">
      <c r="A56" s="606" t="str">
        <f>'(C2) Burimet viti kaluar'!C62</f>
        <v>A.3.6.6</v>
      </c>
      <c r="B56" s="906" t="str">
        <f>'(G1) Fjalori'!A273</f>
        <v>Qendra Komunitare</v>
      </c>
      <c r="C56" s="907"/>
      <c r="D56" s="599">
        <f>'(C2) Burimet viti kaluar'!D62</f>
        <v>0</v>
      </c>
      <c r="E56" s="599">
        <f>'(C2) Burimet viti kaluar'!E62</f>
        <v>0</v>
      </c>
      <c r="F56" s="599">
        <f>'(C2) Burimet viti kaluar'!F62</f>
        <v>0</v>
      </c>
      <c r="G56" s="904"/>
      <c r="H56" s="905"/>
      <c r="I56" s="600"/>
      <c r="J56" s="600"/>
      <c r="K56" s="600"/>
      <c r="L56" s="600"/>
      <c r="M56" s="600"/>
      <c r="N56" s="601"/>
      <c r="O56" s="602">
        <f t="shared" si="52"/>
        <v>0</v>
      </c>
      <c r="P56" s="904"/>
      <c r="Q56" s="905"/>
      <c r="R56" s="600"/>
      <c r="S56" s="600"/>
      <c r="T56" s="600"/>
      <c r="U56" s="600"/>
      <c r="V56" s="600"/>
      <c r="W56" s="601"/>
      <c r="X56" s="602">
        <f t="shared" si="53"/>
        <v>0</v>
      </c>
      <c r="Y56" s="904"/>
      <c r="Z56" s="905"/>
      <c r="AA56" s="600"/>
      <c r="AB56" s="600"/>
      <c r="AC56" s="600"/>
      <c r="AD56" s="600"/>
      <c r="AE56" s="600"/>
      <c r="AF56" s="601"/>
      <c r="AG56" s="602">
        <f t="shared" si="54"/>
        <v>0</v>
      </c>
      <c r="AI56" s="578" t="str">
        <f t="shared" si="24"/>
        <v>Qendra Komunitare</v>
      </c>
      <c r="AJ56" s="603"/>
      <c r="AK56" s="564">
        <f t="shared" si="25"/>
        <v>0</v>
      </c>
      <c r="AL56" s="564">
        <f t="shared" si="26"/>
        <v>0</v>
      </c>
      <c r="AM56" s="564">
        <f t="shared" si="27"/>
        <v>0</v>
      </c>
      <c r="AN56" s="576" t="e">
        <f t="shared" ca="1" si="28"/>
        <v>#NAME?</v>
      </c>
      <c r="AO56" s="576" t="e">
        <f t="shared" ca="1" si="29"/>
        <v>#NAME?</v>
      </c>
      <c r="AP56" s="576" t="e">
        <f t="shared" ca="1" si="30"/>
        <v>#NAME?</v>
      </c>
      <c r="AQ56" s="576" t="e">
        <f t="shared" ca="1" si="31"/>
        <v>#NAME?</v>
      </c>
      <c r="AR56" s="576" t="e">
        <f t="shared" ca="1" si="32"/>
        <v>#NAME?</v>
      </c>
      <c r="AS56" s="576" t="e">
        <f t="shared" ca="1" si="33"/>
        <v>#NAME?</v>
      </c>
      <c r="AT56" s="736">
        <f>'(E1) Vlerësimi i burimeve'!O65</f>
        <v>0</v>
      </c>
      <c r="AU56" s="737" t="e">
        <f t="shared" ca="1" si="20"/>
        <v>#NAME?</v>
      </c>
      <c r="AV56" s="736">
        <f>'(E1) Vlerësimi i burimeve'!X65</f>
        <v>0</v>
      </c>
      <c r="AW56" s="737" t="e">
        <f t="shared" ca="1" si="21"/>
        <v>#NAME?</v>
      </c>
      <c r="AX56" s="736">
        <f>'(E1) Vlerësimi i burimeve'!AG65</f>
        <v>0</v>
      </c>
      <c r="AY56" s="737" t="e">
        <f t="shared" ca="1" si="22"/>
        <v>#NAME?</v>
      </c>
      <c r="AZ56" s="576" t="e">
        <f t="shared" ca="1" si="34"/>
        <v>#NAME?</v>
      </c>
      <c r="BA56" s="576" t="e">
        <f t="shared" ca="1" si="35"/>
        <v>#NAME?</v>
      </c>
      <c r="BB56" s="576" t="e">
        <f t="shared" ca="1" si="36"/>
        <v>#NAME?</v>
      </c>
    </row>
    <row r="57" spans="1:54" s="577" customFormat="1" ht="15.75" thickBot="1" x14ac:dyDescent="0.3">
      <c r="A57" s="606" t="str">
        <f>'(C2) Burimet viti kaluar'!C63</f>
        <v>A.3.6.7</v>
      </c>
      <c r="B57" s="906" t="str">
        <f>'(G1) Fjalori'!A274</f>
        <v>Mensa (Konviktet)</v>
      </c>
      <c r="C57" s="907"/>
      <c r="D57" s="599">
        <f>'(C2) Burimet viti kaluar'!D63</f>
        <v>0</v>
      </c>
      <c r="E57" s="599">
        <f>'(C2) Burimet viti kaluar'!E63</f>
        <v>0</v>
      </c>
      <c r="F57" s="599">
        <f>'(C2) Burimet viti kaluar'!F63</f>
        <v>0</v>
      </c>
      <c r="G57" s="904"/>
      <c r="H57" s="905"/>
      <c r="I57" s="600"/>
      <c r="J57" s="600"/>
      <c r="K57" s="600"/>
      <c r="L57" s="600"/>
      <c r="M57" s="600"/>
      <c r="N57" s="601"/>
      <c r="O57" s="602">
        <f t="shared" si="52"/>
        <v>0</v>
      </c>
      <c r="P57" s="904"/>
      <c r="Q57" s="905"/>
      <c r="R57" s="600"/>
      <c r="S57" s="600"/>
      <c r="T57" s="600"/>
      <c r="U57" s="600"/>
      <c r="V57" s="600"/>
      <c r="W57" s="601"/>
      <c r="X57" s="602">
        <f t="shared" si="53"/>
        <v>0</v>
      </c>
      <c r="Y57" s="904"/>
      <c r="Z57" s="905"/>
      <c r="AA57" s="600"/>
      <c r="AB57" s="600"/>
      <c r="AC57" s="600"/>
      <c r="AD57" s="600"/>
      <c r="AE57" s="600"/>
      <c r="AF57" s="601"/>
      <c r="AG57" s="602">
        <f t="shared" si="54"/>
        <v>0</v>
      </c>
      <c r="AI57" s="578" t="str">
        <f t="shared" si="24"/>
        <v>Mensa (Konviktet)</v>
      </c>
      <c r="AJ57" s="603"/>
      <c r="AK57" s="564">
        <f t="shared" si="25"/>
        <v>0</v>
      </c>
      <c r="AL57" s="564">
        <f t="shared" si="26"/>
        <v>0</v>
      </c>
      <c r="AM57" s="564">
        <f t="shared" si="27"/>
        <v>0</v>
      </c>
      <c r="AN57" s="576" t="e">
        <f t="shared" ca="1" si="28"/>
        <v>#NAME?</v>
      </c>
      <c r="AO57" s="576" t="e">
        <f t="shared" ca="1" si="29"/>
        <v>#NAME?</v>
      </c>
      <c r="AP57" s="576" t="e">
        <f t="shared" ca="1" si="30"/>
        <v>#NAME?</v>
      </c>
      <c r="AQ57" s="576" t="e">
        <f t="shared" ca="1" si="31"/>
        <v>#NAME?</v>
      </c>
      <c r="AR57" s="576" t="e">
        <f t="shared" ca="1" si="32"/>
        <v>#NAME?</v>
      </c>
      <c r="AS57" s="576" t="e">
        <f t="shared" ca="1" si="33"/>
        <v>#NAME?</v>
      </c>
      <c r="AT57" s="736">
        <f>'(E1) Vlerësimi i burimeve'!O66</f>
        <v>0</v>
      </c>
      <c r="AU57" s="737" t="e">
        <f t="shared" ca="1" si="20"/>
        <v>#NAME?</v>
      </c>
      <c r="AV57" s="736">
        <f>'(E1) Vlerësimi i burimeve'!X66</f>
        <v>0</v>
      </c>
      <c r="AW57" s="737" t="e">
        <f t="shared" ca="1" si="21"/>
        <v>#NAME?</v>
      </c>
      <c r="AX57" s="736">
        <f>'(E1) Vlerësimi i burimeve'!AG66</f>
        <v>0</v>
      </c>
      <c r="AY57" s="737" t="e">
        <f t="shared" ca="1" si="22"/>
        <v>#NAME?</v>
      </c>
      <c r="AZ57" s="576" t="e">
        <f t="shared" ca="1" si="34"/>
        <v>#NAME?</v>
      </c>
      <c r="BA57" s="576" t="e">
        <f t="shared" ca="1" si="35"/>
        <v>#NAME?</v>
      </c>
      <c r="BB57" s="576" t="e">
        <f t="shared" ca="1" si="36"/>
        <v>#NAME?</v>
      </c>
    </row>
    <row r="58" spans="1:54" s="577" customFormat="1" ht="15.75" thickBot="1" x14ac:dyDescent="0.3">
      <c r="A58" s="606" t="str">
        <f>'(C2) Burimet viti kaluar'!C64</f>
        <v>A.3.6.8</v>
      </c>
      <c r="B58" s="906" t="str">
        <f>'(G1) Fjalori'!A275</f>
        <v>Kopshtet</v>
      </c>
      <c r="C58" s="907"/>
      <c r="D58" s="599">
        <f>'(C2) Burimet viti kaluar'!D64</f>
        <v>0</v>
      </c>
      <c r="E58" s="599">
        <f>'(C2) Burimet viti kaluar'!E64</f>
        <v>0</v>
      </c>
      <c r="F58" s="599">
        <f>'(C2) Burimet viti kaluar'!F64</f>
        <v>0</v>
      </c>
      <c r="G58" s="904"/>
      <c r="H58" s="905"/>
      <c r="I58" s="600"/>
      <c r="J58" s="600"/>
      <c r="K58" s="600"/>
      <c r="L58" s="600"/>
      <c r="M58" s="600"/>
      <c r="N58" s="601"/>
      <c r="O58" s="602">
        <f t="shared" si="52"/>
        <v>0</v>
      </c>
      <c r="P58" s="904"/>
      <c r="Q58" s="905"/>
      <c r="R58" s="600"/>
      <c r="S58" s="600"/>
      <c r="T58" s="600"/>
      <c r="U58" s="600"/>
      <c r="V58" s="600"/>
      <c r="W58" s="601"/>
      <c r="X58" s="602">
        <f t="shared" si="53"/>
        <v>0</v>
      </c>
      <c r="Y58" s="904"/>
      <c r="Z58" s="905"/>
      <c r="AA58" s="600"/>
      <c r="AB58" s="600"/>
      <c r="AC58" s="600"/>
      <c r="AD58" s="600"/>
      <c r="AE58" s="600"/>
      <c r="AF58" s="601"/>
      <c r="AG58" s="602">
        <f t="shared" si="54"/>
        <v>0</v>
      </c>
      <c r="AI58" s="578" t="str">
        <f t="shared" si="24"/>
        <v>Kopshtet</v>
      </c>
      <c r="AJ58" s="603"/>
      <c r="AK58" s="564">
        <f t="shared" si="25"/>
        <v>0</v>
      </c>
      <c r="AL58" s="564">
        <f t="shared" si="26"/>
        <v>0</v>
      </c>
      <c r="AM58" s="564">
        <f t="shared" si="27"/>
        <v>0</v>
      </c>
      <c r="AN58" s="576" t="e">
        <f t="shared" ca="1" si="28"/>
        <v>#NAME?</v>
      </c>
      <c r="AO58" s="576" t="e">
        <f t="shared" ca="1" si="29"/>
        <v>#NAME?</v>
      </c>
      <c r="AP58" s="576" t="e">
        <f t="shared" ca="1" si="30"/>
        <v>#NAME?</v>
      </c>
      <c r="AQ58" s="576" t="e">
        <f t="shared" ca="1" si="31"/>
        <v>#NAME?</v>
      </c>
      <c r="AR58" s="576" t="e">
        <f t="shared" ca="1" si="32"/>
        <v>#NAME?</v>
      </c>
      <c r="AS58" s="576" t="e">
        <f t="shared" ca="1" si="33"/>
        <v>#NAME?</v>
      </c>
      <c r="AT58" s="736">
        <f>'(E1) Vlerësimi i burimeve'!O67</f>
        <v>0</v>
      </c>
      <c r="AU58" s="737" t="e">
        <f t="shared" ca="1" si="20"/>
        <v>#NAME?</v>
      </c>
      <c r="AV58" s="736">
        <f>'(E1) Vlerësimi i burimeve'!X67</f>
        <v>0</v>
      </c>
      <c r="AW58" s="737" t="e">
        <f t="shared" ca="1" si="21"/>
        <v>#NAME?</v>
      </c>
      <c r="AX58" s="736">
        <f>'(E1) Vlerësimi i burimeve'!AG67</f>
        <v>0</v>
      </c>
      <c r="AY58" s="737" t="e">
        <f t="shared" ca="1" si="22"/>
        <v>#NAME?</v>
      </c>
      <c r="AZ58" s="576" t="e">
        <f t="shared" ca="1" si="34"/>
        <v>#NAME?</v>
      </c>
      <c r="BA58" s="576" t="e">
        <f t="shared" ca="1" si="35"/>
        <v>#NAME?</v>
      </c>
      <c r="BB58" s="576" t="e">
        <f t="shared" ca="1" si="36"/>
        <v>#NAME?</v>
      </c>
    </row>
    <row r="59" spans="1:54" s="577" customFormat="1" ht="15.75" thickBot="1" x14ac:dyDescent="0.3">
      <c r="A59" s="606" t="str">
        <f>'(C2) Burimet viti kaluar'!C65</f>
        <v>A.3.6.9</v>
      </c>
      <c r="B59" s="906" t="str">
        <f>'(G1) Fjalori'!A276</f>
        <v>Çerdhet</v>
      </c>
      <c r="C59" s="907"/>
      <c r="D59" s="599">
        <f>'(C2) Burimet viti kaluar'!D65</f>
        <v>0</v>
      </c>
      <c r="E59" s="599">
        <f>'(C2) Burimet viti kaluar'!E65</f>
        <v>0</v>
      </c>
      <c r="F59" s="599">
        <f>'(C2) Burimet viti kaluar'!F65</f>
        <v>0</v>
      </c>
      <c r="G59" s="904"/>
      <c r="H59" s="905"/>
      <c r="I59" s="600"/>
      <c r="J59" s="600"/>
      <c r="K59" s="600"/>
      <c r="L59" s="600"/>
      <c r="M59" s="600"/>
      <c r="N59" s="601"/>
      <c r="O59" s="602">
        <f t="shared" si="52"/>
        <v>0</v>
      </c>
      <c r="P59" s="904"/>
      <c r="Q59" s="905"/>
      <c r="R59" s="600"/>
      <c r="S59" s="600"/>
      <c r="T59" s="600"/>
      <c r="U59" s="600"/>
      <c r="V59" s="600"/>
      <c r="W59" s="601"/>
      <c r="X59" s="602">
        <f t="shared" si="53"/>
        <v>0</v>
      </c>
      <c r="Y59" s="904"/>
      <c r="Z59" s="905"/>
      <c r="AA59" s="600"/>
      <c r="AB59" s="600"/>
      <c r="AC59" s="600"/>
      <c r="AD59" s="600"/>
      <c r="AE59" s="600"/>
      <c r="AF59" s="601"/>
      <c r="AG59" s="602">
        <f t="shared" si="54"/>
        <v>0</v>
      </c>
      <c r="AI59" s="578" t="str">
        <f t="shared" si="24"/>
        <v>Çerdhet</v>
      </c>
      <c r="AJ59" s="603"/>
      <c r="AK59" s="564">
        <f t="shared" si="25"/>
        <v>0</v>
      </c>
      <c r="AL59" s="564">
        <f t="shared" si="26"/>
        <v>0</v>
      </c>
      <c r="AM59" s="564">
        <f t="shared" si="27"/>
        <v>0</v>
      </c>
      <c r="AN59" s="576" t="e">
        <f t="shared" ca="1" si="28"/>
        <v>#NAME?</v>
      </c>
      <c r="AO59" s="576" t="e">
        <f t="shared" ca="1" si="29"/>
        <v>#NAME?</v>
      </c>
      <c r="AP59" s="576" t="e">
        <f t="shared" ca="1" si="30"/>
        <v>#NAME?</v>
      </c>
      <c r="AQ59" s="576" t="e">
        <f t="shared" ca="1" si="31"/>
        <v>#NAME?</v>
      </c>
      <c r="AR59" s="576" t="e">
        <f t="shared" ca="1" si="32"/>
        <v>#NAME?</v>
      </c>
      <c r="AS59" s="576" t="e">
        <f t="shared" ca="1" si="33"/>
        <v>#NAME?</v>
      </c>
      <c r="AT59" s="736">
        <f>'(E1) Vlerësimi i burimeve'!O68</f>
        <v>0</v>
      </c>
      <c r="AU59" s="737" t="e">
        <f t="shared" ca="1" si="20"/>
        <v>#NAME?</v>
      </c>
      <c r="AV59" s="736">
        <f>'(E1) Vlerësimi i burimeve'!X68</f>
        <v>0</v>
      </c>
      <c r="AW59" s="737" t="e">
        <f t="shared" ca="1" si="21"/>
        <v>#NAME?</v>
      </c>
      <c r="AX59" s="736">
        <f>'(E1) Vlerësimi i burimeve'!AG68</f>
        <v>0</v>
      </c>
      <c r="AY59" s="737" t="e">
        <f t="shared" ca="1" si="22"/>
        <v>#NAME?</v>
      </c>
      <c r="AZ59" s="576" t="e">
        <f t="shared" ca="1" si="34"/>
        <v>#NAME?</v>
      </c>
      <c r="BA59" s="576" t="e">
        <f t="shared" ca="1" si="35"/>
        <v>#NAME?</v>
      </c>
      <c r="BB59" s="576" t="e">
        <f t="shared" ca="1" si="36"/>
        <v>#NAME?</v>
      </c>
    </row>
    <row r="60" spans="1:54" s="595" customFormat="1" ht="15.75" thickBot="1" x14ac:dyDescent="0.3">
      <c r="A60" s="596" t="str">
        <f>'(C2) Burimet viti kaluar'!C66</f>
        <v>A.3.7</v>
      </c>
      <c r="B60" s="608" t="str">
        <f>'(G1) Fjalori'!A277</f>
        <v>Tarifa për furnizimin me ujë dhe kanalizime</v>
      </c>
      <c r="C60" s="728"/>
      <c r="D60" s="599">
        <f>'(C2) Burimet viti kaluar'!D66</f>
        <v>0</v>
      </c>
      <c r="E60" s="599">
        <f>'(C2) Burimet viti kaluar'!E66</f>
        <v>0</v>
      </c>
      <c r="F60" s="599">
        <f>'(C2) Burimet viti kaluar'!F66</f>
        <v>0</v>
      </c>
      <c r="G60" s="904"/>
      <c r="H60" s="905"/>
      <c r="I60" s="600"/>
      <c r="J60" s="600"/>
      <c r="K60" s="600"/>
      <c r="L60" s="600"/>
      <c r="M60" s="600"/>
      <c r="N60" s="601"/>
      <c r="O60" s="602">
        <f t="shared" si="52"/>
        <v>0</v>
      </c>
      <c r="P60" s="904"/>
      <c r="Q60" s="905"/>
      <c r="R60" s="600"/>
      <c r="S60" s="600"/>
      <c r="T60" s="600"/>
      <c r="U60" s="600"/>
      <c r="V60" s="600"/>
      <c r="W60" s="601"/>
      <c r="X60" s="602">
        <f t="shared" si="53"/>
        <v>0</v>
      </c>
      <c r="Y60" s="904"/>
      <c r="Z60" s="905"/>
      <c r="AA60" s="600"/>
      <c r="AB60" s="600"/>
      <c r="AC60" s="600"/>
      <c r="AD60" s="600"/>
      <c r="AE60" s="600"/>
      <c r="AF60" s="601"/>
      <c r="AG60" s="602">
        <f t="shared" si="54"/>
        <v>0</v>
      </c>
      <c r="AI60" s="578" t="str">
        <f t="shared" si="24"/>
        <v>Tarifa për furnizimin me ujë dhe kanalizime</v>
      </c>
      <c r="AJ60" s="603"/>
      <c r="AK60" s="564">
        <f t="shared" si="25"/>
        <v>0</v>
      </c>
      <c r="AL60" s="564">
        <f t="shared" si="26"/>
        <v>0</v>
      </c>
      <c r="AM60" s="564">
        <f t="shared" si="27"/>
        <v>0</v>
      </c>
      <c r="AN60" s="576" t="e">
        <f t="shared" ca="1" si="28"/>
        <v>#NAME?</v>
      </c>
      <c r="AO60" s="576" t="e">
        <f t="shared" ca="1" si="29"/>
        <v>#NAME?</v>
      </c>
      <c r="AP60" s="576" t="e">
        <f t="shared" ca="1" si="30"/>
        <v>#NAME?</v>
      </c>
      <c r="AQ60" s="576" t="e">
        <f t="shared" ca="1" si="31"/>
        <v>#NAME?</v>
      </c>
      <c r="AR60" s="576" t="e">
        <f t="shared" ca="1" si="32"/>
        <v>#NAME?</v>
      </c>
      <c r="AS60" s="576" t="e">
        <f t="shared" ca="1" si="33"/>
        <v>#NAME?</v>
      </c>
      <c r="AT60" s="736">
        <f>'(E1) Vlerësimi i burimeve'!O69</f>
        <v>0</v>
      </c>
      <c r="AU60" s="737" t="e">
        <f t="shared" ca="1" si="20"/>
        <v>#NAME?</v>
      </c>
      <c r="AV60" s="736">
        <f>'(E1) Vlerësimi i burimeve'!X69</f>
        <v>0</v>
      </c>
      <c r="AW60" s="737" t="e">
        <f t="shared" ca="1" si="21"/>
        <v>#NAME?</v>
      </c>
      <c r="AX60" s="736">
        <f>'(E1) Vlerësimi i burimeve'!AG69</f>
        <v>0</v>
      </c>
      <c r="AY60" s="737" t="e">
        <f t="shared" ca="1" si="22"/>
        <v>#NAME?</v>
      </c>
      <c r="AZ60" s="576" t="e">
        <f t="shared" ca="1" si="34"/>
        <v>#NAME?</v>
      </c>
      <c r="BA60" s="576" t="e">
        <f t="shared" ca="1" si="35"/>
        <v>#NAME?</v>
      </c>
      <c r="BB60" s="576" t="e">
        <f t="shared" ca="1" si="36"/>
        <v>#NAME?</v>
      </c>
    </row>
    <row r="61" spans="1:54" s="595" customFormat="1" ht="15.75" thickBot="1" x14ac:dyDescent="0.3">
      <c r="A61" s="596" t="str">
        <f>'(C2) Burimet viti kaluar'!C67</f>
        <v>A.3.8</v>
      </c>
      <c r="B61" s="608" t="str">
        <f>'(G1) Fjalori'!A278</f>
        <v>Tarifa për shërbimin e ujitjes dhe kullimit</v>
      </c>
      <c r="C61" s="728"/>
      <c r="D61" s="599">
        <f>'(C2) Burimet viti kaluar'!D67</f>
        <v>0</v>
      </c>
      <c r="E61" s="599">
        <f>'(C2) Burimet viti kaluar'!E67</f>
        <v>0</v>
      </c>
      <c r="F61" s="599">
        <f>'(C2) Burimet viti kaluar'!F67</f>
        <v>0</v>
      </c>
      <c r="G61" s="904"/>
      <c r="H61" s="905"/>
      <c r="I61" s="600"/>
      <c r="J61" s="600"/>
      <c r="K61" s="600"/>
      <c r="L61" s="600"/>
      <c r="M61" s="600"/>
      <c r="N61" s="601"/>
      <c r="O61" s="602">
        <f t="shared" si="52"/>
        <v>0</v>
      </c>
      <c r="P61" s="904"/>
      <c r="Q61" s="905"/>
      <c r="R61" s="600"/>
      <c r="S61" s="600"/>
      <c r="T61" s="600"/>
      <c r="U61" s="600"/>
      <c r="V61" s="600"/>
      <c r="W61" s="601"/>
      <c r="X61" s="602">
        <f t="shared" si="53"/>
        <v>0</v>
      </c>
      <c r="Y61" s="904"/>
      <c r="Z61" s="905"/>
      <c r="AA61" s="600"/>
      <c r="AB61" s="600"/>
      <c r="AC61" s="600"/>
      <c r="AD61" s="600"/>
      <c r="AE61" s="600"/>
      <c r="AF61" s="601"/>
      <c r="AG61" s="602">
        <f t="shared" si="54"/>
        <v>0</v>
      </c>
      <c r="AI61" s="578" t="str">
        <f t="shared" si="24"/>
        <v>Tarifa për shërbimin e ujitjes dhe kullimit</v>
      </c>
      <c r="AJ61" s="603"/>
      <c r="AK61" s="564">
        <f t="shared" si="25"/>
        <v>0</v>
      </c>
      <c r="AL61" s="564">
        <f t="shared" si="26"/>
        <v>0</v>
      </c>
      <c r="AM61" s="564">
        <f t="shared" si="27"/>
        <v>0</v>
      </c>
      <c r="AN61" s="576" t="e">
        <f t="shared" ca="1" si="28"/>
        <v>#NAME?</v>
      </c>
      <c r="AO61" s="576" t="e">
        <f t="shared" ca="1" si="29"/>
        <v>#NAME?</v>
      </c>
      <c r="AP61" s="576" t="e">
        <f t="shared" ca="1" si="30"/>
        <v>#NAME?</v>
      </c>
      <c r="AQ61" s="576" t="e">
        <f t="shared" ca="1" si="31"/>
        <v>#NAME?</v>
      </c>
      <c r="AR61" s="576" t="e">
        <f t="shared" ca="1" si="32"/>
        <v>#NAME?</v>
      </c>
      <c r="AS61" s="576" t="e">
        <f t="shared" ca="1" si="33"/>
        <v>#NAME?</v>
      </c>
      <c r="AT61" s="736">
        <f>'(E1) Vlerësimi i burimeve'!O70</f>
        <v>0</v>
      </c>
      <c r="AU61" s="737" t="e">
        <f t="shared" ca="1" si="20"/>
        <v>#NAME?</v>
      </c>
      <c r="AV61" s="736">
        <f>'(E1) Vlerësimi i burimeve'!X70</f>
        <v>0</v>
      </c>
      <c r="AW61" s="737" t="e">
        <f t="shared" ca="1" si="21"/>
        <v>#NAME?</v>
      </c>
      <c r="AX61" s="736">
        <f>'(E1) Vlerësimi i burimeve'!AG70</f>
        <v>0</v>
      </c>
      <c r="AY61" s="737" t="e">
        <f t="shared" ca="1" si="22"/>
        <v>#NAME?</v>
      </c>
      <c r="AZ61" s="576" t="e">
        <f t="shared" ca="1" si="34"/>
        <v>#NAME?</v>
      </c>
      <c r="BA61" s="576" t="e">
        <f t="shared" ca="1" si="35"/>
        <v>#NAME?</v>
      </c>
      <c r="BB61" s="576" t="e">
        <f t="shared" ca="1" si="36"/>
        <v>#NAME?</v>
      </c>
    </row>
    <row r="62" spans="1:54" s="595" customFormat="1" ht="15.75" thickBot="1" x14ac:dyDescent="0.3">
      <c r="A62" s="596" t="str">
        <f>'(C2) Burimet viti kaluar'!C68</f>
        <v>A.3.9</v>
      </c>
      <c r="B62" s="608" t="str">
        <f>'(G1) Fjalori'!A279</f>
        <v>Tarifa e përkohëshme</v>
      </c>
      <c r="C62" s="728"/>
      <c r="D62" s="599">
        <f>'(C2) Burimet viti kaluar'!D68</f>
        <v>0</v>
      </c>
      <c r="E62" s="599">
        <f>'(C2) Burimet viti kaluar'!E68</f>
        <v>0</v>
      </c>
      <c r="F62" s="599">
        <f>'(C2) Burimet viti kaluar'!F68</f>
        <v>0</v>
      </c>
      <c r="G62" s="904"/>
      <c r="H62" s="905"/>
      <c r="I62" s="600"/>
      <c r="J62" s="600"/>
      <c r="K62" s="600"/>
      <c r="L62" s="600"/>
      <c r="M62" s="600"/>
      <c r="N62" s="601"/>
      <c r="O62" s="602">
        <f t="shared" si="52"/>
        <v>0</v>
      </c>
      <c r="P62" s="904"/>
      <c r="Q62" s="905"/>
      <c r="R62" s="600"/>
      <c r="S62" s="600"/>
      <c r="T62" s="600"/>
      <c r="U62" s="600"/>
      <c r="V62" s="600"/>
      <c r="W62" s="601"/>
      <c r="X62" s="602">
        <f t="shared" si="53"/>
        <v>0</v>
      </c>
      <c r="Y62" s="904"/>
      <c r="Z62" s="905"/>
      <c r="AA62" s="600"/>
      <c r="AB62" s="600"/>
      <c r="AC62" s="600"/>
      <c r="AD62" s="600"/>
      <c r="AE62" s="600"/>
      <c r="AF62" s="601"/>
      <c r="AG62" s="602">
        <f t="shared" si="54"/>
        <v>0</v>
      </c>
      <c r="AI62" s="578" t="str">
        <f t="shared" si="24"/>
        <v>Tarifa e përkohëshme</v>
      </c>
      <c r="AJ62" s="603"/>
      <c r="AK62" s="564">
        <f t="shared" si="25"/>
        <v>0</v>
      </c>
      <c r="AL62" s="564">
        <f t="shared" si="26"/>
        <v>0</v>
      </c>
      <c r="AM62" s="564">
        <f t="shared" si="27"/>
        <v>0</v>
      </c>
      <c r="AN62" s="576" t="e">
        <f t="shared" ca="1" si="28"/>
        <v>#NAME?</v>
      </c>
      <c r="AO62" s="576" t="e">
        <f t="shared" ca="1" si="29"/>
        <v>#NAME?</v>
      </c>
      <c r="AP62" s="576" t="e">
        <f t="shared" ca="1" si="30"/>
        <v>#NAME?</v>
      </c>
      <c r="AQ62" s="576" t="e">
        <f t="shared" ca="1" si="31"/>
        <v>#NAME?</v>
      </c>
      <c r="AR62" s="576" t="e">
        <f t="shared" ca="1" si="32"/>
        <v>#NAME?</v>
      </c>
      <c r="AS62" s="576" t="e">
        <f t="shared" ca="1" si="33"/>
        <v>#NAME?</v>
      </c>
      <c r="AT62" s="736">
        <f>'(E1) Vlerësimi i burimeve'!O71</f>
        <v>0</v>
      </c>
      <c r="AU62" s="737" t="e">
        <f t="shared" ca="1" si="20"/>
        <v>#NAME?</v>
      </c>
      <c r="AV62" s="736">
        <f>'(E1) Vlerësimi i burimeve'!X71</f>
        <v>0</v>
      </c>
      <c r="AW62" s="737" t="e">
        <f t="shared" ca="1" si="21"/>
        <v>#NAME?</v>
      </c>
      <c r="AX62" s="736">
        <f>'(E1) Vlerësimi i burimeve'!AG71</f>
        <v>0</v>
      </c>
      <c r="AY62" s="737" t="e">
        <f t="shared" ca="1" si="22"/>
        <v>#NAME?</v>
      </c>
      <c r="AZ62" s="576" t="e">
        <f t="shared" ca="1" si="34"/>
        <v>#NAME?</v>
      </c>
      <c r="BA62" s="576" t="e">
        <f t="shared" ca="1" si="35"/>
        <v>#NAME?</v>
      </c>
      <c r="BB62" s="576" t="e">
        <f t="shared" ca="1" si="36"/>
        <v>#NAME?</v>
      </c>
    </row>
    <row r="63" spans="1:54" s="595" customFormat="1" ht="15.75" thickBot="1" x14ac:dyDescent="0.3">
      <c r="A63" s="596" t="str">
        <f>'(C2) Burimet viti kaluar'!C69</f>
        <v>A.3.10</v>
      </c>
      <c r="B63" s="608" t="str">
        <f>'(G1) Fjalori'!A280</f>
        <v>Tarifa të tjera</v>
      </c>
      <c r="C63" s="728"/>
      <c r="D63" s="599">
        <f>'(C2) Burimet viti kaluar'!D69</f>
        <v>0</v>
      </c>
      <c r="E63" s="599">
        <f>'(C2) Burimet viti kaluar'!E69</f>
        <v>0</v>
      </c>
      <c r="F63" s="599">
        <f>'(C2) Burimet viti kaluar'!F69</f>
        <v>0</v>
      </c>
      <c r="G63" s="904"/>
      <c r="H63" s="905"/>
      <c r="I63" s="600"/>
      <c r="J63" s="600"/>
      <c r="K63" s="600"/>
      <c r="L63" s="600"/>
      <c r="M63" s="600"/>
      <c r="N63" s="601"/>
      <c r="O63" s="602">
        <f t="shared" si="52"/>
        <v>0</v>
      </c>
      <c r="P63" s="904"/>
      <c r="Q63" s="905"/>
      <c r="R63" s="600"/>
      <c r="S63" s="600"/>
      <c r="T63" s="600"/>
      <c r="U63" s="600"/>
      <c r="V63" s="600"/>
      <c r="W63" s="601"/>
      <c r="X63" s="602">
        <f t="shared" si="53"/>
        <v>0</v>
      </c>
      <c r="Y63" s="904"/>
      <c r="Z63" s="905"/>
      <c r="AA63" s="600"/>
      <c r="AB63" s="600"/>
      <c r="AC63" s="600"/>
      <c r="AD63" s="600"/>
      <c r="AE63" s="600"/>
      <c r="AF63" s="601"/>
      <c r="AG63" s="602">
        <f t="shared" si="54"/>
        <v>0</v>
      </c>
      <c r="AI63" s="578" t="str">
        <f t="shared" si="24"/>
        <v>Tarifa të tjera</v>
      </c>
      <c r="AJ63" s="603"/>
      <c r="AK63" s="564">
        <f t="shared" si="25"/>
        <v>0</v>
      </c>
      <c r="AL63" s="564">
        <f t="shared" si="26"/>
        <v>0</v>
      </c>
      <c r="AM63" s="564">
        <f t="shared" si="27"/>
        <v>0</v>
      </c>
      <c r="AN63" s="576" t="e">
        <f t="shared" ca="1" si="28"/>
        <v>#NAME?</v>
      </c>
      <c r="AO63" s="576" t="e">
        <f t="shared" ca="1" si="29"/>
        <v>#NAME?</v>
      </c>
      <c r="AP63" s="576" t="e">
        <f t="shared" ca="1" si="30"/>
        <v>#NAME?</v>
      </c>
      <c r="AQ63" s="576" t="e">
        <f t="shared" ca="1" si="31"/>
        <v>#NAME?</v>
      </c>
      <c r="AR63" s="576" t="e">
        <f t="shared" ca="1" si="32"/>
        <v>#NAME?</v>
      </c>
      <c r="AS63" s="576" t="e">
        <f t="shared" ca="1" si="33"/>
        <v>#NAME?</v>
      </c>
      <c r="AT63" s="736">
        <f>'(E1) Vlerësimi i burimeve'!O72</f>
        <v>0</v>
      </c>
      <c r="AU63" s="737" t="e">
        <f t="shared" ca="1" si="20"/>
        <v>#NAME?</v>
      </c>
      <c r="AV63" s="736">
        <f>'(E1) Vlerësimi i burimeve'!X72</f>
        <v>0</v>
      </c>
      <c r="AW63" s="737" t="e">
        <f t="shared" ca="1" si="21"/>
        <v>#NAME?</v>
      </c>
      <c r="AX63" s="736">
        <f>'(E1) Vlerësimi i burimeve'!AG72</f>
        <v>0</v>
      </c>
      <c r="AY63" s="737" t="e">
        <f t="shared" ca="1" si="22"/>
        <v>#NAME?</v>
      </c>
      <c r="AZ63" s="576" t="e">
        <f t="shared" ca="1" si="34"/>
        <v>#NAME?</v>
      </c>
      <c r="BA63" s="576" t="e">
        <f t="shared" ca="1" si="35"/>
        <v>#NAME?</v>
      </c>
      <c r="BB63" s="576" t="e">
        <f t="shared" ca="1" si="36"/>
        <v>#NAME?</v>
      </c>
    </row>
    <row r="64" spans="1:54" x14ac:dyDescent="0.25">
      <c r="B64" s="627"/>
      <c r="C64" s="626"/>
      <c r="D64" s="627">
        <v>2015</v>
      </c>
      <c r="E64" s="627">
        <v>2016</v>
      </c>
      <c r="F64" s="627">
        <v>2017</v>
      </c>
      <c r="G64" s="627">
        <v>2018</v>
      </c>
      <c r="H64" s="627">
        <v>2019</v>
      </c>
      <c r="I64" s="627">
        <v>2020</v>
      </c>
      <c r="AI64" s="613"/>
      <c r="AJ64" s="613"/>
      <c r="AK64" s="613"/>
      <c r="AL64" s="613"/>
      <c r="AM64" s="613"/>
      <c r="AN64" s="613"/>
      <c r="AO64" s="613"/>
      <c r="AP64" s="613"/>
    </row>
    <row r="65" spans="3:42" x14ac:dyDescent="0.25">
      <c r="C65" s="627"/>
      <c r="D65" s="628" t="e">
        <f>#REF!</f>
        <v>#REF!</v>
      </c>
      <c r="E65" s="628">
        <v>98</v>
      </c>
      <c r="F65" s="628">
        <v>105</v>
      </c>
      <c r="G65" s="629">
        <v>106.3372045</v>
      </c>
      <c r="H65" s="629">
        <v>108.48035900000001</v>
      </c>
      <c r="I65" s="629">
        <v>110.6235135</v>
      </c>
      <c r="AI65" s="614"/>
      <c r="AJ65" s="630"/>
      <c r="AK65" s="631"/>
      <c r="AL65" s="631"/>
      <c r="AM65" s="631"/>
      <c r="AN65" s="631"/>
      <c r="AO65" s="631"/>
      <c r="AP65" s="631"/>
    </row>
    <row r="66" spans="3:42" x14ac:dyDescent="0.25">
      <c r="C66" s="627"/>
      <c r="D66" s="632"/>
      <c r="E66" s="632"/>
      <c r="F66" s="629">
        <v>105</v>
      </c>
      <c r="G66" s="629">
        <v>102.94234882273504</v>
      </c>
      <c r="H66" s="629">
        <v>105.01893611637921</v>
      </c>
      <c r="I66" s="629">
        <v>107.01728021836085</v>
      </c>
      <c r="AI66" s="614"/>
      <c r="AJ66" s="633"/>
      <c r="AK66" s="634"/>
      <c r="AL66" s="634"/>
      <c r="AM66" s="634"/>
      <c r="AN66" s="575"/>
      <c r="AO66" s="575"/>
      <c r="AP66" s="575"/>
    </row>
    <row r="67" spans="3:42" x14ac:dyDescent="0.25">
      <c r="C67" s="627"/>
      <c r="D67" s="632"/>
      <c r="E67" s="632"/>
      <c r="F67" s="629">
        <v>105</v>
      </c>
      <c r="G67" s="629">
        <v>109.73206017726496</v>
      </c>
      <c r="H67" s="629">
        <v>111.94178188362081</v>
      </c>
      <c r="I67" s="629">
        <v>114.22974678163915</v>
      </c>
      <c r="AI67" s="614"/>
      <c r="AJ67" s="633"/>
      <c r="AK67" s="634"/>
      <c r="AL67" s="634"/>
      <c r="AM67" s="634"/>
      <c r="AN67" s="575"/>
      <c r="AO67" s="575"/>
      <c r="AP67" s="575"/>
    </row>
    <row r="68" spans="3:42" x14ac:dyDescent="0.25">
      <c r="C68" s="627"/>
      <c r="D68" s="632"/>
      <c r="E68" s="632"/>
      <c r="F68" s="632"/>
      <c r="G68" s="628">
        <v>107</v>
      </c>
      <c r="H68" s="628">
        <v>104</v>
      </c>
      <c r="I68" s="628">
        <v>115</v>
      </c>
      <c r="AI68" s="614"/>
      <c r="AJ68" s="633"/>
      <c r="AK68" s="634"/>
      <c r="AL68" s="634"/>
      <c r="AM68" s="634"/>
      <c r="AN68" s="575"/>
      <c r="AO68" s="575"/>
      <c r="AP68" s="575"/>
    </row>
    <row r="69" spans="3:42" x14ac:dyDescent="0.25">
      <c r="C69" s="627"/>
      <c r="D69" s="632"/>
      <c r="E69" s="632"/>
      <c r="F69" s="632"/>
      <c r="G69" s="635" t="s">
        <v>476</v>
      </c>
      <c r="H69" s="635" t="s">
        <v>1032</v>
      </c>
      <c r="I69" s="635" t="s">
        <v>1032</v>
      </c>
      <c r="AI69" s="614"/>
      <c r="AJ69" s="633"/>
      <c r="AK69" s="634"/>
      <c r="AL69" s="634"/>
      <c r="AM69" s="634"/>
      <c r="AN69" s="634"/>
      <c r="AO69" s="634"/>
      <c r="AP69" s="634"/>
    </row>
    <row r="70" spans="3:42" x14ac:dyDescent="0.25">
      <c r="AI70" s="614"/>
      <c r="AJ70" s="633"/>
      <c r="AK70" s="632"/>
      <c r="AL70" s="632"/>
      <c r="AM70" s="632"/>
      <c r="AN70" s="636"/>
      <c r="AO70" s="636"/>
      <c r="AP70" s="636"/>
    </row>
    <row r="71" spans="3:42" x14ac:dyDescent="0.25">
      <c r="AI71" s="613"/>
      <c r="AJ71" s="613"/>
      <c r="AK71" s="613"/>
      <c r="AL71" s="613"/>
      <c r="AM71" s="613"/>
      <c r="AN71" s="613"/>
      <c r="AO71" s="613"/>
      <c r="AP71" s="613"/>
    </row>
    <row r="72" spans="3:42" x14ac:dyDescent="0.25">
      <c r="C72" s="626"/>
      <c r="D72" s="627"/>
      <c r="E72" s="627"/>
      <c r="F72" s="627"/>
      <c r="G72" s="627"/>
      <c r="H72" s="627"/>
      <c r="I72" s="627"/>
      <c r="AI72" s="614"/>
      <c r="AJ72" s="630"/>
      <c r="AK72" s="631"/>
      <c r="AL72" s="631"/>
      <c r="AM72" s="631"/>
      <c r="AN72" s="631"/>
      <c r="AO72" s="631"/>
      <c r="AP72" s="631"/>
    </row>
    <row r="73" spans="3:42" x14ac:dyDescent="0.25">
      <c r="C73" s="626"/>
      <c r="D73" s="627">
        <v>2015</v>
      </c>
      <c r="E73" s="627">
        <v>2016</v>
      </c>
      <c r="F73" s="627">
        <v>2017</v>
      </c>
      <c r="G73" s="627">
        <v>2018</v>
      </c>
      <c r="H73" s="627">
        <v>2019</v>
      </c>
      <c r="I73" s="627">
        <v>2020</v>
      </c>
      <c r="AI73" s="614"/>
      <c r="AJ73" s="633"/>
      <c r="AK73" s="634"/>
      <c r="AL73" s="634"/>
      <c r="AM73" s="634"/>
      <c r="AN73" s="575"/>
      <c r="AO73" s="575"/>
      <c r="AP73" s="575"/>
    </row>
    <row r="74" spans="3:42" x14ac:dyDescent="0.25">
      <c r="C74" s="627"/>
      <c r="D74" s="628">
        <v>1000</v>
      </c>
      <c r="E74" s="628">
        <v>1050</v>
      </c>
      <c r="F74" s="628">
        <v>980</v>
      </c>
      <c r="G74" s="629">
        <v>985.50393999999994</v>
      </c>
      <c r="H74" s="629">
        <v>980.26188000000002</v>
      </c>
      <c r="I74" s="629">
        <v>975.01981999999998</v>
      </c>
      <c r="AI74" s="614"/>
      <c r="AJ74" s="633"/>
      <c r="AK74" s="634"/>
      <c r="AL74" s="634"/>
      <c r="AM74" s="634"/>
      <c r="AN74" s="575"/>
      <c r="AO74" s="575"/>
      <c r="AP74" s="575"/>
    </row>
    <row r="75" spans="3:42" x14ac:dyDescent="0.25">
      <c r="C75" s="627"/>
      <c r="D75" s="632"/>
      <c r="E75" s="632"/>
      <c r="F75" s="629">
        <v>105</v>
      </c>
      <c r="G75" s="629">
        <v>940.23919763646722</v>
      </c>
      <c r="H75" s="629">
        <v>934.10957488505608</v>
      </c>
      <c r="I75" s="629">
        <v>926.93670957814459</v>
      </c>
      <c r="AI75" s="614"/>
      <c r="AJ75" s="633"/>
      <c r="AK75" s="634"/>
      <c r="AL75" s="634"/>
      <c r="AM75" s="634"/>
      <c r="AN75" s="575"/>
      <c r="AO75" s="575"/>
      <c r="AP75" s="575"/>
    </row>
    <row r="76" spans="3:42" x14ac:dyDescent="0.25">
      <c r="C76" s="627"/>
      <c r="D76" s="632"/>
      <c r="E76" s="632"/>
      <c r="F76" s="629">
        <v>105</v>
      </c>
      <c r="G76" s="629">
        <v>1030.7686823635327</v>
      </c>
      <c r="H76" s="629">
        <v>1026.4141851149441</v>
      </c>
      <c r="I76" s="629">
        <v>1023.1029304218554</v>
      </c>
      <c r="AI76" s="614"/>
      <c r="AJ76" s="633"/>
      <c r="AK76" s="634"/>
      <c r="AL76" s="634"/>
      <c r="AM76" s="634"/>
      <c r="AN76" s="634"/>
      <c r="AO76" s="634"/>
      <c r="AP76" s="634"/>
    </row>
    <row r="77" spans="3:42" x14ac:dyDescent="0.25">
      <c r="C77" s="627"/>
      <c r="D77" s="632"/>
      <c r="E77" s="632"/>
      <c r="F77" s="632"/>
      <c r="G77" s="628">
        <v>935</v>
      </c>
      <c r="H77" s="628">
        <v>1000</v>
      </c>
      <c r="I77" s="628">
        <v>1050</v>
      </c>
      <c r="AI77" s="614"/>
      <c r="AJ77" s="633"/>
      <c r="AK77" s="632"/>
      <c r="AL77" s="632"/>
      <c r="AM77" s="632"/>
      <c r="AN77" s="636"/>
      <c r="AO77" s="636"/>
      <c r="AP77" s="636"/>
    </row>
    <row r="78" spans="3:42" x14ac:dyDescent="0.25">
      <c r="C78" s="627"/>
      <c r="D78" s="632"/>
      <c r="E78" s="632"/>
      <c r="F78" s="632"/>
      <c r="G78" s="635" t="s">
        <v>1032</v>
      </c>
      <c r="H78" s="635" t="s">
        <v>476</v>
      </c>
      <c r="I78" s="635" t="s">
        <v>1032</v>
      </c>
      <c r="AI78" s="613"/>
      <c r="AJ78" s="613"/>
      <c r="AK78" s="613"/>
      <c r="AL78" s="613"/>
      <c r="AM78" s="613"/>
      <c r="AN78" s="613"/>
      <c r="AO78" s="613"/>
      <c r="AP78" s="613"/>
    </row>
    <row r="79" spans="3:42" x14ac:dyDescent="0.25">
      <c r="C79" s="627"/>
      <c r="D79" s="633"/>
      <c r="E79" s="633"/>
      <c r="F79" s="633"/>
      <c r="G79" s="637"/>
      <c r="H79" s="637"/>
      <c r="I79" s="637"/>
      <c r="AI79" s="614"/>
      <c r="AJ79" s="630"/>
      <c r="AK79" s="631"/>
      <c r="AL79" s="631"/>
      <c r="AM79" s="631"/>
      <c r="AN79" s="631"/>
      <c r="AO79" s="631"/>
      <c r="AP79" s="631"/>
    </row>
    <row r="80" spans="3:42" x14ac:dyDescent="0.25">
      <c r="AI80" s="614"/>
      <c r="AJ80" s="633"/>
      <c r="AK80" s="634"/>
      <c r="AL80" s="634"/>
      <c r="AM80" s="634"/>
      <c r="AN80" s="575"/>
      <c r="AO80" s="575"/>
      <c r="AP80" s="575"/>
    </row>
    <row r="81" spans="3:42" x14ac:dyDescent="0.25">
      <c r="AI81" s="614"/>
      <c r="AJ81" s="633"/>
      <c r="AK81" s="634"/>
      <c r="AL81" s="634"/>
      <c r="AM81" s="634"/>
      <c r="AN81" s="575"/>
      <c r="AO81" s="575"/>
      <c r="AP81" s="575"/>
    </row>
    <row r="82" spans="3:42" x14ac:dyDescent="0.25">
      <c r="C82" s="626"/>
      <c r="D82" s="627"/>
      <c r="E82" s="627"/>
      <c r="F82" s="627"/>
      <c r="G82" s="627"/>
      <c r="H82" s="627"/>
      <c r="I82" s="627"/>
      <c r="AI82" s="614"/>
      <c r="AJ82" s="633"/>
      <c r="AK82" s="634"/>
      <c r="AL82" s="634"/>
      <c r="AM82" s="634"/>
      <c r="AN82" s="575"/>
      <c r="AO82" s="575"/>
      <c r="AP82" s="575"/>
    </row>
    <row r="83" spans="3:42" x14ac:dyDescent="0.25">
      <c r="C83" s="626"/>
      <c r="D83" s="627">
        <v>2015</v>
      </c>
      <c r="E83" s="627">
        <v>2016</v>
      </c>
      <c r="F83" s="627">
        <v>2017</v>
      </c>
      <c r="G83" s="627">
        <v>2018</v>
      </c>
      <c r="H83" s="627">
        <v>2019</v>
      </c>
      <c r="I83" s="627">
        <v>2020</v>
      </c>
      <c r="AI83" s="614"/>
      <c r="AJ83" s="633"/>
      <c r="AK83" s="634"/>
      <c r="AL83" s="634"/>
      <c r="AM83" s="634"/>
      <c r="AN83" s="634"/>
      <c r="AO83" s="634"/>
      <c r="AP83" s="634"/>
    </row>
    <row r="84" spans="3:42" x14ac:dyDescent="0.25">
      <c r="C84" s="627"/>
      <c r="D84" s="628">
        <v>1000</v>
      </c>
      <c r="E84" s="628">
        <v>750</v>
      </c>
      <c r="F84" s="628">
        <v>950</v>
      </c>
      <c r="G84" s="629">
        <v>866.86022500000001</v>
      </c>
      <c r="H84" s="629">
        <v>824.01794999999993</v>
      </c>
      <c r="I84" s="629">
        <v>781.17567499999996</v>
      </c>
      <c r="AI84" s="614"/>
      <c r="AJ84" s="633"/>
      <c r="AK84" s="632"/>
      <c r="AL84" s="632"/>
      <c r="AM84" s="632"/>
      <c r="AN84" s="636"/>
      <c r="AO84" s="636"/>
      <c r="AP84" s="636"/>
    </row>
    <row r="85" spans="3:42" x14ac:dyDescent="0.25">
      <c r="C85" s="627"/>
      <c r="D85" s="632"/>
      <c r="E85" s="632"/>
      <c r="F85" s="629">
        <v>105</v>
      </c>
      <c r="G85" s="629">
        <v>697.11744113675218</v>
      </c>
      <c r="H85" s="629">
        <v>650.94680581896</v>
      </c>
      <c r="I85" s="629">
        <v>600.86401091804237</v>
      </c>
      <c r="AI85" s="613"/>
      <c r="AJ85" s="613"/>
      <c r="AK85" s="613"/>
      <c r="AL85" s="613"/>
      <c r="AM85" s="613"/>
      <c r="AN85" s="613"/>
      <c r="AO85" s="613"/>
      <c r="AP85" s="613"/>
    </row>
    <row r="86" spans="3:42" x14ac:dyDescent="0.25">
      <c r="C86" s="627"/>
      <c r="D86" s="632"/>
      <c r="E86" s="632"/>
      <c r="F86" s="629">
        <v>105</v>
      </c>
      <c r="G86" s="629">
        <v>1036.6030088632479</v>
      </c>
      <c r="H86" s="629">
        <v>997.08909418103985</v>
      </c>
      <c r="I86" s="629">
        <v>961.48733908195754</v>
      </c>
      <c r="AI86" s="614"/>
      <c r="AJ86" s="630"/>
      <c r="AK86" s="631"/>
      <c r="AL86" s="631"/>
      <c r="AM86" s="631"/>
      <c r="AN86" s="631"/>
      <c r="AO86" s="631"/>
      <c r="AP86" s="631"/>
    </row>
    <row r="87" spans="3:42" x14ac:dyDescent="0.25">
      <c r="C87" s="627"/>
      <c r="D87" s="632"/>
      <c r="E87" s="632"/>
      <c r="F87" s="632"/>
      <c r="G87" s="628">
        <v>1000</v>
      </c>
      <c r="H87" s="628">
        <v>1050</v>
      </c>
      <c r="I87" s="628">
        <v>1100</v>
      </c>
      <c r="AI87" s="614"/>
      <c r="AJ87" s="633"/>
      <c r="AK87" s="634"/>
      <c r="AL87" s="634"/>
      <c r="AM87" s="634"/>
      <c r="AN87" s="575"/>
      <c r="AO87" s="575"/>
      <c r="AP87" s="575"/>
    </row>
    <row r="88" spans="3:42" x14ac:dyDescent="0.25">
      <c r="C88" s="627"/>
      <c r="D88" s="632"/>
      <c r="E88" s="632"/>
      <c r="F88" s="632"/>
      <c r="G88" s="635" t="s">
        <v>476</v>
      </c>
      <c r="H88" s="635" t="s">
        <v>1032</v>
      </c>
      <c r="I88" s="635" t="s">
        <v>1032</v>
      </c>
      <c r="AI88" s="614"/>
      <c r="AJ88" s="633"/>
      <c r="AK88" s="634"/>
      <c r="AL88" s="634"/>
      <c r="AM88" s="634"/>
      <c r="AN88" s="575"/>
      <c r="AO88" s="575"/>
      <c r="AP88" s="575"/>
    </row>
    <row r="89" spans="3:42" x14ac:dyDescent="0.25">
      <c r="AI89" s="614"/>
      <c r="AJ89" s="633"/>
      <c r="AK89" s="634"/>
      <c r="AL89" s="634"/>
      <c r="AM89" s="634"/>
      <c r="AN89" s="575"/>
      <c r="AO89" s="575"/>
      <c r="AP89" s="575"/>
    </row>
    <row r="90" spans="3:42" x14ac:dyDescent="0.25">
      <c r="AI90" s="614"/>
      <c r="AJ90" s="633"/>
      <c r="AK90" s="634"/>
      <c r="AL90" s="634"/>
      <c r="AM90" s="634"/>
      <c r="AN90" s="634"/>
      <c r="AO90" s="634"/>
      <c r="AP90" s="634"/>
    </row>
    <row r="91" spans="3:42" x14ac:dyDescent="0.25">
      <c r="AI91" s="614"/>
      <c r="AJ91" s="633"/>
      <c r="AK91" s="632"/>
      <c r="AL91" s="632"/>
      <c r="AM91" s="632"/>
      <c r="AN91" s="636"/>
      <c r="AO91" s="636"/>
      <c r="AP91" s="636"/>
    </row>
    <row r="92" spans="3:42" x14ac:dyDescent="0.25">
      <c r="AI92" s="613"/>
      <c r="AJ92" s="613"/>
      <c r="AK92" s="613"/>
      <c r="AL92" s="613"/>
      <c r="AM92" s="613"/>
      <c r="AN92" s="613"/>
      <c r="AO92" s="613"/>
      <c r="AP92" s="613"/>
    </row>
    <row r="93" spans="3:42" x14ac:dyDescent="0.25">
      <c r="AI93" s="614"/>
      <c r="AJ93" s="630"/>
      <c r="AK93" s="631"/>
      <c r="AL93" s="631"/>
      <c r="AM93" s="631"/>
      <c r="AN93" s="631"/>
      <c r="AO93" s="631"/>
      <c r="AP93" s="631"/>
    </row>
    <row r="94" spans="3:42" x14ac:dyDescent="0.25">
      <c r="AI94" s="614"/>
      <c r="AJ94" s="633"/>
      <c r="AK94" s="634"/>
      <c r="AL94" s="634"/>
      <c r="AM94" s="634"/>
      <c r="AN94" s="575"/>
      <c r="AO94" s="575"/>
      <c r="AP94" s="575"/>
    </row>
    <row r="95" spans="3:42" x14ac:dyDescent="0.25">
      <c r="AI95" s="614"/>
      <c r="AJ95" s="633"/>
      <c r="AK95" s="634"/>
      <c r="AL95" s="634"/>
      <c r="AM95" s="634"/>
      <c r="AN95" s="575"/>
      <c r="AO95" s="575"/>
      <c r="AP95" s="575"/>
    </row>
    <row r="96" spans="3:42" x14ac:dyDescent="0.25">
      <c r="AI96" s="614"/>
      <c r="AJ96" s="633"/>
      <c r="AK96" s="634"/>
      <c r="AL96" s="634"/>
      <c r="AM96" s="634"/>
      <c r="AN96" s="575"/>
      <c r="AO96" s="575"/>
      <c r="AP96" s="575"/>
    </row>
    <row r="97" spans="4:42" x14ac:dyDescent="0.25">
      <c r="AI97" s="614"/>
      <c r="AJ97" s="633"/>
      <c r="AK97" s="634"/>
      <c r="AL97" s="634"/>
      <c r="AM97" s="634"/>
      <c r="AN97" s="634"/>
      <c r="AO97" s="634"/>
      <c r="AP97" s="634"/>
    </row>
    <row r="98" spans="4:42" x14ac:dyDescent="0.25">
      <c r="AI98" s="614"/>
      <c r="AJ98" s="633"/>
      <c r="AK98" s="632"/>
      <c r="AL98" s="632"/>
      <c r="AM98" s="632"/>
      <c r="AN98" s="636"/>
      <c r="AO98" s="636"/>
      <c r="AP98" s="636"/>
    </row>
    <row r="99" spans="4:42" x14ac:dyDescent="0.25">
      <c r="AI99" s="613"/>
      <c r="AJ99" s="613"/>
      <c r="AK99" s="613"/>
      <c r="AL99" s="613"/>
      <c r="AM99" s="613"/>
      <c r="AN99" s="613"/>
      <c r="AO99" s="613"/>
      <c r="AP99" s="613"/>
    </row>
    <row r="100" spans="4:42" x14ac:dyDescent="0.25">
      <c r="AI100" s="614"/>
      <c r="AJ100" s="630"/>
      <c r="AK100" s="631"/>
      <c r="AL100" s="631"/>
      <c r="AM100" s="631"/>
      <c r="AN100" s="631"/>
      <c r="AO100" s="631"/>
      <c r="AP100" s="631"/>
    </row>
    <row r="101" spans="4:42" x14ac:dyDescent="0.25">
      <c r="AI101" s="614"/>
      <c r="AJ101" s="633"/>
      <c r="AK101" s="634"/>
      <c r="AL101" s="634"/>
      <c r="AM101" s="634"/>
      <c r="AN101" s="575"/>
      <c r="AO101" s="575"/>
      <c r="AP101" s="575"/>
    </row>
    <row r="102" spans="4:42" x14ac:dyDescent="0.25">
      <c r="D102" s="611"/>
      <c r="AI102" s="614"/>
      <c r="AJ102" s="633"/>
      <c r="AK102" s="634"/>
      <c r="AL102" s="634"/>
      <c r="AM102" s="634"/>
      <c r="AN102" s="575"/>
      <c r="AO102" s="575"/>
      <c r="AP102" s="575"/>
    </row>
    <row r="103" spans="4:42" x14ac:dyDescent="0.25">
      <c r="D103" s="611"/>
      <c r="AI103" s="614"/>
      <c r="AJ103" s="633"/>
      <c r="AK103" s="634"/>
      <c r="AL103" s="634"/>
      <c r="AM103" s="634"/>
      <c r="AN103" s="575"/>
      <c r="AO103" s="575"/>
      <c r="AP103" s="575"/>
    </row>
    <row r="104" spans="4:42" x14ac:dyDescent="0.25">
      <c r="D104" s="611"/>
      <c r="AI104" s="614"/>
      <c r="AJ104" s="633"/>
      <c r="AK104" s="634"/>
      <c r="AL104" s="634"/>
      <c r="AM104" s="634"/>
      <c r="AN104" s="634"/>
      <c r="AO104" s="634"/>
      <c r="AP104" s="634"/>
    </row>
    <row r="105" spans="4:42" x14ac:dyDescent="0.25">
      <c r="D105" s="611"/>
      <c r="AI105" s="614"/>
      <c r="AJ105" s="633"/>
      <c r="AK105" s="632"/>
      <c r="AL105" s="632"/>
      <c r="AM105" s="632"/>
      <c r="AN105" s="636"/>
      <c r="AO105" s="636"/>
      <c r="AP105" s="636"/>
    </row>
    <row r="106" spans="4:42" x14ac:dyDescent="0.25">
      <c r="D106" s="611"/>
      <c r="AI106" s="613"/>
      <c r="AJ106" s="613"/>
      <c r="AK106" s="613"/>
      <c r="AL106" s="613"/>
      <c r="AM106" s="613"/>
      <c r="AN106" s="613"/>
      <c r="AO106" s="613"/>
      <c r="AP106" s="613"/>
    </row>
    <row r="107" spans="4:42" x14ac:dyDescent="0.25">
      <c r="D107" s="611"/>
      <c r="AI107" s="614"/>
      <c r="AJ107" s="630"/>
      <c r="AK107" s="631"/>
      <c r="AL107" s="631"/>
      <c r="AM107" s="631"/>
      <c r="AN107" s="631"/>
      <c r="AO107" s="631"/>
      <c r="AP107" s="631"/>
    </row>
    <row r="108" spans="4:42" x14ac:dyDescent="0.25">
      <c r="AI108" s="614"/>
      <c r="AJ108" s="633"/>
      <c r="AK108" s="634"/>
      <c r="AL108" s="634"/>
      <c r="AM108" s="634"/>
      <c r="AN108" s="575"/>
      <c r="AO108" s="575"/>
      <c r="AP108" s="575"/>
    </row>
    <row r="109" spans="4:42" x14ac:dyDescent="0.25">
      <c r="AI109" s="614"/>
      <c r="AJ109" s="633"/>
      <c r="AK109" s="634"/>
      <c r="AL109" s="634"/>
      <c r="AM109" s="634"/>
      <c r="AN109" s="575"/>
      <c r="AO109" s="575"/>
      <c r="AP109" s="575"/>
    </row>
    <row r="110" spans="4:42" x14ac:dyDescent="0.25">
      <c r="AI110" s="614"/>
      <c r="AJ110" s="633"/>
      <c r="AK110" s="634"/>
      <c r="AL110" s="634"/>
      <c r="AM110" s="634"/>
      <c r="AN110" s="575"/>
      <c r="AO110" s="575"/>
      <c r="AP110" s="575"/>
    </row>
    <row r="111" spans="4:42" x14ac:dyDescent="0.25">
      <c r="AI111" s="614"/>
      <c r="AJ111" s="633"/>
      <c r="AK111" s="634"/>
      <c r="AL111" s="634"/>
      <c r="AM111" s="634"/>
      <c r="AN111" s="634"/>
      <c r="AO111" s="634"/>
      <c r="AP111" s="634"/>
    </row>
    <row r="112" spans="4:42" x14ac:dyDescent="0.25">
      <c r="AI112" s="614"/>
      <c r="AJ112" s="633"/>
      <c r="AK112" s="632"/>
      <c r="AL112" s="632"/>
      <c r="AM112" s="632"/>
      <c r="AN112" s="636"/>
      <c r="AO112" s="636"/>
      <c r="AP112" s="636"/>
    </row>
    <row r="113" spans="35:42" x14ac:dyDescent="0.25">
      <c r="AI113" s="613"/>
      <c r="AJ113" s="613"/>
      <c r="AK113" s="613"/>
      <c r="AL113" s="613"/>
      <c r="AM113" s="613"/>
      <c r="AN113" s="613"/>
      <c r="AO113" s="613"/>
      <c r="AP113" s="613"/>
    </row>
    <row r="114" spans="35:42" x14ac:dyDescent="0.25">
      <c r="AI114" s="614"/>
      <c r="AJ114" s="630"/>
      <c r="AK114" s="631"/>
      <c r="AL114" s="631"/>
      <c r="AM114" s="631"/>
      <c r="AN114" s="631"/>
      <c r="AO114" s="631"/>
      <c r="AP114" s="631"/>
    </row>
    <row r="115" spans="35:42" x14ac:dyDescent="0.25">
      <c r="AI115" s="614"/>
      <c r="AJ115" s="633"/>
      <c r="AK115" s="634"/>
      <c r="AL115" s="634"/>
      <c r="AM115" s="634"/>
      <c r="AN115" s="575"/>
      <c r="AO115" s="575"/>
      <c r="AP115" s="575"/>
    </row>
    <row r="116" spans="35:42" x14ac:dyDescent="0.25">
      <c r="AI116" s="614"/>
      <c r="AJ116" s="633"/>
      <c r="AK116" s="634"/>
      <c r="AL116" s="634"/>
      <c r="AM116" s="634"/>
      <c r="AN116" s="575"/>
      <c r="AO116" s="575"/>
      <c r="AP116" s="575"/>
    </row>
    <row r="117" spans="35:42" x14ac:dyDescent="0.25">
      <c r="AI117" s="614"/>
      <c r="AJ117" s="633"/>
      <c r="AK117" s="634"/>
      <c r="AL117" s="634"/>
      <c r="AM117" s="634"/>
      <c r="AN117" s="575"/>
      <c r="AO117" s="575"/>
      <c r="AP117" s="575"/>
    </row>
    <row r="118" spans="35:42" x14ac:dyDescent="0.25">
      <c r="AI118" s="614"/>
      <c r="AJ118" s="633"/>
      <c r="AK118" s="634"/>
      <c r="AL118" s="634"/>
      <c r="AM118" s="634"/>
      <c r="AN118" s="634"/>
      <c r="AO118" s="634"/>
      <c r="AP118" s="634"/>
    </row>
    <row r="119" spans="35:42" x14ac:dyDescent="0.25">
      <c r="AI119" s="614"/>
      <c r="AJ119" s="633"/>
      <c r="AK119" s="632"/>
      <c r="AL119" s="632"/>
      <c r="AM119" s="632"/>
      <c r="AN119" s="636"/>
      <c r="AO119" s="636"/>
      <c r="AP119" s="636"/>
    </row>
    <row r="120" spans="35:42" x14ac:dyDescent="0.25">
      <c r="AI120" s="613"/>
      <c r="AJ120" s="613"/>
      <c r="AK120" s="613"/>
      <c r="AL120" s="613"/>
      <c r="AM120" s="613"/>
      <c r="AN120" s="613"/>
      <c r="AO120" s="613"/>
      <c r="AP120" s="613"/>
    </row>
    <row r="121" spans="35:42" x14ac:dyDescent="0.25">
      <c r="AI121" s="614"/>
      <c r="AJ121" s="630"/>
      <c r="AK121" s="631"/>
      <c r="AL121" s="631"/>
      <c r="AM121" s="631"/>
      <c r="AN121" s="631"/>
      <c r="AO121" s="631"/>
      <c r="AP121" s="631"/>
    </row>
    <row r="122" spans="35:42" x14ac:dyDescent="0.25">
      <c r="AI122" s="614"/>
      <c r="AJ122" s="633"/>
      <c r="AK122" s="634"/>
      <c r="AL122" s="634"/>
      <c r="AM122" s="634"/>
      <c r="AN122" s="575"/>
      <c r="AO122" s="575"/>
      <c r="AP122" s="575"/>
    </row>
    <row r="123" spans="35:42" x14ac:dyDescent="0.25">
      <c r="AI123" s="614"/>
      <c r="AJ123" s="633"/>
      <c r="AK123" s="634"/>
      <c r="AL123" s="634"/>
      <c r="AM123" s="634"/>
      <c r="AN123" s="575"/>
      <c r="AO123" s="575"/>
      <c r="AP123" s="575"/>
    </row>
    <row r="124" spans="35:42" x14ac:dyDescent="0.25">
      <c r="AI124" s="614"/>
      <c r="AJ124" s="633"/>
      <c r="AK124" s="634"/>
      <c r="AL124" s="634"/>
      <c r="AM124" s="634"/>
      <c r="AN124" s="575"/>
      <c r="AO124" s="575"/>
      <c r="AP124" s="575"/>
    </row>
    <row r="125" spans="35:42" x14ac:dyDescent="0.25">
      <c r="AI125" s="614"/>
      <c r="AJ125" s="633"/>
      <c r="AK125" s="634"/>
      <c r="AL125" s="634"/>
      <c r="AM125" s="634"/>
      <c r="AN125" s="634"/>
      <c r="AO125" s="634"/>
      <c r="AP125" s="634"/>
    </row>
    <row r="126" spans="35:42" x14ac:dyDescent="0.25">
      <c r="AI126" s="614"/>
      <c r="AJ126" s="633"/>
      <c r="AK126" s="632"/>
      <c r="AL126" s="632"/>
      <c r="AM126" s="632"/>
      <c r="AN126" s="636"/>
      <c r="AO126" s="636"/>
      <c r="AP126" s="636"/>
    </row>
    <row r="127" spans="35:42" x14ac:dyDescent="0.25">
      <c r="AI127" s="613"/>
      <c r="AJ127" s="613"/>
      <c r="AK127" s="613"/>
      <c r="AL127" s="613"/>
      <c r="AM127" s="613"/>
      <c r="AN127" s="613"/>
      <c r="AO127" s="613"/>
      <c r="AP127" s="613"/>
    </row>
    <row r="128" spans="35:42" x14ac:dyDescent="0.25">
      <c r="AI128" s="614"/>
      <c r="AJ128" s="630"/>
      <c r="AK128" s="631"/>
      <c r="AL128" s="631"/>
      <c r="AM128" s="631"/>
      <c r="AN128" s="631"/>
      <c r="AO128" s="631"/>
      <c r="AP128" s="631"/>
    </row>
    <row r="129" spans="35:42" x14ac:dyDescent="0.25">
      <c r="AI129" s="614"/>
      <c r="AJ129" s="633"/>
      <c r="AK129" s="634"/>
      <c r="AL129" s="634"/>
      <c r="AM129" s="634"/>
      <c r="AN129" s="575"/>
      <c r="AO129" s="575"/>
      <c r="AP129" s="575"/>
    </row>
    <row r="130" spans="35:42" x14ac:dyDescent="0.25">
      <c r="AI130" s="614"/>
      <c r="AJ130" s="633"/>
      <c r="AK130" s="634"/>
      <c r="AL130" s="634"/>
      <c r="AM130" s="634"/>
      <c r="AN130" s="575"/>
      <c r="AO130" s="575"/>
      <c r="AP130" s="575"/>
    </row>
    <row r="131" spans="35:42" x14ac:dyDescent="0.25">
      <c r="AI131" s="614"/>
      <c r="AJ131" s="633"/>
      <c r="AK131" s="634"/>
      <c r="AL131" s="634"/>
      <c r="AM131" s="634"/>
      <c r="AN131" s="575"/>
      <c r="AO131" s="575"/>
      <c r="AP131" s="575"/>
    </row>
    <row r="132" spans="35:42" x14ac:dyDescent="0.25">
      <c r="AI132" s="614"/>
      <c r="AJ132" s="633"/>
      <c r="AK132" s="634"/>
      <c r="AL132" s="634"/>
      <c r="AM132" s="634"/>
      <c r="AN132" s="634"/>
      <c r="AO132" s="634"/>
      <c r="AP132" s="634"/>
    </row>
    <row r="133" spans="35:42" x14ac:dyDescent="0.25">
      <c r="AI133" s="614"/>
      <c r="AJ133" s="633"/>
      <c r="AK133" s="632"/>
      <c r="AL133" s="632"/>
      <c r="AM133" s="632"/>
      <c r="AN133" s="636"/>
      <c r="AO133" s="636"/>
      <c r="AP133" s="636"/>
    </row>
    <row r="134" spans="35:42" x14ac:dyDescent="0.25">
      <c r="AI134" s="613"/>
      <c r="AJ134" s="613"/>
      <c r="AK134" s="613"/>
      <c r="AL134" s="613"/>
      <c r="AM134" s="613"/>
      <c r="AN134" s="613"/>
      <c r="AO134" s="613"/>
      <c r="AP134" s="613"/>
    </row>
    <row r="135" spans="35:42" x14ac:dyDescent="0.25">
      <c r="AI135" s="614"/>
      <c r="AJ135" s="630"/>
      <c r="AK135" s="631"/>
      <c r="AL135" s="631"/>
      <c r="AM135" s="631"/>
      <c r="AN135" s="631"/>
      <c r="AO135" s="631"/>
      <c r="AP135" s="631"/>
    </row>
    <row r="136" spans="35:42" x14ac:dyDescent="0.25">
      <c r="AI136" s="614"/>
      <c r="AJ136" s="633"/>
      <c r="AK136" s="634"/>
      <c r="AL136" s="634"/>
      <c r="AM136" s="634"/>
      <c r="AN136" s="575"/>
      <c r="AO136" s="575"/>
      <c r="AP136" s="575"/>
    </row>
    <row r="137" spans="35:42" x14ac:dyDescent="0.25">
      <c r="AI137" s="614"/>
      <c r="AJ137" s="633"/>
      <c r="AK137" s="634"/>
      <c r="AL137" s="634"/>
      <c r="AM137" s="634"/>
      <c r="AN137" s="575"/>
      <c r="AO137" s="575"/>
      <c r="AP137" s="575"/>
    </row>
    <row r="138" spans="35:42" x14ac:dyDescent="0.25">
      <c r="AI138" s="614"/>
      <c r="AJ138" s="633"/>
      <c r="AK138" s="634"/>
      <c r="AL138" s="634"/>
      <c r="AM138" s="634"/>
      <c r="AN138" s="575"/>
      <c r="AO138" s="575"/>
      <c r="AP138" s="575"/>
    </row>
    <row r="139" spans="35:42" x14ac:dyDescent="0.25">
      <c r="AI139" s="614"/>
      <c r="AJ139" s="633"/>
      <c r="AK139" s="634"/>
      <c r="AL139" s="634"/>
      <c r="AM139" s="634"/>
      <c r="AN139" s="634"/>
      <c r="AO139" s="634"/>
      <c r="AP139" s="634"/>
    </row>
    <row r="140" spans="35:42" x14ac:dyDescent="0.25">
      <c r="AI140" s="614"/>
      <c r="AJ140" s="633"/>
      <c r="AK140" s="632"/>
      <c r="AL140" s="632"/>
      <c r="AM140" s="632"/>
      <c r="AN140" s="636"/>
      <c r="AO140" s="636"/>
      <c r="AP140" s="636"/>
    </row>
    <row r="141" spans="35:42" x14ac:dyDescent="0.25">
      <c r="AI141" s="613"/>
      <c r="AJ141" s="613"/>
      <c r="AK141" s="613"/>
      <c r="AL141" s="613"/>
      <c r="AM141" s="613"/>
      <c r="AN141" s="613"/>
      <c r="AO141" s="613"/>
      <c r="AP141" s="613"/>
    </row>
    <row r="142" spans="35:42" x14ac:dyDescent="0.25">
      <c r="AI142" s="614"/>
      <c r="AJ142" s="630"/>
      <c r="AK142" s="631"/>
      <c r="AL142" s="631"/>
      <c r="AM142" s="631"/>
      <c r="AN142" s="631"/>
      <c r="AO142" s="631"/>
      <c r="AP142" s="631"/>
    </row>
    <row r="143" spans="35:42" x14ac:dyDescent="0.25">
      <c r="AI143" s="614"/>
      <c r="AJ143" s="633"/>
      <c r="AK143" s="634"/>
      <c r="AL143" s="634"/>
      <c r="AM143" s="634"/>
      <c r="AN143" s="575"/>
      <c r="AO143" s="575"/>
      <c r="AP143" s="575"/>
    </row>
    <row r="144" spans="35:42" x14ac:dyDescent="0.25">
      <c r="AI144" s="614"/>
      <c r="AJ144" s="633"/>
      <c r="AK144" s="634"/>
      <c r="AL144" s="634"/>
      <c r="AM144" s="634"/>
      <c r="AN144" s="575"/>
      <c r="AO144" s="575"/>
      <c r="AP144" s="575"/>
    </row>
    <row r="145" spans="35:42" x14ac:dyDescent="0.25">
      <c r="AI145" s="614"/>
      <c r="AJ145" s="633"/>
      <c r="AK145" s="634"/>
      <c r="AL145" s="634"/>
      <c r="AM145" s="634"/>
      <c r="AN145" s="575"/>
      <c r="AO145" s="575"/>
      <c r="AP145" s="575"/>
    </row>
    <row r="146" spans="35:42" x14ac:dyDescent="0.25">
      <c r="AI146" s="614"/>
      <c r="AJ146" s="633"/>
      <c r="AK146" s="634"/>
      <c r="AL146" s="634"/>
      <c r="AM146" s="634"/>
      <c r="AN146" s="634"/>
      <c r="AO146" s="634"/>
      <c r="AP146" s="634"/>
    </row>
    <row r="147" spans="35:42" x14ac:dyDescent="0.25">
      <c r="AI147" s="614"/>
      <c r="AJ147" s="633"/>
      <c r="AK147" s="632"/>
      <c r="AL147" s="632"/>
      <c r="AM147" s="632"/>
      <c r="AN147" s="636"/>
      <c r="AO147" s="636"/>
      <c r="AP147" s="636"/>
    </row>
    <row r="148" spans="35:42" x14ac:dyDescent="0.25">
      <c r="AI148" s="613"/>
      <c r="AJ148" s="613"/>
      <c r="AK148" s="613"/>
      <c r="AL148" s="613"/>
      <c r="AM148" s="613"/>
      <c r="AN148" s="613"/>
      <c r="AO148" s="613"/>
      <c r="AP148" s="613"/>
    </row>
    <row r="149" spans="35:42" x14ac:dyDescent="0.25">
      <c r="AI149" s="613"/>
      <c r="AJ149" s="613"/>
      <c r="AK149" s="613"/>
      <c r="AL149" s="613"/>
      <c r="AM149" s="613"/>
      <c r="AN149" s="613"/>
      <c r="AO149" s="613"/>
      <c r="AP149" s="613"/>
    </row>
    <row r="150" spans="35:42" x14ac:dyDescent="0.25">
      <c r="AI150" s="613"/>
      <c r="AJ150" s="613"/>
      <c r="AK150" s="613"/>
      <c r="AL150" s="613"/>
      <c r="AM150" s="613"/>
      <c r="AN150" s="613"/>
      <c r="AO150" s="613"/>
      <c r="AP150" s="613"/>
    </row>
    <row r="151" spans="35:42" x14ac:dyDescent="0.25">
      <c r="AI151" s="613"/>
      <c r="AJ151" s="613"/>
      <c r="AK151" s="613"/>
      <c r="AL151" s="613"/>
      <c r="AM151" s="613"/>
      <c r="AN151" s="613"/>
      <c r="AO151" s="613"/>
      <c r="AP151" s="613"/>
    </row>
  </sheetData>
  <sheetProtection algorithmName="SHA-512" hashValue="EEaHRDUEijm2l97Zb34c7sP+YZbYHZA2yT4U+W7IUXazP2rVlygujQcGsR+wydEf1R/YqstaP1YuckrmNJDUXQ==" saltValue="l2f3osPaTZ0vyZdu10KpOw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117" zoomScaleNormal="100" workbookViewId="0">
      <selection activeCell="E189" sqref="E189:G189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15" t="str">
        <f>'(B2) Struktura Organizative'!B5</f>
        <v>Emri i Nënfunksionit</v>
      </c>
      <c r="C1" s="916"/>
      <c r="D1" s="916"/>
      <c r="E1" s="916"/>
      <c r="F1" s="916"/>
      <c r="G1" s="916"/>
      <c r="H1" s="916"/>
      <c r="I1" s="916"/>
      <c r="J1" s="916"/>
      <c r="K1" s="916"/>
      <c r="L1" s="916"/>
      <c r="M1" s="916"/>
      <c r="N1" s="916"/>
      <c r="O1" s="917"/>
    </row>
    <row r="2" spans="1:15" s="121" customFormat="1" ht="18.75" customHeight="1" x14ac:dyDescent="0.25">
      <c r="A2" s="310" t="str">
        <f>'(G1) Fjalori'!A64</f>
        <v>Nënfunksioni 1</v>
      </c>
      <c r="B2" s="873" t="str">
        <f>+VLOOKUP($A2,'(B2) Struktura Organizative'!$A7:$E68,2,FALSE)</f>
        <v>011 Organet ekzekutive dhe legjislative, për çështjet financiare dhe fiskale, çështjet e brendshme</v>
      </c>
      <c r="C2" s="874"/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5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</f>
        <v>Programi 1a</v>
      </c>
      <c r="B6" s="919"/>
      <c r="C6" s="920" t="str">
        <f>VLOOKUP($A6,'(B3) Struktura Funksionale'!$A$7:$E$146,3,FALSE)</f>
        <v>Planifikimi Menaxhimi dhe Administrimi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</f>
        <v>Programi 1b</v>
      </c>
      <c r="B7" s="919"/>
      <c r="C7" s="920" t="str">
        <f>VLOOKUP($A7,'(B3) Struktura Funksionale'!$A$7:$E$146,3,FALSE)</f>
        <v>Çështje financiare dhe fiskale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4.25" customHeight="1" x14ac:dyDescent="0.2">
      <c r="A8" s="918" t="str">
        <f>'(B3) Struktura Funksionale'!A10</f>
        <v>Programi 1c</v>
      </c>
      <c r="B8" s="919"/>
      <c r="C8" s="920" t="str">
        <f>VLOOKUP($A8,'(B3) Struktura Funksionale'!$A$7:$E$146,3,FALSE)</f>
        <v>Sherbime të pergjithshme publike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Funksionale'!A11</f>
        <v>Programi 1d</v>
      </c>
      <c r="B9" s="919"/>
      <c r="C9" s="920" t="str">
        <f>VLOOKUP($A9,'(B3) Struktura Funksionale'!$A$7:$E$146,3,FALSE)</f>
        <v>Gjendja civile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deleguar</v>
      </c>
      <c r="M9" s="921"/>
      <c r="N9" s="921"/>
      <c r="O9" s="922"/>
    </row>
    <row r="10" spans="1:15" ht="13.5" customHeight="1" x14ac:dyDescent="0.2">
      <c r="A10" s="918" t="str">
        <f>'(B3) Struktura Funksionale'!A12</f>
        <v>Programi 1e</v>
      </c>
      <c r="B10" s="919"/>
      <c r="C10" s="920">
        <f>VLOOKUP($A10,'(B3) Struktura Funksionale'!$A$7:$E$146,3,FALSE)</f>
        <v>0</v>
      </c>
      <c r="D10" s="921"/>
      <c r="E10" s="921"/>
      <c r="F10" s="921"/>
      <c r="G10" s="921"/>
      <c r="H10" s="922"/>
      <c r="I10" s="920">
        <f>VLOOKUP($A10,'(B3) Struktura Funksionale'!$A$7:$E$146,4,FALSE)</f>
        <v>0</v>
      </c>
      <c r="J10" s="921"/>
      <c r="K10" s="922"/>
      <c r="L10" s="920">
        <f>VLOOKUP($A10,'(B3) Struktura Funksionale'!$A$7:$E$146,5,FALSE)</f>
        <v>0</v>
      </c>
      <c r="M10" s="921"/>
      <c r="N10" s="921"/>
      <c r="O10" s="922"/>
    </row>
    <row r="11" spans="1:15" ht="13.5" customHeight="1" x14ac:dyDescent="0.2">
      <c r="A11" s="918" t="str">
        <f>'(B3) Struktura Funksionale'!A13</f>
        <v>Programi 1f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</v>
      </c>
      <c r="B14" s="941" t="str">
        <f>B$2</f>
        <v>011 Organet ekzekutive dhe legjislative, për çështjet financiare dhe fiskale, çështjet e brendshme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0</v>
      </c>
      <c r="C18" s="34">
        <f t="shared" ref="C18:G18" si="1">C72+C111+C150+C189+C228+C267</f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 t="shared" ref="K27:O27" si="10">K80+K119+K158+K197+K236+K275</f>
        <v>0</v>
      </c>
      <c r="L27" s="34">
        <f t="shared" si="10"/>
        <v>0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8"/>
        <v>0</v>
      </c>
      <c r="F29" s="305">
        <f t="shared" si="8"/>
        <v>0</v>
      </c>
      <c r="G29" s="305">
        <f t="shared" si="8"/>
        <v>0</v>
      </c>
      <c r="H29" s="53"/>
      <c r="I29" s="137" t="str">
        <f>'(G1) Fjalori'!A395</f>
        <v xml:space="preserve">TË ARDHURAT E PRITSHME </v>
      </c>
      <c r="J29" s="34">
        <f>J82+J121+J160+J199+J238+J277</f>
        <v>0</v>
      </c>
      <c r="K29" s="34">
        <f t="shared" ref="K29:O29" si="11">K82+K121+K160+K199+K238+K277</f>
        <v>0</v>
      </c>
      <c r="L29" s="34">
        <f t="shared" si="11"/>
        <v>0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305">
        <f t="shared" si="8"/>
        <v>0</v>
      </c>
      <c r="F33" s="305">
        <f t="shared" si="8"/>
        <v>0</v>
      </c>
      <c r="G33" s="305">
        <f t="shared" si="8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>J88+J127+J166+J205+J244+J283</f>
        <v>0</v>
      </c>
      <c r="K34" s="18">
        <f t="shared" ref="K34:O34" si="12">K88+K127+K166+K205+K244+K283</f>
        <v>0</v>
      </c>
      <c r="L34" s="18">
        <f t="shared" si="12"/>
        <v>0</v>
      </c>
      <c r="M34" s="18">
        <f t="shared" si="12"/>
        <v>0</v>
      </c>
      <c r="N34" s="18">
        <f t="shared" si="12"/>
        <v>0</v>
      </c>
      <c r="O34" s="18">
        <f t="shared" si="12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>E89+E128+E167+E206+E245+E284</f>
        <v>0</v>
      </c>
      <c r="F35" s="305">
        <f t="shared" ref="F35:G35" si="13">F89+F128+F167+F206+F245+F284</f>
        <v>0</v>
      </c>
      <c r="G35" s="305">
        <f t="shared" si="13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45">
        <f t="shared" ref="B36:B45" si="15">B23</f>
        <v>601</v>
      </c>
      <c r="C36" s="946"/>
      <c r="D36" s="947"/>
      <c r="E36" s="305">
        <f t="shared" ref="E36:G46" si="16">E90+E129+E168+E207+E246+E285</f>
        <v>0</v>
      </c>
      <c r="F36" s="305">
        <f t="shared" si="16"/>
        <v>0</v>
      </c>
      <c r="G36" s="305">
        <f t="shared" si="16"/>
        <v>0</v>
      </c>
      <c r="H36" s="53"/>
    </row>
    <row r="37" spans="1:15" ht="12.75" x14ac:dyDescent="0.2">
      <c r="A37" s="124" t="str">
        <f t="shared" si="14"/>
        <v>Mallra dhe shërbime</v>
      </c>
      <c r="B37" s="945">
        <f t="shared" si="15"/>
        <v>602</v>
      </c>
      <c r="C37" s="946"/>
      <c r="D37" s="947"/>
      <c r="E37" s="305">
        <f t="shared" si="16"/>
        <v>0</v>
      </c>
      <c r="F37" s="305">
        <f>F91+F130+F169+F208+F247+F286</f>
        <v>0</v>
      </c>
      <c r="G37" s="305">
        <f t="shared" si="16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45">
        <f t="shared" si="15"/>
        <v>603</v>
      </c>
      <c r="C38" s="946"/>
      <c r="D38" s="947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45">
        <f t="shared" si="15"/>
        <v>604</v>
      </c>
      <c r="C39" s="946"/>
      <c r="D39" s="947"/>
      <c r="E39" s="305">
        <f t="shared" si="16"/>
        <v>0</v>
      </c>
      <c r="F39" s="305">
        <f>F93+F132+F171+F210+F249+F288</f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45">
        <f t="shared" si="15"/>
        <v>605</v>
      </c>
      <c r="C40" s="946"/>
      <c r="D40" s="947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45">
        <f t="shared" si="15"/>
        <v>606</v>
      </c>
      <c r="C41" s="946"/>
      <c r="D41" s="947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1002"/>
      <c r="K41" s="1002"/>
      <c r="L41" s="1002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50" t="str">
        <f t="shared" si="14"/>
        <v>Shpenzimet kapitale</v>
      </c>
      <c r="B42" s="972" t="str">
        <f t="shared" si="15"/>
        <v>230 / 231</v>
      </c>
      <c r="C42" s="973"/>
      <c r="D42" s="974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45">
        <f t="shared" si="15"/>
        <v>609</v>
      </c>
      <c r="C43" s="946"/>
      <c r="D43" s="947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14"/>
        <v>Interesa per kredi direkte ose bono</v>
      </c>
      <c r="B44" s="975">
        <f t="shared" si="15"/>
        <v>650</v>
      </c>
      <c r="C44" s="976"/>
      <c r="D44" s="977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14"/>
        <v>Të tjera</v>
      </c>
      <c r="B45" s="945" t="str">
        <f t="shared" si="15"/>
        <v>69 / ?</v>
      </c>
      <c r="C45" s="946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16"/>
        <v>0</v>
      </c>
      <c r="F46" s="129">
        <f t="shared" si="16"/>
        <v>0</v>
      </c>
      <c r="G46" s="129">
        <f t="shared" si="16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>B102+B141+B180+B219+B258+B297</f>
        <v>0</v>
      </c>
      <c r="C48" s="34">
        <f t="shared" ref="C48:G48" si="19">C102+C141+C180+C219+C258+C297</f>
        <v>0</v>
      </c>
      <c r="D48" s="34">
        <f t="shared" si="19"/>
        <v>0</v>
      </c>
      <c r="E48" s="129">
        <f t="shared" si="19"/>
        <v>0</v>
      </c>
      <c r="F48" s="129">
        <f t="shared" si="19"/>
        <v>0</v>
      </c>
      <c r="G48" s="129">
        <f t="shared" si="19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20">N70</f>
        <v>2</v>
      </c>
      <c r="O51" s="251">
        <f t="shared" si="20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21">F18</f>
        <v>0</v>
      </c>
      <c r="O53" s="675">
        <f t="shared" si="21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23">F22+F35+F23+F36</f>
        <v>0</v>
      </c>
      <c r="O56" s="675">
        <f t="shared" si="23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26">F29+F42</f>
        <v>0</v>
      </c>
      <c r="O62" s="675">
        <f t="shared" si="26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41" t="str">
        <f t="shared" si="28"/>
        <v>011 Organet ekzekutive dhe legjislative, për çështjet financiare dhe fiskale, çështjet e brendshme</v>
      </c>
      <c r="C66" s="941">
        <f t="shared" si="28"/>
        <v>0</v>
      </c>
      <c r="D66" s="941">
        <f t="shared" si="28"/>
        <v>0</v>
      </c>
      <c r="E66" s="941">
        <f t="shared" si="28"/>
        <v>0</v>
      </c>
      <c r="F66" s="941">
        <f t="shared" si="28"/>
        <v>0</v>
      </c>
      <c r="G66" s="941">
        <f t="shared" si="28"/>
        <v>0</v>
      </c>
      <c r="H66" s="941">
        <f t="shared" si="28"/>
        <v>0</v>
      </c>
      <c r="I66" s="941">
        <f t="shared" si="28"/>
        <v>0</v>
      </c>
      <c r="J66" s="941">
        <f t="shared" si="28"/>
        <v>0</v>
      </c>
      <c r="K66" s="941">
        <f t="shared" si="28"/>
        <v>0</v>
      </c>
      <c r="L66" s="941">
        <f t="shared" si="28"/>
        <v>0</v>
      </c>
      <c r="M66" s="941">
        <f t="shared" si="28"/>
        <v>0</v>
      </c>
      <c r="N66" s="941">
        <f t="shared" si="28"/>
        <v>0</v>
      </c>
      <c r="O66" s="941">
        <f t="shared" si="28"/>
        <v>0</v>
      </c>
    </row>
    <row r="67" spans="1:15" ht="17.25" customHeight="1" x14ac:dyDescent="0.2">
      <c r="A67" s="574" t="str">
        <f>A6</f>
        <v>Programi 1a</v>
      </c>
      <c r="B67" s="999" t="str">
        <f>C6</f>
        <v>Planifikimi Menaxhimi dhe Administrimi</v>
      </c>
      <c r="C67" s="999" t="e">
        <f>#REF!</f>
        <v>#REF!</v>
      </c>
      <c r="D67" s="999" t="e">
        <f>#REF!</f>
        <v>#REF!</v>
      </c>
      <c r="E67" s="999" t="e">
        <f>#REF!</f>
        <v>#REF!</v>
      </c>
      <c r="F67" s="999" t="e">
        <f>#REF!</f>
        <v>#REF!</v>
      </c>
      <c r="G67" s="999" t="e">
        <f>#REF!</f>
        <v>#REF!</v>
      </c>
      <c r="H67" s="999" t="e">
        <f>#REF!</f>
        <v>#REF!</v>
      </c>
      <c r="I67" s="999" t="e">
        <f>#REF!</f>
        <v>#REF!</v>
      </c>
      <c r="J67" s="999" t="e">
        <f>#REF!</f>
        <v>#REF!</v>
      </c>
      <c r="K67" s="999" t="e">
        <f>#REF!</f>
        <v>#REF!</v>
      </c>
      <c r="L67" s="999" t="e">
        <f>#REF!</f>
        <v>#REF!</v>
      </c>
      <c r="M67" s="999" t="e">
        <f>#REF!</f>
        <v>#REF!</v>
      </c>
      <c r="N67" s="999" t="e">
        <f>#REF!</f>
        <v>#REF!</v>
      </c>
      <c r="O67" s="99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04"/>
      <c r="C68" s="1004"/>
      <c r="D68" s="1004"/>
      <c r="E68" s="1004"/>
      <c r="F68" s="1004"/>
      <c r="G68" s="1004"/>
      <c r="H68" s="1004"/>
      <c r="I68" s="1004"/>
      <c r="J68" s="1004"/>
      <c r="K68" s="1004"/>
      <c r="L68" s="1004"/>
      <c r="M68" s="1004"/>
      <c r="N68" s="1004"/>
      <c r="O68" s="1005"/>
    </row>
    <row r="69" spans="1:15" ht="21" customHeight="1" x14ac:dyDescent="0.2">
      <c r="A69" s="968" t="str">
        <f t="shared" ref="A69:G69" si="29">A15</f>
        <v>SHPENZIME TË PRITSHME</v>
      </c>
      <c r="B69" s="969">
        <f t="shared" si="29"/>
        <v>0</v>
      </c>
      <c r="C69" s="969">
        <f t="shared" si="29"/>
        <v>0</v>
      </c>
      <c r="D69" s="969">
        <f t="shared" si="29"/>
        <v>0</v>
      </c>
      <c r="E69" s="969">
        <f t="shared" si="29"/>
        <v>0</v>
      </c>
      <c r="F69" s="969">
        <f t="shared" si="29"/>
        <v>0</v>
      </c>
      <c r="G69" s="970">
        <f t="shared" si="29"/>
        <v>0</v>
      </c>
      <c r="H69" s="131"/>
      <c r="I69" s="971" t="str">
        <f t="shared" ref="I69:O69" si="30">I15</f>
        <v xml:space="preserve">TË ARDHURAT E PRITSHME </v>
      </c>
      <c r="J69" s="969">
        <f t="shared" si="30"/>
        <v>0</v>
      </c>
      <c r="K69" s="969">
        <f t="shared" si="30"/>
        <v>0</v>
      </c>
      <c r="L69" s="969">
        <f t="shared" si="30"/>
        <v>0</v>
      </c>
      <c r="M69" s="969">
        <f t="shared" si="30"/>
        <v>0</v>
      </c>
      <c r="N69" s="969">
        <f t="shared" si="30"/>
        <v>0</v>
      </c>
      <c r="O69" s="970">
        <f t="shared" si="30"/>
        <v>0</v>
      </c>
    </row>
    <row r="70" spans="1:15" ht="19.5" customHeight="1" x14ac:dyDescent="0.2">
      <c r="A70" s="211"/>
      <c r="B70" s="417">
        <f t="shared" ref="B70:G70" si="31">B16</f>
        <v>-2</v>
      </c>
      <c r="C70" s="417">
        <f t="shared" si="31"/>
        <v>-1</v>
      </c>
      <c r="D70" s="417">
        <f t="shared" si="31"/>
        <v>0</v>
      </c>
      <c r="E70" s="251">
        <f t="shared" si="31"/>
        <v>1</v>
      </c>
      <c r="F70" s="251">
        <f t="shared" si="31"/>
        <v>2</v>
      </c>
      <c r="G70" s="251">
        <f t="shared" si="31"/>
        <v>3</v>
      </c>
      <c r="H70" s="212"/>
      <c r="I70" s="414"/>
      <c r="J70" s="417">
        <f t="shared" ref="J70:O70" si="32">J16</f>
        <v>-2</v>
      </c>
      <c r="K70" s="417">
        <f t="shared" si="32"/>
        <v>-1</v>
      </c>
      <c r="L70" s="417">
        <f t="shared" si="32"/>
        <v>0</v>
      </c>
      <c r="M70" s="251">
        <f t="shared" si="32"/>
        <v>1</v>
      </c>
      <c r="N70" s="251">
        <f t="shared" si="32"/>
        <v>2</v>
      </c>
      <c r="O70" s="251">
        <f t="shared" si="32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33">A20</f>
        <v>SHPENZIME TË PRITSHME</v>
      </c>
      <c r="B74" s="949">
        <f t="shared" si="33"/>
        <v>0</v>
      </c>
      <c r="C74" s="949">
        <f t="shared" si="33"/>
        <v>0</v>
      </c>
      <c r="D74" s="949">
        <f t="shared" si="33"/>
        <v>0</v>
      </c>
      <c r="E74" s="949">
        <f t="shared" si="33"/>
        <v>0</v>
      </c>
      <c r="F74" s="949">
        <f t="shared" si="33"/>
        <v>0</v>
      </c>
      <c r="G74" s="950">
        <f t="shared" si="33"/>
        <v>0</v>
      </c>
      <c r="H74" s="10"/>
    </row>
    <row r="75" spans="1:15" ht="12.75" x14ac:dyDescent="0.2">
      <c r="A75" s="942" t="str">
        <f t="shared" si="33"/>
        <v>KOSTO DIREKTE PËR PROJEKTET DHE SHPENZIMET KAPITALE</v>
      </c>
      <c r="B75" s="943">
        <f t="shared" si="33"/>
        <v>0</v>
      </c>
      <c r="C75" s="943">
        <f t="shared" si="33"/>
        <v>0</v>
      </c>
      <c r="D75" s="943">
        <f t="shared" si="33"/>
        <v>0</v>
      </c>
      <c r="E75" s="943">
        <f t="shared" si="33"/>
        <v>0</v>
      </c>
      <c r="F75" s="943">
        <f t="shared" si="33"/>
        <v>0</v>
      </c>
      <c r="G75" s="944">
        <f t="shared" si="33"/>
        <v>0</v>
      </c>
      <c r="H75" s="31"/>
      <c r="I75" s="942" t="str">
        <f t="shared" ref="I75:I80" si="34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35">A22</f>
        <v>Pagat</v>
      </c>
      <c r="B76" s="945">
        <f t="shared" si="35"/>
        <v>600</v>
      </c>
      <c r="C76" s="946">
        <f t="shared" si="35"/>
        <v>0</v>
      </c>
      <c r="D76" s="947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45">
        <f t="shared" si="35"/>
        <v>601</v>
      </c>
      <c r="C77" s="946">
        <f t="shared" si="35"/>
        <v>0</v>
      </c>
      <c r="D77" s="947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45">
        <f t="shared" si="35"/>
        <v>602</v>
      </c>
      <c r="C78" s="946">
        <f t="shared" si="35"/>
        <v>0</v>
      </c>
      <c r="D78" s="947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45">
        <f t="shared" si="35"/>
        <v>603</v>
      </c>
      <c r="C79" s="946">
        <f t="shared" si="35"/>
        <v>0</v>
      </c>
      <c r="D79" s="947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45">
        <f t="shared" si="35"/>
        <v>604</v>
      </c>
      <c r="C80" s="946">
        <f t="shared" si="35"/>
        <v>0</v>
      </c>
      <c r="D80" s="947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45">
        <f t="shared" si="35"/>
        <v>605</v>
      </c>
      <c r="C81" s="946">
        <f t="shared" si="35"/>
        <v>0</v>
      </c>
      <c r="D81" s="947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45">
        <f t="shared" si="35"/>
        <v>606</v>
      </c>
      <c r="C82" s="946">
        <f t="shared" si="35"/>
        <v>0</v>
      </c>
      <c r="D82" s="947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45" t="str">
        <f t="shared" si="35"/>
        <v>230 / 231</v>
      </c>
      <c r="C83" s="946">
        <f t="shared" si="35"/>
        <v>0</v>
      </c>
      <c r="D83" s="947">
        <f t="shared" si="35"/>
        <v>0</v>
      </c>
      <c r="E83" s="37"/>
      <c r="F83" s="37"/>
      <c r="G83" s="37"/>
      <c r="H83" s="53"/>
    </row>
    <row r="84" spans="1:16" ht="12.75" x14ac:dyDescent="0.2">
      <c r="A84" s="124" t="str">
        <f t="shared" si="35"/>
        <v>Rezerva</v>
      </c>
      <c r="B84" s="945">
        <f t="shared" si="35"/>
        <v>609</v>
      </c>
      <c r="C84" s="946">
        <f t="shared" si="35"/>
        <v>0</v>
      </c>
      <c r="D84" s="947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45">
        <f t="shared" si="35"/>
        <v>650</v>
      </c>
      <c r="C85" s="946">
        <f t="shared" si="35"/>
        <v>0</v>
      </c>
      <c r="D85" s="947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45" t="str">
        <f t="shared" si="35"/>
        <v>69 / ?</v>
      </c>
      <c r="C86" s="946">
        <f t="shared" si="35"/>
        <v>0</v>
      </c>
      <c r="D86" s="947">
        <f t="shared" si="35"/>
        <v>0</v>
      </c>
      <c r="E86" s="129"/>
      <c r="F86" s="129"/>
      <c r="G86" s="129"/>
      <c r="H86" s="53"/>
      <c r="I86" s="951" t="str">
        <f t="shared" ref="I86:O87" si="37">I32</f>
        <v>SHUMA E KËRKUAR NETO</v>
      </c>
      <c r="J86" s="952">
        <f t="shared" si="37"/>
        <v>0</v>
      </c>
      <c r="K86" s="952">
        <f t="shared" si="37"/>
        <v>0</v>
      </c>
      <c r="L86" s="952">
        <f t="shared" si="37"/>
        <v>0</v>
      </c>
      <c r="M86" s="952">
        <f t="shared" si="37"/>
        <v>0</v>
      </c>
      <c r="N86" s="952">
        <f t="shared" si="37"/>
        <v>0</v>
      </c>
      <c r="O86" s="953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45">
        <f t="shared" si="35"/>
        <v>0</v>
      </c>
      <c r="C87" s="946">
        <f t="shared" si="35"/>
        <v>0</v>
      </c>
      <c r="D87" s="947">
        <f t="shared" si="35"/>
        <v>0</v>
      </c>
      <c r="E87" s="129">
        <f>SUM(E76:E86)</f>
        <v>0</v>
      </c>
      <c r="F87" s="129">
        <f t="shared" ref="F87:G87" si="38">SUM(F76:F86)</f>
        <v>0</v>
      </c>
      <c r="G87" s="129">
        <f t="shared" si="38"/>
        <v>0</v>
      </c>
      <c r="H87" s="53"/>
      <c r="I87" s="954">
        <f t="shared" si="37"/>
        <v>0</v>
      </c>
      <c r="J87" s="955">
        <f t="shared" si="37"/>
        <v>0</v>
      </c>
      <c r="K87" s="955">
        <f t="shared" si="37"/>
        <v>0</v>
      </c>
      <c r="L87" s="955">
        <f t="shared" si="37"/>
        <v>0</v>
      </c>
      <c r="M87" s="955">
        <f t="shared" si="37"/>
        <v>0</v>
      </c>
      <c r="N87" s="955">
        <f t="shared" si="37"/>
        <v>0</v>
      </c>
      <c r="O87" s="956">
        <f t="shared" si="37"/>
        <v>0</v>
      </c>
    </row>
    <row r="88" spans="1:16" ht="12.75" x14ac:dyDescent="0.2">
      <c r="A88" s="942" t="str">
        <f t="shared" si="35"/>
        <v>SHPENZIME KORRENTE</v>
      </c>
      <c r="B88" s="943">
        <f t="shared" si="35"/>
        <v>0</v>
      </c>
      <c r="C88" s="943">
        <f t="shared" si="35"/>
        <v>0</v>
      </c>
      <c r="D88" s="943">
        <f t="shared" si="35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9">B72-J82</f>
        <v>0</v>
      </c>
      <c r="K88" s="18">
        <f t="shared" si="39"/>
        <v>0</v>
      </c>
      <c r="L88" s="18">
        <f t="shared" si="39"/>
        <v>0</v>
      </c>
      <c r="M88" s="18">
        <f t="shared" si="39"/>
        <v>0</v>
      </c>
      <c r="N88" s="18">
        <f t="shared" si="39"/>
        <v>0</v>
      </c>
      <c r="O88" s="18">
        <f t="shared" si="39"/>
        <v>0</v>
      </c>
    </row>
    <row r="89" spans="1:16" ht="12.75" x14ac:dyDescent="0.2">
      <c r="A89" s="124" t="str">
        <f t="shared" si="35"/>
        <v>Pagat</v>
      </c>
      <c r="B89" s="945">
        <f t="shared" si="35"/>
        <v>600</v>
      </c>
      <c r="C89" s="946">
        <f t="shared" si="35"/>
        <v>0</v>
      </c>
      <c r="D89" s="947">
        <f t="shared" si="35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45">
        <f t="shared" si="35"/>
        <v>601</v>
      </c>
      <c r="C90" s="946">
        <f t="shared" si="35"/>
        <v>0</v>
      </c>
      <c r="D90" s="947">
        <f t="shared" si="35"/>
        <v>0</v>
      </c>
      <c r="E90" s="37"/>
      <c r="F90" s="37"/>
      <c r="G90" s="37"/>
      <c r="H90" s="53"/>
    </row>
    <row r="91" spans="1:16" ht="12.75" x14ac:dyDescent="0.2">
      <c r="A91" s="124" t="str">
        <f t="shared" si="35"/>
        <v>Mallra dhe shërbime</v>
      </c>
      <c r="B91" s="945">
        <f t="shared" si="35"/>
        <v>602</v>
      </c>
      <c r="C91" s="946">
        <f t="shared" si="35"/>
        <v>0</v>
      </c>
      <c r="D91" s="947">
        <f t="shared" si="35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45">
        <f t="shared" si="35"/>
        <v>603</v>
      </c>
      <c r="C92" s="946">
        <f t="shared" si="35"/>
        <v>0</v>
      </c>
      <c r="D92" s="947">
        <f t="shared" si="35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45">
        <f t="shared" si="35"/>
        <v>604</v>
      </c>
      <c r="C93" s="946">
        <f t="shared" si="35"/>
        <v>0</v>
      </c>
      <c r="D93" s="947">
        <f t="shared" si="35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45">
        <f t="shared" si="35"/>
        <v>605</v>
      </c>
      <c r="C94" s="946">
        <f t="shared" si="35"/>
        <v>0</v>
      </c>
      <c r="D94" s="947">
        <f t="shared" si="35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45">
        <f t="shared" si="35"/>
        <v>606</v>
      </c>
      <c r="C95" s="946">
        <f t="shared" si="35"/>
        <v>0</v>
      </c>
      <c r="D95" s="947">
        <f t="shared" si="35"/>
        <v>0</v>
      </c>
      <c r="E95" s="37"/>
      <c r="F95" s="37"/>
      <c r="G95" s="37"/>
      <c r="H95" s="53"/>
      <c r="I95" s="315"/>
      <c r="J95" s="1002"/>
      <c r="K95" s="1002"/>
      <c r="L95" s="1002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50" t="str">
        <f t="shared" si="35"/>
        <v>Shpenzimet kapitale</v>
      </c>
      <c r="B96" s="972" t="str">
        <f t="shared" si="35"/>
        <v>230 / 231</v>
      </c>
      <c r="C96" s="973">
        <f t="shared" si="35"/>
        <v>0</v>
      </c>
      <c r="D96" s="974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45">
        <f t="shared" si="35"/>
        <v>609</v>
      </c>
      <c r="C97" s="946">
        <f t="shared" si="35"/>
        <v>0</v>
      </c>
      <c r="D97" s="947">
        <f t="shared" si="35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35"/>
        <v>Interesa per kredi direkte ose bono</v>
      </c>
      <c r="B98" s="975">
        <f t="shared" si="35"/>
        <v>650</v>
      </c>
      <c r="C98" s="976">
        <f t="shared" si="35"/>
        <v>0</v>
      </c>
      <c r="D98" s="977">
        <f t="shared" si="35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41">SUM(F89:F99)</f>
        <v>0</v>
      </c>
      <c r="G100" s="129">
        <f t="shared" si="41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42">C72</f>
        <v>0</v>
      </c>
      <c r="D102" s="34">
        <f t="shared" si="42"/>
        <v>0</v>
      </c>
      <c r="E102" s="129">
        <f>E87+E100</f>
        <v>0</v>
      </c>
      <c r="F102" s="129">
        <f>F87+F100</f>
        <v>0</v>
      </c>
      <c r="G102" s="129">
        <f t="shared" ref="G102" si="43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44">A66</f>
        <v>Nënfunksioni 1</v>
      </c>
      <c r="B105" s="941" t="str">
        <f t="shared" si="44"/>
        <v>011 Organet ekzekutive dhe legjislative, për çështjet financiare dhe fiskale, çështjet e brendshme</v>
      </c>
      <c r="C105" s="941">
        <f t="shared" si="44"/>
        <v>0</v>
      </c>
      <c r="D105" s="941">
        <f t="shared" si="44"/>
        <v>0</v>
      </c>
      <c r="E105" s="941">
        <f t="shared" si="44"/>
        <v>0</v>
      </c>
      <c r="F105" s="941">
        <f t="shared" si="44"/>
        <v>0</v>
      </c>
      <c r="G105" s="941">
        <f t="shared" si="44"/>
        <v>0</v>
      </c>
      <c r="H105" s="941">
        <f t="shared" si="44"/>
        <v>0</v>
      </c>
      <c r="I105" s="941">
        <f t="shared" si="44"/>
        <v>0</v>
      </c>
      <c r="J105" s="941">
        <f t="shared" si="44"/>
        <v>0</v>
      </c>
      <c r="K105" s="941">
        <f t="shared" si="44"/>
        <v>0</v>
      </c>
      <c r="L105" s="941">
        <f t="shared" si="44"/>
        <v>0</v>
      </c>
      <c r="M105" s="941">
        <f t="shared" si="44"/>
        <v>0</v>
      </c>
      <c r="N105" s="941">
        <f t="shared" si="44"/>
        <v>0</v>
      </c>
      <c r="O105" s="941">
        <f t="shared" si="44"/>
        <v>0</v>
      </c>
    </row>
    <row r="106" spans="1:15" ht="17.25" customHeight="1" x14ac:dyDescent="0.2">
      <c r="A106" s="276" t="str">
        <f>A7</f>
        <v>Programi 1b</v>
      </c>
      <c r="B106" s="941" t="str">
        <f>C7</f>
        <v>Çështje financiare dhe fiskale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45">A69</f>
        <v>SHPENZIME TË PRITSHME</v>
      </c>
      <c r="B108" s="969">
        <f t="shared" si="45"/>
        <v>0</v>
      </c>
      <c r="C108" s="969">
        <f t="shared" si="45"/>
        <v>0</v>
      </c>
      <c r="D108" s="969">
        <f t="shared" si="45"/>
        <v>0</v>
      </c>
      <c r="E108" s="969">
        <f t="shared" si="45"/>
        <v>0</v>
      </c>
      <c r="F108" s="969">
        <f t="shared" si="45"/>
        <v>0</v>
      </c>
      <c r="G108" s="970">
        <f t="shared" si="45"/>
        <v>0</v>
      </c>
      <c r="H108" s="131"/>
      <c r="I108" s="971" t="str">
        <f t="shared" ref="I108:O108" si="46">I69</f>
        <v xml:space="preserve">TË ARDHURAT E PRITSHME </v>
      </c>
      <c r="J108" s="969">
        <f t="shared" si="46"/>
        <v>0</v>
      </c>
      <c r="K108" s="969">
        <f t="shared" si="46"/>
        <v>0</v>
      </c>
      <c r="L108" s="969">
        <f t="shared" si="46"/>
        <v>0</v>
      </c>
      <c r="M108" s="969">
        <f t="shared" si="46"/>
        <v>0</v>
      </c>
      <c r="N108" s="969">
        <f t="shared" si="46"/>
        <v>0</v>
      </c>
      <c r="O108" s="970">
        <f t="shared" si="46"/>
        <v>0</v>
      </c>
    </row>
    <row r="109" spans="1:15" ht="21" customHeight="1" x14ac:dyDescent="0.2">
      <c r="A109" s="211"/>
      <c r="B109" s="417">
        <f t="shared" ref="B109:G109" si="47">B70</f>
        <v>-2</v>
      </c>
      <c r="C109" s="417">
        <f t="shared" si="47"/>
        <v>-1</v>
      </c>
      <c r="D109" s="417">
        <f t="shared" si="47"/>
        <v>0</v>
      </c>
      <c r="E109" s="251">
        <f t="shared" si="47"/>
        <v>1</v>
      </c>
      <c r="F109" s="251">
        <f t="shared" si="47"/>
        <v>2</v>
      </c>
      <c r="G109" s="251">
        <f t="shared" si="47"/>
        <v>3</v>
      </c>
      <c r="H109" s="212"/>
      <c r="I109" s="414"/>
      <c r="J109" s="417">
        <f t="shared" ref="J109:O109" si="48">J70</f>
        <v>-2</v>
      </c>
      <c r="K109" s="417">
        <f t="shared" si="48"/>
        <v>-1</v>
      </c>
      <c r="L109" s="417">
        <f t="shared" si="48"/>
        <v>0</v>
      </c>
      <c r="M109" s="251">
        <f t="shared" si="48"/>
        <v>1</v>
      </c>
      <c r="N109" s="251">
        <f t="shared" si="48"/>
        <v>2</v>
      </c>
      <c r="O109" s="251">
        <f t="shared" si="48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9">A74</f>
        <v>SHPENZIME TË PRITSHME</v>
      </c>
      <c r="B113" s="949">
        <f t="shared" si="49"/>
        <v>0</v>
      </c>
      <c r="C113" s="949">
        <f t="shared" si="49"/>
        <v>0</v>
      </c>
      <c r="D113" s="949">
        <f t="shared" si="49"/>
        <v>0</v>
      </c>
      <c r="E113" s="949">
        <f t="shared" si="49"/>
        <v>0</v>
      </c>
      <c r="F113" s="949">
        <f t="shared" si="49"/>
        <v>0</v>
      </c>
      <c r="G113" s="950">
        <f t="shared" si="49"/>
        <v>0</v>
      </c>
      <c r="H113" s="10"/>
    </row>
    <row r="114" spans="1:15" ht="12.75" x14ac:dyDescent="0.2">
      <c r="A114" s="942" t="str">
        <f t="shared" si="49"/>
        <v>KOSTO DIREKTE PËR PROJEKTET DHE SHPENZIMET KAPITALE</v>
      </c>
      <c r="B114" s="943">
        <f t="shared" si="49"/>
        <v>0</v>
      </c>
      <c r="C114" s="943">
        <f t="shared" si="49"/>
        <v>0</v>
      </c>
      <c r="D114" s="943">
        <f t="shared" si="49"/>
        <v>0</v>
      </c>
      <c r="E114" s="943">
        <f t="shared" si="49"/>
        <v>0</v>
      </c>
      <c r="F114" s="943">
        <f t="shared" si="49"/>
        <v>0</v>
      </c>
      <c r="G114" s="944">
        <f t="shared" si="49"/>
        <v>0</v>
      </c>
      <c r="H114" s="31"/>
      <c r="I114" s="942" t="str">
        <f t="shared" ref="I114:I119" si="50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51">A76</f>
        <v>Pagat</v>
      </c>
      <c r="B115" s="945">
        <f t="shared" si="51"/>
        <v>600</v>
      </c>
      <c r="C115" s="946">
        <f t="shared" si="51"/>
        <v>0</v>
      </c>
      <c r="D115" s="947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45">
        <f t="shared" si="51"/>
        <v>601</v>
      </c>
      <c r="C116" s="946">
        <f t="shared" si="51"/>
        <v>0</v>
      </c>
      <c r="D116" s="947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45">
        <f t="shared" si="51"/>
        <v>602</v>
      </c>
      <c r="C117" s="946">
        <f t="shared" si="51"/>
        <v>0</v>
      </c>
      <c r="D117" s="947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45">
        <f t="shared" si="51"/>
        <v>603</v>
      </c>
      <c r="C118" s="946">
        <f t="shared" si="51"/>
        <v>0</v>
      </c>
      <c r="D118" s="947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45">
        <f t="shared" si="51"/>
        <v>604</v>
      </c>
      <c r="C119" s="946">
        <f t="shared" si="51"/>
        <v>0</v>
      </c>
      <c r="D119" s="947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45">
        <f t="shared" si="51"/>
        <v>605</v>
      </c>
      <c r="C120" s="946">
        <f t="shared" si="51"/>
        <v>0</v>
      </c>
      <c r="D120" s="947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45">
        <f t="shared" si="51"/>
        <v>606</v>
      </c>
      <c r="C121" s="946">
        <f t="shared" si="51"/>
        <v>0</v>
      </c>
      <c r="D121" s="947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45" t="str">
        <f t="shared" si="51"/>
        <v>230 / 231</v>
      </c>
      <c r="C122" s="946">
        <f t="shared" si="51"/>
        <v>0</v>
      </c>
      <c r="D122" s="947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45">
        <f t="shared" si="51"/>
        <v>609</v>
      </c>
      <c r="C123" s="946">
        <f t="shared" si="51"/>
        <v>0</v>
      </c>
      <c r="D123" s="947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45">
        <f t="shared" si="51"/>
        <v>650</v>
      </c>
      <c r="C124" s="946">
        <f t="shared" si="51"/>
        <v>0</v>
      </c>
      <c r="D124" s="947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45" t="str">
        <f t="shared" si="51"/>
        <v>69 / ?</v>
      </c>
      <c r="C125" s="946">
        <f t="shared" si="51"/>
        <v>0</v>
      </c>
      <c r="D125" s="947">
        <f t="shared" si="51"/>
        <v>0</v>
      </c>
      <c r="E125" s="129"/>
      <c r="F125" s="129"/>
      <c r="G125" s="129"/>
      <c r="H125" s="53"/>
      <c r="I125" s="951" t="str">
        <f t="shared" ref="I125:O126" si="54">I86</f>
        <v>SHUMA E KËRKUAR NETO</v>
      </c>
      <c r="J125" s="952">
        <f t="shared" si="54"/>
        <v>0</v>
      </c>
      <c r="K125" s="952">
        <f t="shared" si="54"/>
        <v>0</v>
      </c>
      <c r="L125" s="952">
        <f t="shared" si="54"/>
        <v>0</v>
      </c>
      <c r="M125" s="952">
        <f t="shared" si="54"/>
        <v>0</v>
      </c>
      <c r="N125" s="952">
        <f t="shared" si="54"/>
        <v>0</v>
      </c>
      <c r="O125" s="953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45">
        <f t="shared" si="51"/>
        <v>0</v>
      </c>
      <c r="C126" s="946">
        <f t="shared" si="51"/>
        <v>0</v>
      </c>
      <c r="D126" s="947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54">
        <f t="shared" si="54"/>
        <v>0</v>
      </c>
      <c r="J126" s="955">
        <f t="shared" si="54"/>
        <v>0</v>
      </c>
      <c r="K126" s="955">
        <f t="shared" si="54"/>
        <v>0</v>
      </c>
      <c r="L126" s="955">
        <f t="shared" si="54"/>
        <v>0</v>
      </c>
      <c r="M126" s="955">
        <f t="shared" si="54"/>
        <v>0</v>
      </c>
      <c r="N126" s="955">
        <f t="shared" si="54"/>
        <v>0</v>
      </c>
      <c r="O126" s="956">
        <f t="shared" si="54"/>
        <v>0</v>
      </c>
    </row>
    <row r="127" spans="1:15" ht="12.75" x14ac:dyDescent="0.2">
      <c r="A127" s="942" t="str">
        <f t="shared" si="51"/>
        <v>SHPENZIME KORRENTE</v>
      </c>
      <c r="B127" s="943">
        <f t="shared" si="51"/>
        <v>0</v>
      </c>
      <c r="C127" s="943">
        <f t="shared" si="51"/>
        <v>0</v>
      </c>
      <c r="D127" s="943">
        <f t="shared" si="51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45">
        <f t="shared" si="51"/>
        <v>600</v>
      </c>
      <c r="C128" s="946">
        <f t="shared" si="51"/>
        <v>0</v>
      </c>
      <c r="D128" s="947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45">
        <f t="shared" si="51"/>
        <v>601</v>
      </c>
      <c r="C129" s="946">
        <f t="shared" si="51"/>
        <v>0</v>
      </c>
      <c r="D129" s="947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45">
        <f t="shared" si="51"/>
        <v>602</v>
      </c>
      <c r="C130" s="946">
        <f t="shared" si="51"/>
        <v>0</v>
      </c>
      <c r="D130" s="947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45">
        <f t="shared" si="51"/>
        <v>603</v>
      </c>
      <c r="C131" s="946">
        <f t="shared" si="51"/>
        <v>0</v>
      </c>
      <c r="D131" s="947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45">
        <f t="shared" si="51"/>
        <v>604</v>
      </c>
      <c r="C132" s="946">
        <f t="shared" si="51"/>
        <v>0</v>
      </c>
      <c r="D132" s="947">
        <f t="shared" si="51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45">
        <f t="shared" si="51"/>
        <v>605</v>
      </c>
      <c r="C133" s="946">
        <f t="shared" si="51"/>
        <v>0</v>
      </c>
      <c r="D133" s="947">
        <f t="shared" si="51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45">
        <f t="shared" si="51"/>
        <v>606</v>
      </c>
      <c r="C134" s="946">
        <f t="shared" si="51"/>
        <v>0</v>
      </c>
      <c r="D134" s="947">
        <f t="shared" si="51"/>
        <v>0</v>
      </c>
      <c r="E134" s="37"/>
      <c r="F134" s="37"/>
      <c r="G134" s="37"/>
      <c r="H134" s="53"/>
      <c r="I134" s="315"/>
      <c r="J134" s="1002"/>
      <c r="K134" s="1002"/>
      <c r="L134" s="1002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50" t="str">
        <f t="shared" si="51"/>
        <v>Shpenzimet kapitale</v>
      </c>
      <c r="B135" s="972" t="str">
        <f t="shared" si="51"/>
        <v>230 / 231</v>
      </c>
      <c r="C135" s="973">
        <f t="shared" si="51"/>
        <v>0</v>
      </c>
      <c r="D135" s="974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45">
        <f t="shared" si="51"/>
        <v>609</v>
      </c>
      <c r="C136" s="946">
        <f t="shared" si="51"/>
        <v>0</v>
      </c>
      <c r="D136" s="947">
        <f t="shared" si="51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51"/>
        <v>Interesa per kredi direkte ose bono</v>
      </c>
      <c r="B137" s="975">
        <f t="shared" si="51"/>
        <v>650</v>
      </c>
      <c r="C137" s="976">
        <f t="shared" si="51"/>
        <v>0</v>
      </c>
      <c r="D137" s="977">
        <f t="shared" si="51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41" t="str">
        <f t="shared" si="64"/>
        <v>011 Organet ekzekutive dhe legjislative, për çështjet financiare dhe fiskale, çështjet e brendshme</v>
      </c>
      <c r="C144" s="941">
        <f t="shared" si="64"/>
        <v>0</v>
      </c>
      <c r="D144" s="941">
        <f t="shared" si="64"/>
        <v>0</v>
      </c>
      <c r="E144" s="941">
        <f t="shared" si="64"/>
        <v>0</v>
      </c>
      <c r="F144" s="941">
        <f t="shared" si="64"/>
        <v>0</v>
      </c>
      <c r="G144" s="941">
        <f t="shared" si="64"/>
        <v>0</v>
      </c>
      <c r="H144" s="941">
        <f t="shared" si="64"/>
        <v>0</v>
      </c>
      <c r="I144" s="941">
        <f t="shared" si="64"/>
        <v>0</v>
      </c>
      <c r="J144" s="941">
        <f t="shared" si="64"/>
        <v>0</v>
      </c>
      <c r="K144" s="941">
        <f t="shared" si="64"/>
        <v>0</v>
      </c>
      <c r="L144" s="941">
        <f t="shared" si="64"/>
        <v>0</v>
      </c>
      <c r="M144" s="941">
        <f t="shared" si="64"/>
        <v>0</v>
      </c>
      <c r="N144" s="941">
        <f t="shared" si="64"/>
        <v>0</v>
      </c>
      <c r="O144" s="941">
        <f t="shared" si="64"/>
        <v>0</v>
      </c>
    </row>
    <row r="145" spans="1:15" ht="17.25" hidden="1" customHeight="1" x14ac:dyDescent="0.2">
      <c r="A145" s="276" t="str">
        <f>A8</f>
        <v>Programi 1c</v>
      </c>
      <c r="B145" s="941" t="str">
        <f>C8</f>
        <v>Sherbime të pergjithshme publike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37" t="str">
        <f t="shared" ref="A147:G147" si="65">A69</f>
        <v>SHPENZIME TË PRITSHME</v>
      </c>
      <c r="B147" s="938">
        <f t="shared" si="65"/>
        <v>0</v>
      </c>
      <c r="C147" s="938">
        <f t="shared" si="65"/>
        <v>0</v>
      </c>
      <c r="D147" s="938">
        <f t="shared" si="65"/>
        <v>0</v>
      </c>
      <c r="E147" s="938">
        <f t="shared" si="65"/>
        <v>0</v>
      </c>
      <c r="F147" s="938">
        <f t="shared" si="65"/>
        <v>0</v>
      </c>
      <c r="G147" s="958">
        <f t="shared" si="65"/>
        <v>0</v>
      </c>
      <c r="H147" s="131"/>
      <c r="I147" s="959" t="str">
        <f t="shared" ref="I147:O147" si="66">I69</f>
        <v xml:space="preserve">TË ARDHURAT E PRITSHME </v>
      </c>
      <c r="J147" s="938">
        <f t="shared" si="66"/>
        <v>0</v>
      </c>
      <c r="K147" s="938">
        <f t="shared" si="66"/>
        <v>0</v>
      </c>
      <c r="L147" s="938">
        <f t="shared" si="66"/>
        <v>0</v>
      </c>
      <c r="M147" s="938">
        <f t="shared" si="66"/>
        <v>0</v>
      </c>
      <c r="N147" s="938">
        <f t="shared" si="66"/>
        <v>0</v>
      </c>
      <c r="O147" s="958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-2</v>
      </c>
      <c r="C148" s="417">
        <f t="shared" si="67"/>
        <v>-1</v>
      </c>
      <c r="D148" s="417">
        <f t="shared" si="67"/>
        <v>0</v>
      </c>
      <c r="E148" s="251">
        <f t="shared" si="67"/>
        <v>1</v>
      </c>
      <c r="F148" s="251">
        <f t="shared" si="67"/>
        <v>2</v>
      </c>
      <c r="G148" s="251">
        <f t="shared" si="67"/>
        <v>3</v>
      </c>
      <c r="H148" s="212"/>
      <c r="I148" s="307"/>
      <c r="J148" s="249">
        <f t="shared" ref="J148:O148" si="68">J70</f>
        <v>-2</v>
      </c>
      <c r="K148" s="249">
        <f t="shared" si="68"/>
        <v>-1</v>
      </c>
      <c r="L148" s="249">
        <f t="shared" si="68"/>
        <v>0</v>
      </c>
      <c r="M148" s="250">
        <f t="shared" si="68"/>
        <v>1</v>
      </c>
      <c r="N148" s="250">
        <f t="shared" si="68"/>
        <v>2</v>
      </c>
      <c r="O148" s="250">
        <f t="shared" si="68"/>
        <v>3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42" t="str">
        <f t="shared" ref="I150:O150" si="69">I72</f>
        <v>VLERËSIM I ARDHURAVE NGA TARIFAT</v>
      </c>
      <c r="J150" s="943">
        <f t="shared" si="69"/>
        <v>0</v>
      </c>
      <c r="K150" s="943">
        <f t="shared" si="69"/>
        <v>0</v>
      </c>
      <c r="L150" s="943">
        <f t="shared" si="69"/>
        <v>0</v>
      </c>
      <c r="M150" s="943">
        <f t="shared" si="69"/>
        <v>0</v>
      </c>
      <c r="N150" s="943">
        <f t="shared" si="69"/>
        <v>0</v>
      </c>
      <c r="O150" s="944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48" t="str">
        <f t="shared" ref="A152:G153" si="70">A74</f>
        <v>SHPENZIME TË PRITSHME</v>
      </c>
      <c r="B152" s="949">
        <f t="shared" si="70"/>
        <v>0</v>
      </c>
      <c r="C152" s="949">
        <f t="shared" si="70"/>
        <v>0</v>
      </c>
      <c r="D152" s="949">
        <f t="shared" si="70"/>
        <v>0</v>
      </c>
      <c r="E152" s="949">
        <f t="shared" si="70"/>
        <v>0</v>
      </c>
      <c r="F152" s="949">
        <f t="shared" si="70"/>
        <v>0</v>
      </c>
      <c r="G152" s="950">
        <f t="shared" si="70"/>
        <v>0</v>
      </c>
      <c r="H152" s="10"/>
    </row>
    <row r="153" spans="1:15" ht="12.75" hidden="1" customHeight="1" x14ac:dyDescent="0.2">
      <c r="A153" s="942" t="str">
        <f t="shared" si="70"/>
        <v>KOSTO DIREKTE PËR PROJEKTET DHE SHPENZIMET KAPITALE</v>
      </c>
      <c r="B153" s="943">
        <f t="shared" si="70"/>
        <v>0</v>
      </c>
      <c r="C153" s="943">
        <f t="shared" si="70"/>
        <v>0</v>
      </c>
      <c r="D153" s="943">
        <f t="shared" si="70"/>
        <v>0</v>
      </c>
      <c r="E153" s="943">
        <f t="shared" si="70"/>
        <v>0</v>
      </c>
      <c r="F153" s="943">
        <f t="shared" si="70"/>
        <v>0</v>
      </c>
      <c r="G153" s="944">
        <f t="shared" si="70"/>
        <v>0</v>
      </c>
      <c r="H153" s="31"/>
      <c r="I153" s="942" t="str">
        <f t="shared" ref="I153:I158" si="71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customHeight="1" x14ac:dyDescent="0.2">
      <c r="A154" s="124" t="str">
        <f t="shared" ref="A154:D176" si="72">A76</f>
        <v>Pagat</v>
      </c>
      <c r="B154" s="945">
        <f t="shared" si="72"/>
        <v>600</v>
      </c>
      <c r="C154" s="946">
        <f t="shared" si="72"/>
        <v>0</v>
      </c>
      <c r="D154" s="947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45">
        <f t="shared" si="72"/>
        <v>601</v>
      </c>
      <c r="C155" s="946">
        <f t="shared" si="72"/>
        <v>0</v>
      </c>
      <c r="D155" s="947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45">
        <f t="shared" si="72"/>
        <v>602</v>
      </c>
      <c r="C156" s="946">
        <f t="shared" si="72"/>
        <v>0</v>
      </c>
      <c r="D156" s="947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45">
        <f t="shared" si="72"/>
        <v>603</v>
      </c>
      <c r="C157" s="946">
        <f t="shared" si="72"/>
        <v>0</v>
      </c>
      <c r="D157" s="947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45">
        <f t="shared" si="72"/>
        <v>604</v>
      </c>
      <c r="C158" s="946">
        <f t="shared" si="72"/>
        <v>0</v>
      </c>
      <c r="D158" s="947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45">
        <f t="shared" si="72"/>
        <v>605</v>
      </c>
      <c r="C159" s="946">
        <f t="shared" si="72"/>
        <v>0</v>
      </c>
      <c r="D159" s="947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45">
        <f t="shared" si="72"/>
        <v>606</v>
      </c>
      <c r="C160" s="946">
        <f t="shared" si="72"/>
        <v>0</v>
      </c>
      <c r="D160" s="947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45" t="str">
        <f t="shared" si="72"/>
        <v>230 / 231</v>
      </c>
      <c r="C161" s="946">
        <f t="shared" si="72"/>
        <v>0</v>
      </c>
      <c r="D161" s="947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45">
        <f t="shared" si="72"/>
        <v>609</v>
      </c>
      <c r="C162" s="946">
        <f t="shared" si="72"/>
        <v>0</v>
      </c>
      <c r="D162" s="947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45">
        <f t="shared" si="72"/>
        <v>650</v>
      </c>
      <c r="C163" s="946">
        <f t="shared" si="72"/>
        <v>0</v>
      </c>
      <c r="D163" s="947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45" t="str">
        <f t="shared" si="72"/>
        <v>69 / ?</v>
      </c>
      <c r="C164" s="946">
        <f t="shared" si="72"/>
        <v>0</v>
      </c>
      <c r="D164" s="947">
        <f t="shared" si="72"/>
        <v>0</v>
      </c>
      <c r="E164" s="37"/>
      <c r="F164" s="37"/>
      <c r="G164" s="37"/>
      <c r="H164" s="53"/>
      <c r="I164" s="951" t="str">
        <f t="shared" ref="I164:O165" si="75">I86</f>
        <v>SHUMA E KËRKUAR NETO</v>
      </c>
      <c r="J164" s="952">
        <f t="shared" si="75"/>
        <v>0</v>
      </c>
      <c r="K164" s="952">
        <f t="shared" si="75"/>
        <v>0</v>
      </c>
      <c r="L164" s="952">
        <f t="shared" si="75"/>
        <v>0</v>
      </c>
      <c r="M164" s="952">
        <f t="shared" si="75"/>
        <v>0</v>
      </c>
      <c r="N164" s="952">
        <f t="shared" si="75"/>
        <v>0</v>
      </c>
      <c r="O164" s="953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45">
        <f t="shared" si="72"/>
        <v>0</v>
      </c>
      <c r="C165" s="946">
        <f t="shared" si="72"/>
        <v>0</v>
      </c>
      <c r="D165" s="947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54">
        <f t="shared" si="75"/>
        <v>0</v>
      </c>
      <c r="J165" s="955">
        <f t="shared" si="75"/>
        <v>0</v>
      </c>
      <c r="K165" s="955">
        <f t="shared" si="75"/>
        <v>0</v>
      </c>
      <c r="L165" s="955">
        <f t="shared" si="75"/>
        <v>0</v>
      </c>
      <c r="M165" s="955">
        <f t="shared" si="75"/>
        <v>0</v>
      </c>
      <c r="N165" s="955">
        <f t="shared" si="75"/>
        <v>0</v>
      </c>
      <c r="O165" s="956">
        <f t="shared" si="75"/>
        <v>0</v>
      </c>
    </row>
    <row r="166" spans="1:15" ht="12.75" hidden="1" customHeight="1" x14ac:dyDescent="0.2">
      <c r="A166" s="942" t="str">
        <f t="shared" si="72"/>
        <v>SHPENZIME KORRENTE</v>
      </c>
      <c r="B166" s="943">
        <f t="shared" si="72"/>
        <v>0</v>
      </c>
      <c r="C166" s="943">
        <f t="shared" si="72"/>
        <v>0</v>
      </c>
      <c r="D166" s="943">
        <f t="shared" si="72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45">
        <f t="shared" si="72"/>
        <v>600</v>
      </c>
      <c r="C167" s="946">
        <f t="shared" si="72"/>
        <v>0</v>
      </c>
      <c r="D167" s="947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45">
        <f t="shared" si="72"/>
        <v>601</v>
      </c>
      <c r="C168" s="946">
        <f t="shared" si="72"/>
        <v>0</v>
      </c>
      <c r="D168" s="947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45">
        <f t="shared" si="72"/>
        <v>602</v>
      </c>
      <c r="C169" s="946">
        <f t="shared" si="72"/>
        <v>0</v>
      </c>
      <c r="D169" s="947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45">
        <f t="shared" si="72"/>
        <v>603</v>
      </c>
      <c r="C170" s="946">
        <f t="shared" si="72"/>
        <v>0</v>
      </c>
      <c r="D170" s="947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45">
        <f t="shared" si="72"/>
        <v>604</v>
      </c>
      <c r="C171" s="946">
        <f t="shared" si="72"/>
        <v>0</v>
      </c>
      <c r="D171" s="947">
        <f t="shared" si="72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45">
        <f t="shared" si="72"/>
        <v>605</v>
      </c>
      <c r="C172" s="946">
        <f t="shared" si="72"/>
        <v>0</v>
      </c>
      <c r="D172" s="947">
        <f t="shared" si="72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45">
        <f t="shared" si="72"/>
        <v>606</v>
      </c>
      <c r="C173" s="946">
        <f t="shared" si="72"/>
        <v>0</v>
      </c>
      <c r="D173" s="947">
        <f t="shared" si="72"/>
        <v>0</v>
      </c>
      <c r="E173" s="37"/>
      <c r="F173" s="37"/>
      <c r="G173" s="37"/>
      <c r="H173" s="53"/>
      <c r="I173" s="315"/>
      <c r="J173" s="1002"/>
      <c r="K173" s="1002"/>
      <c r="L173" s="1002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50" t="str">
        <f t="shared" si="72"/>
        <v>Shpenzimet kapitale</v>
      </c>
      <c r="B174" s="972" t="str">
        <f t="shared" si="72"/>
        <v>230 / 231</v>
      </c>
      <c r="C174" s="973">
        <f t="shared" si="72"/>
        <v>0</v>
      </c>
      <c r="D174" s="974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45">
        <f t="shared" si="72"/>
        <v>609</v>
      </c>
      <c r="C175" s="946">
        <f t="shared" si="72"/>
        <v>0</v>
      </c>
      <c r="D175" s="947">
        <f t="shared" si="72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customHeight="1" x14ac:dyDescent="0.2">
      <c r="A176" s="124" t="str">
        <f t="shared" si="72"/>
        <v>Interesa per kredi direkte ose bono</v>
      </c>
      <c r="B176" s="975">
        <f t="shared" si="72"/>
        <v>650</v>
      </c>
      <c r="C176" s="976">
        <f t="shared" si="72"/>
        <v>0</v>
      </c>
      <c r="D176" s="977">
        <f t="shared" si="72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customHeight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customHeight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41" t="str">
        <f t="shared" si="85"/>
        <v>011 Organet ekzekutive dhe legjislative, për çështjet financiare dhe fiskale, çështjet e brendshme</v>
      </c>
      <c r="C183" s="941">
        <f t="shared" si="85"/>
        <v>0</v>
      </c>
      <c r="D183" s="941">
        <f t="shared" si="85"/>
        <v>0</v>
      </c>
      <c r="E183" s="941">
        <f t="shared" si="85"/>
        <v>0</v>
      </c>
      <c r="F183" s="941">
        <f t="shared" si="85"/>
        <v>0</v>
      </c>
      <c r="G183" s="941">
        <f t="shared" si="85"/>
        <v>0</v>
      </c>
      <c r="H183" s="941">
        <f t="shared" si="85"/>
        <v>0</v>
      </c>
      <c r="I183" s="941">
        <f t="shared" si="85"/>
        <v>0</v>
      </c>
      <c r="J183" s="941">
        <f t="shared" si="85"/>
        <v>0</v>
      </c>
      <c r="K183" s="941">
        <f t="shared" si="85"/>
        <v>0</v>
      </c>
      <c r="L183" s="941">
        <f t="shared" si="85"/>
        <v>0</v>
      </c>
      <c r="M183" s="941">
        <f t="shared" si="85"/>
        <v>0</v>
      </c>
      <c r="N183" s="941">
        <f t="shared" si="85"/>
        <v>0</v>
      </c>
      <c r="O183" s="941">
        <f t="shared" si="85"/>
        <v>0</v>
      </c>
    </row>
    <row r="184" spans="1:15" ht="18.75" x14ac:dyDescent="0.2">
      <c r="A184" s="276" t="str">
        <f>A9</f>
        <v>Programi 1d</v>
      </c>
      <c r="B184" s="941" t="str">
        <f>C9</f>
        <v>Gjendja civile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276" t="str">
        <f>'(B3) Struktura Funksionale'!B11</f>
        <v>01170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37" t="str">
        <f t="shared" ref="A186:G186" si="86">A69</f>
        <v>SHPENZIME TË PRITSHME</v>
      </c>
      <c r="B186" s="938">
        <f t="shared" si="86"/>
        <v>0</v>
      </c>
      <c r="C186" s="938">
        <f t="shared" si="86"/>
        <v>0</v>
      </c>
      <c r="D186" s="938">
        <f t="shared" si="86"/>
        <v>0</v>
      </c>
      <c r="E186" s="938">
        <f t="shared" si="86"/>
        <v>0</v>
      </c>
      <c r="F186" s="938">
        <f t="shared" si="86"/>
        <v>0</v>
      </c>
      <c r="G186" s="958">
        <f t="shared" si="86"/>
        <v>0</v>
      </c>
      <c r="H186" s="131"/>
      <c r="I186" s="971" t="str">
        <f t="shared" ref="I186:O186" si="87">I69</f>
        <v xml:space="preserve">TË ARDHURAT E PRITSHME </v>
      </c>
      <c r="J186" s="969">
        <f t="shared" si="87"/>
        <v>0</v>
      </c>
      <c r="K186" s="969">
        <f t="shared" si="87"/>
        <v>0</v>
      </c>
      <c r="L186" s="969">
        <f t="shared" si="87"/>
        <v>0</v>
      </c>
      <c r="M186" s="969">
        <f t="shared" si="87"/>
        <v>0</v>
      </c>
      <c r="N186" s="969">
        <f t="shared" si="87"/>
        <v>0</v>
      </c>
      <c r="O186" s="970">
        <f t="shared" si="87"/>
        <v>0</v>
      </c>
    </row>
    <row r="187" spans="1:15" ht="21.75" customHeight="1" x14ac:dyDescent="0.2">
      <c r="A187" s="211"/>
      <c r="B187" s="417">
        <f t="shared" ref="B187:G187" si="88">B70</f>
        <v>-2</v>
      </c>
      <c r="C187" s="417">
        <f t="shared" si="88"/>
        <v>-1</v>
      </c>
      <c r="D187" s="417">
        <f t="shared" si="88"/>
        <v>0</v>
      </c>
      <c r="E187" s="251">
        <f t="shared" si="88"/>
        <v>1</v>
      </c>
      <c r="F187" s="251">
        <f t="shared" si="88"/>
        <v>2</v>
      </c>
      <c r="G187" s="251">
        <f t="shared" si="88"/>
        <v>3</v>
      </c>
      <c r="H187" s="212"/>
      <c r="I187" s="414"/>
      <c r="J187" s="417">
        <f t="shared" ref="J187:O187" si="89">J70</f>
        <v>-2</v>
      </c>
      <c r="K187" s="417">
        <f t="shared" si="89"/>
        <v>-1</v>
      </c>
      <c r="L187" s="417">
        <f t="shared" si="89"/>
        <v>0</v>
      </c>
      <c r="M187" s="251">
        <f t="shared" si="89"/>
        <v>1</v>
      </c>
      <c r="N187" s="251">
        <f t="shared" si="89"/>
        <v>2</v>
      </c>
      <c r="O187" s="251">
        <f t="shared" si="89"/>
        <v>3</v>
      </c>
    </row>
    <row r="188" spans="1:15" ht="12.75" x14ac:dyDescent="0.2">
      <c r="A188" s="431"/>
      <c r="B188" s="424"/>
      <c r="C188" s="347"/>
      <c r="D188" s="348"/>
      <c r="E188" s="683"/>
      <c r="F188" s="683"/>
      <c r="G188" s="684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90">I72</f>
        <v>VLERËSIM I ARDHURAVE NGA TARIFAT</v>
      </c>
      <c r="J189" s="943">
        <f t="shared" si="90"/>
        <v>0</v>
      </c>
      <c r="K189" s="943">
        <f t="shared" si="90"/>
        <v>0</v>
      </c>
      <c r="L189" s="943">
        <f t="shared" si="90"/>
        <v>0</v>
      </c>
      <c r="M189" s="943">
        <f t="shared" si="90"/>
        <v>0</v>
      </c>
      <c r="N189" s="943">
        <f t="shared" si="90"/>
        <v>0</v>
      </c>
      <c r="O189" s="944">
        <f t="shared" si="90"/>
        <v>0</v>
      </c>
    </row>
    <row r="190" spans="1:15" ht="12.75" x14ac:dyDescent="0.2">
      <c r="A190" s="125"/>
      <c r="B190" s="210"/>
      <c r="C190" s="126"/>
      <c r="D190" s="126"/>
      <c r="E190" s="682"/>
      <c r="F190" s="682"/>
      <c r="G190" s="685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09" t="str">
        <f t="shared" ref="A191:G192" si="91">A74</f>
        <v>SHPENZIME TË PRITSHME</v>
      </c>
      <c r="B191" s="1010">
        <f t="shared" si="91"/>
        <v>0</v>
      </c>
      <c r="C191" s="1010">
        <f t="shared" si="91"/>
        <v>0</v>
      </c>
      <c r="D191" s="1010">
        <f t="shared" si="91"/>
        <v>0</v>
      </c>
      <c r="E191" s="1010">
        <f t="shared" si="91"/>
        <v>0</v>
      </c>
      <c r="F191" s="1010">
        <f t="shared" si="91"/>
        <v>0</v>
      </c>
      <c r="G191" s="1011">
        <f t="shared" si="91"/>
        <v>0</v>
      </c>
      <c r="H191" s="10"/>
    </row>
    <row r="192" spans="1:15" ht="12.75" x14ac:dyDescent="0.2">
      <c r="A192" s="942" t="str">
        <f t="shared" si="91"/>
        <v>KOSTO DIREKTE PËR PROJEKTET DHE SHPENZIMET KAPITALE</v>
      </c>
      <c r="B192" s="943">
        <f t="shared" si="91"/>
        <v>0</v>
      </c>
      <c r="C192" s="943">
        <f t="shared" si="91"/>
        <v>0</v>
      </c>
      <c r="D192" s="943">
        <f t="shared" si="91"/>
        <v>0</v>
      </c>
      <c r="E192" s="943">
        <f t="shared" si="91"/>
        <v>0</v>
      </c>
      <c r="F192" s="943">
        <f t="shared" si="91"/>
        <v>0</v>
      </c>
      <c r="G192" s="944">
        <f t="shared" si="91"/>
        <v>0</v>
      </c>
      <c r="H192" s="31"/>
      <c r="I192" s="942" t="str">
        <f t="shared" ref="I192:I197" si="92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93">A76</f>
        <v>Pagat</v>
      </c>
      <c r="B193" s="945">
        <f t="shared" si="93"/>
        <v>600</v>
      </c>
      <c r="C193" s="946">
        <f t="shared" si="93"/>
        <v>0</v>
      </c>
      <c r="D193" s="947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45">
        <f t="shared" si="93"/>
        <v>601</v>
      </c>
      <c r="C194" s="946">
        <f t="shared" si="93"/>
        <v>0</v>
      </c>
      <c r="D194" s="947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45">
        <f t="shared" si="93"/>
        <v>602</v>
      </c>
      <c r="C195" s="946">
        <f t="shared" si="93"/>
        <v>0</v>
      </c>
      <c r="D195" s="947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45">
        <f t="shared" si="93"/>
        <v>603</v>
      </c>
      <c r="C196" s="946">
        <f t="shared" si="93"/>
        <v>0</v>
      </c>
      <c r="D196" s="947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45">
        <f t="shared" si="93"/>
        <v>604</v>
      </c>
      <c r="C197" s="946">
        <f t="shared" si="93"/>
        <v>0</v>
      </c>
      <c r="D197" s="947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45">
        <f t="shared" si="93"/>
        <v>605</v>
      </c>
      <c r="C198" s="946">
        <f t="shared" si="93"/>
        <v>0</v>
      </c>
      <c r="D198" s="947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45">
        <f t="shared" si="93"/>
        <v>606</v>
      </c>
      <c r="C199" s="946">
        <f t="shared" si="93"/>
        <v>0</v>
      </c>
      <c r="D199" s="947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45" t="str">
        <f t="shared" si="93"/>
        <v>230 / 231</v>
      </c>
      <c r="C200" s="946">
        <f t="shared" si="93"/>
        <v>0</v>
      </c>
      <c r="D200" s="947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45">
        <f t="shared" si="93"/>
        <v>609</v>
      </c>
      <c r="C201" s="946">
        <f t="shared" si="93"/>
        <v>0</v>
      </c>
      <c r="D201" s="947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45">
        <f t="shared" si="93"/>
        <v>650</v>
      </c>
      <c r="C202" s="946">
        <f t="shared" si="93"/>
        <v>0</v>
      </c>
      <c r="D202" s="947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45" t="str">
        <f t="shared" si="93"/>
        <v>69 / ?</v>
      </c>
      <c r="C203" s="946">
        <f t="shared" si="93"/>
        <v>0</v>
      </c>
      <c r="D203" s="947">
        <f t="shared" si="93"/>
        <v>0</v>
      </c>
      <c r="E203" s="129"/>
      <c r="F203" s="129"/>
      <c r="G203" s="129"/>
      <c r="H203" s="53"/>
      <c r="I203" s="951" t="str">
        <f t="shared" ref="I203:O204" si="94">I86</f>
        <v>SHUMA E KËRKUAR NETO</v>
      </c>
      <c r="J203" s="952">
        <f t="shared" si="94"/>
        <v>0</v>
      </c>
      <c r="K203" s="952">
        <f t="shared" si="94"/>
        <v>0</v>
      </c>
      <c r="L203" s="952">
        <f t="shared" si="94"/>
        <v>0</v>
      </c>
      <c r="M203" s="952">
        <f t="shared" si="94"/>
        <v>0</v>
      </c>
      <c r="N203" s="952">
        <f t="shared" si="94"/>
        <v>0</v>
      </c>
      <c r="O203" s="953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45">
        <f t="shared" si="93"/>
        <v>0</v>
      </c>
      <c r="C204" s="946">
        <f t="shared" si="93"/>
        <v>0</v>
      </c>
      <c r="D204" s="947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54">
        <f t="shared" si="94"/>
        <v>0</v>
      </c>
      <c r="J204" s="955">
        <f t="shared" si="94"/>
        <v>0</v>
      </c>
      <c r="K204" s="955">
        <f t="shared" si="94"/>
        <v>0</v>
      </c>
      <c r="L204" s="955">
        <f t="shared" si="94"/>
        <v>0</v>
      </c>
      <c r="M204" s="955">
        <f t="shared" si="94"/>
        <v>0</v>
      </c>
      <c r="N204" s="955">
        <f t="shared" si="94"/>
        <v>0</v>
      </c>
      <c r="O204" s="956">
        <f t="shared" si="94"/>
        <v>0</v>
      </c>
    </row>
    <row r="205" spans="1:15" ht="12.75" x14ac:dyDescent="0.2">
      <c r="A205" s="942" t="str">
        <f t="shared" si="93"/>
        <v>SHPENZIME KORRENTE</v>
      </c>
      <c r="B205" s="943">
        <f t="shared" si="93"/>
        <v>0</v>
      </c>
      <c r="C205" s="943">
        <f t="shared" si="93"/>
        <v>0</v>
      </c>
      <c r="D205" s="943">
        <f t="shared" si="93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45">
        <f t="shared" si="93"/>
        <v>600</v>
      </c>
      <c r="C206" s="946">
        <f t="shared" si="93"/>
        <v>0</v>
      </c>
      <c r="D206" s="947">
        <f t="shared" si="93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45">
        <f t="shared" si="93"/>
        <v>601</v>
      </c>
      <c r="C207" s="946">
        <f t="shared" si="93"/>
        <v>0</v>
      </c>
      <c r="D207" s="947">
        <f t="shared" si="93"/>
        <v>0</v>
      </c>
      <c r="E207" s="37"/>
      <c r="F207" s="37"/>
      <c r="G207" s="37"/>
      <c r="H207" s="53"/>
    </row>
    <row r="208" spans="1:15" ht="12.75" x14ac:dyDescent="0.2">
      <c r="A208" s="124" t="str">
        <f t="shared" si="93"/>
        <v>Mallra dhe shërbime</v>
      </c>
      <c r="B208" s="945">
        <f t="shared" si="93"/>
        <v>602</v>
      </c>
      <c r="C208" s="946">
        <f t="shared" si="93"/>
        <v>0</v>
      </c>
      <c r="D208" s="947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06" t="str">
        <f>J37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45">
        <f t="shared" si="93"/>
        <v>603</v>
      </c>
      <c r="C209" s="946">
        <f t="shared" si="93"/>
        <v>0</v>
      </c>
      <c r="D209" s="947">
        <f t="shared" si="93"/>
        <v>0</v>
      </c>
      <c r="E209" s="37"/>
      <c r="F209" s="37"/>
      <c r="G209" s="37"/>
      <c r="H209" s="53"/>
      <c r="I209" s="743" t="str">
        <f>I38</f>
        <v>Qëllime</v>
      </c>
      <c r="J209" s="1006" t="str">
        <f>J38</f>
        <v>Shpenzimet kapitale</v>
      </c>
      <c r="K209" s="1007"/>
      <c r="L209" s="1008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45">
        <f t="shared" si="93"/>
        <v>604</v>
      </c>
      <c r="C210" s="946">
        <f t="shared" si="93"/>
        <v>0</v>
      </c>
      <c r="D210" s="947">
        <f t="shared" si="93"/>
        <v>0</v>
      </c>
      <c r="E210" s="37"/>
      <c r="F210" s="37"/>
      <c r="G210" s="37"/>
      <c r="H210" s="53"/>
      <c r="I210" s="315"/>
      <c r="J210" s="1006" t="str">
        <f>J39</f>
        <v>Mallra dhe shërbime</v>
      </c>
      <c r="K210" s="1007"/>
      <c r="L210" s="1008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45">
        <f t="shared" si="93"/>
        <v>605</v>
      </c>
      <c r="C211" s="946">
        <f t="shared" si="93"/>
        <v>0</v>
      </c>
      <c r="D211" s="947">
        <f t="shared" si="93"/>
        <v>0</v>
      </c>
      <c r="E211" s="37"/>
      <c r="F211" s="37"/>
      <c r="G211" s="37"/>
      <c r="H211" s="53"/>
      <c r="I211" s="315"/>
      <c r="J211" s="1006" t="str">
        <f>J40</f>
        <v>Qëllime të mëtejshme</v>
      </c>
      <c r="K211" s="1007"/>
      <c r="L211" s="1008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45">
        <f t="shared" si="93"/>
        <v>606</v>
      </c>
      <c r="C212" s="946">
        <f t="shared" si="93"/>
        <v>0</v>
      </c>
      <c r="D212" s="947">
        <f t="shared" si="93"/>
        <v>0</v>
      </c>
      <c r="E212" s="37"/>
      <c r="F212" s="37"/>
      <c r="G212" s="37"/>
      <c r="H212" s="53"/>
      <c r="I212" s="315"/>
      <c r="J212" s="1002"/>
      <c r="K212" s="1002"/>
      <c r="L212" s="1002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50" t="str">
        <f t="shared" si="93"/>
        <v>Shpenzimet kapitale</v>
      </c>
      <c r="B213" s="972" t="str">
        <f t="shared" si="93"/>
        <v>230 / 231</v>
      </c>
      <c r="C213" s="973">
        <f t="shared" si="93"/>
        <v>0</v>
      </c>
      <c r="D213" s="974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45">
        <f t="shared" si="93"/>
        <v>609</v>
      </c>
      <c r="C214" s="946">
        <f t="shared" si="93"/>
        <v>0</v>
      </c>
      <c r="D214" s="947">
        <f t="shared" si="93"/>
        <v>0</v>
      </c>
      <c r="E214" s="37"/>
      <c r="F214" s="37"/>
      <c r="G214" s="37"/>
      <c r="H214" s="53"/>
      <c r="I214" s="419">
        <f>I97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93"/>
        <v>Interesa per kredi direkte ose bono</v>
      </c>
      <c r="B215" s="975">
        <f t="shared" si="93"/>
        <v>650</v>
      </c>
      <c r="C215" s="976">
        <f t="shared" si="93"/>
        <v>0</v>
      </c>
      <c r="D215" s="977">
        <f t="shared" si="93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" si="100">SUM(F206:F216)</f>
        <v>0</v>
      </c>
      <c r="G217" s="129">
        <f t="shared" ref="G217" si="101">SUM(G206:G216)</f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102">C189</f>
        <v>0</v>
      </c>
      <c r="D219" s="34">
        <f t="shared" si="102"/>
        <v>0</v>
      </c>
      <c r="E219" s="129">
        <f>E204+E217</f>
        <v>0</v>
      </c>
      <c r="F219" s="129">
        <f>F204+F217</f>
        <v>0</v>
      </c>
      <c r="G219" s="129">
        <f t="shared" ref="G219" si="103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104">A66</f>
        <v>Nënfunksioni 1</v>
      </c>
      <c r="B222" s="941" t="str">
        <f t="shared" si="104"/>
        <v>011 Organet ekzekutive dhe legjislative, për çështjet financiare dhe fiskale, çështjet e brendshme</v>
      </c>
      <c r="C222" s="941">
        <f t="shared" si="104"/>
        <v>0</v>
      </c>
      <c r="D222" s="941">
        <f t="shared" si="104"/>
        <v>0</v>
      </c>
      <c r="E222" s="941">
        <f t="shared" si="104"/>
        <v>0</v>
      </c>
      <c r="F222" s="941">
        <f t="shared" si="104"/>
        <v>0</v>
      </c>
      <c r="G222" s="941">
        <f t="shared" si="104"/>
        <v>0</v>
      </c>
      <c r="H222" s="941">
        <f t="shared" si="104"/>
        <v>0</v>
      </c>
      <c r="I222" s="941">
        <f t="shared" si="104"/>
        <v>0</v>
      </c>
      <c r="J222" s="941">
        <f t="shared" si="104"/>
        <v>0</v>
      </c>
      <c r="K222" s="941">
        <f t="shared" si="104"/>
        <v>0</v>
      </c>
      <c r="L222" s="941">
        <f t="shared" si="104"/>
        <v>0</v>
      </c>
      <c r="M222" s="941">
        <f t="shared" si="104"/>
        <v>0</v>
      </c>
      <c r="N222" s="941">
        <f t="shared" si="104"/>
        <v>0</v>
      </c>
      <c r="O222" s="941">
        <f t="shared" si="104"/>
        <v>0</v>
      </c>
    </row>
    <row r="223" spans="1:15" ht="17.25" customHeight="1" x14ac:dyDescent="0.2">
      <c r="A223" s="276" t="str">
        <f>A10</f>
        <v>Programi 1e</v>
      </c>
      <c r="B223" s="941">
        <f>C10</f>
        <v>0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276">
        <f>'(B3) Struktura Funksionale'!B12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68" t="str">
        <f t="shared" ref="A225:G225" si="105">A69</f>
        <v>SHPENZIME TË PRITSHME</v>
      </c>
      <c r="B225" s="969">
        <f t="shared" si="105"/>
        <v>0</v>
      </c>
      <c r="C225" s="969">
        <f t="shared" si="105"/>
        <v>0</v>
      </c>
      <c r="D225" s="969">
        <f t="shared" si="105"/>
        <v>0</v>
      </c>
      <c r="E225" s="969">
        <f t="shared" si="105"/>
        <v>0</v>
      </c>
      <c r="F225" s="969">
        <f t="shared" si="105"/>
        <v>0</v>
      </c>
      <c r="G225" s="970">
        <f t="shared" si="105"/>
        <v>0</v>
      </c>
      <c r="H225" s="131"/>
      <c r="I225" s="971" t="str">
        <f t="shared" ref="I225:O225" si="106">I69</f>
        <v xml:space="preserve">TË ARDHURAT E PRITSHME </v>
      </c>
      <c r="J225" s="969">
        <f t="shared" si="106"/>
        <v>0</v>
      </c>
      <c r="K225" s="969">
        <f t="shared" si="106"/>
        <v>0</v>
      </c>
      <c r="L225" s="969">
        <f t="shared" si="106"/>
        <v>0</v>
      </c>
      <c r="M225" s="969">
        <f t="shared" si="106"/>
        <v>0</v>
      </c>
      <c r="N225" s="969">
        <f t="shared" si="106"/>
        <v>0</v>
      </c>
      <c r="O225" s="970">
        <f t="shared" si="106"/>
        <v>0</v>
      </c>
    </row>
    <row r="226" spans="1:15" ht="18.75" customHeight="1" x14ac:dyDescent="0.2">
      <c r="A226" s="211"/>
      <c r="B226" s="417">
        <f t="shared" ref="B226:G226" si="107">B70</f>
        <v>-2</v>
      </c>
      <c r="C226" s="417">
        <f t="shared" si="107"/>
        <v>-1</v>
      </c>
      <c r="D226" s="417">
        <f t="shared" si="107"/>
        <v>0</v>
      </c>
      <c r="E226" s="251">
        <f t="shared" si="107"/>
        <v>1</v>
      </c>
      <c r="F226" s="251">
        <f t="shared" si="107"/>
        <v>2</v>
      </c>
      <c r="G226" s="251">
        <f t="shared" si="107"/>
        <v>3</v>
      </c>
      <c r="H226" s="212"/>
      <c r="I226" s="414"/>
      <c r="J226" s="417">
        <f t="shared" ref="J226:O226" si="108">J70</f>
        <v>-2</v>
      </c>
      <c r="K226" s="417">
        <f t="shared" si="108"/>
        <v>-1</v>
      </c>
      <c r="L226" s="417">
        <f t="shared" si="108"/>
        <v>0</v>
      </c>
      <c r="M226" s="251">
        <f t="shared" si="108"/>
        <v>1</v>
      </c>
      <c r="N226" s="251">
        <f t="shared" si="108"/>
        <v>2</v>
      </c>
      <c r="O226" s="251">
        <f t="shared" si="108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109">I72</f>
        <v>VLERËSIM I ARDHURAVE NGA TARIFAT</v>
      </c>
      <c r="J228" s="943">
        <f t="shared" si="109"/>
        <v>0</v>
      </c>
      <c r="K228" s="943">
        <f t="shared" si="109"/>
        <v>0</v>
      </c>
      <c r="L228" s="943">
        <f t="shared" si="109"/>
        <v>0</v>
      </c>
      <c r="M228" s="943">
        <f t="shared" si="109"/>
        <v>0</v>
      </c>
      <c r="N228" s="943">
        <f t="shared" si="109"/>
        <v>0</v>
      </c>
      <c r="O228" s="944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110">A74</f>
        <v>SHPENZIME TË PRITSHME</v>
      </c>
      <c r="B230" s="949">
        <f t="shared" si="110"/>
        <v>0</v>
      </c>
      <c r="C230" s="949">
        <f t="shared" si="110"/>
        <v>0</v>
      </c>
      <c r="D230" s="949">
        <f t="shared" si="110"/>
        <v>0</v>
      </c>
      <c r="E230" s="949">
        <f t="shared" si="110"/>
        <v>0</v>
      </c>
      <c r="F230" s="949">
        <f t="shared" si="110"/>
        <v>0</v>
      </c>
      <c r="G230" s="950">
        <f t="shared" si="110"/>
        <v>0</v>
      </c>
      <c r="H230" s="10"/>
    </row>
    <row r="231" spans="1:15" ht="12.75" x14ac:dyDescent="0.2">
      <c r="A231" s="942" t="str">
        <f t="shared" si="110"/>
        <v>KOSTO DIREKTE PËR PROJEKTET DHE SHPENZIMET KAPITALE</v>
      </c>
      <c r="B231" s="943">
        <f t="shared" si="110"/>
        <v>0</v>
      </c>
      <c r="C231" s="943">
        <f t="shared" si="110"/>
        <v>0</v>
      </c>
      <c r="D231" s="943">
        <f t="shared" si="110"/>
        <v>0</v>
      </c>
      <c r="E231" s="943">
        <f t="shared" si="110"/>
        <v>0</v>
      </c>
      <c r="F231" s="943">
        <f t="shared" si="110"/>
        <v>0</v>
      </c>
      <c r="G231" s="944">
        <f t="shared" si="110"/>
        <v>0</v>
      </c>
      <c r="H231" s="31"/>
      <c r="I231" s="942" t="str">
        <f t="shared" ref="I231:I236" si="111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112">A76</f>
        <v>Pagat</v>
      </c>
      <c r="B232" s="945">
        <f t="shared" si="112"/>
        <v>600</v>
      </c>
      <c r="C232" s="946">
        <f t="shared" si="112"/>
        <v>0</v>
      </c>
      <c r="D232" s="947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45">
        <f t="shared" si="112"/>
        <v>601</v>
      </c>
      <c r="C233" s="946">
        <f t="shared" si="112"/>
        <v>0</v>
      </c>
      <c r="D233" s="947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45">
        <f t="shared" si="112"/>
        <v>602</v>
      </c>
      <c r="C234" s="946">
        <f t="shared" si="112"/>
        <v>0</v>
      </c>
      <c r="D234" s="947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45">
        <f t="shared" si="112"/>
        <v>603</v>
      </c>
      <c r="C235" s="946">
        <f t="shared" si="112"/>
        <v>0</v>
      </c>
      <c r="D235" s="947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45">
        <f t="shared" si="112"/>
        <v>604</v>
      </c>
      <c r="C236" s="946">
        <f t="shared" si="112"/>
        <v>0</v>
      </c>
      <c r="D236" s="947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45">
        <f t="shared" si="112"/>
        <v>605</v>
      </c>
      <c r="C237" s="946">
        <f t="shared" si="112"/>
        <v>0</v>
      </c>
      <c r="D237" s="947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45">
        <f t="shared" si="112"/>
        <v>606</v>
      </c>
      <c r="C238" s="946">
        <f t="shared" si="112"/>
        <v>0</v>
      </c>
      <c r="D238" s="947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45" t="str">
        <f t="shared" si="112"/>
        <v>230 / 231</v>
      </c>
      <c r="C239" s="946">
        <f t="shared" si="112"/>
        <v>0</v>
      </c>
      <c r="D239" s="947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45">
        <f t="shared" si="112"/>
        <v>609</v>
      </c>
      <c r="C240" s="946">
        <f t="shared" si="112"/>
        <v>0</v>
      </c>
      <c r="D240" s="947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45">
        <f t="shared" si="112"/>
        <v>650</v>
      </c>
      <c r="C241" s="946">
        <f t="shared" si="112"/>
        <v>0</v>
      </c>
      <c r="D241" s="947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45" t="str">
        <f t="shared" si="112"/>
        <v>69 / ?</v>
      </c>
      <c r="C242" s="946">
        <f t="shared" si="112"/>
        <v>0</v>
      </c>
      <c r="D242" s="947">
        <f t="shared" si="112"/>
        <v>0</v>
      </c>
      <c r="E242" s="129"/>
      <c r="F242" s="129"/>
      <c r="G242" s="129"/>
      <c r="H242" s="53"/>
      <c r="I242" s="951" t="str">
        <f t="shared" ref="I242:O243" si="115">I86</f>
        <v>SHUMA E KËRKUAR NETO</v>
      </c>
      <c r="J242" s="952">
        <f t="shared" si="115"/>
        <v>0</v>
      </c>
      <c r="K242" s="952">
        <f t="shared" si="115"/>
        <v>0</v>
      </c>
      <c r="L242" s="952">
        <f t="shared" si="115"/>
        <v>0</v>
      </c>
      <c r="M242" s="952">
        <f t="shared" si="115"/>
        <v>0</v>
      </c>
      <c r="N242" s="952">
        <f t="shared" si="115"/>
        <v>0</v>
      </c>
      <c r="O242" s="953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45">
        <f t="shared" si="112"/>
        <v>0</v>
      </c>
      <c r="C243" s="946">
        <f t="shared" si="112"/>
        <v>0</v>
      </c>
      <c r="D243" s="947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54">
        <f t="shared" si="115"/>
        <v>0</v>
      </c>
      <c r="J243" s="955">
        <f t="shared" si="115"/>
        <v>0</v>
      </c>
      <c r="K243" s="955">
        <f t="shared" si="115"/>
        <v>0</v>
      </c>
      <c r="L243" s="955">
        <f t="shared" si="115"/>
        <v>0</v>
      </c>
      <c r="M243" s="955">
        <f t="shared" si="115"/>
        <v>0</v>
      </c>
      <c r="N243" s="955">
        <f t="shared" si="115"/>
        <v>0</v>
      </c>
      <c r="O243" s="956">
        <f t="shared" si="115"/>
        <v>0</v>
      </c>
    </row>
    <row r="244" spans="1:15" ht="12.75" x14ac:dyDescent="0.2">
      <c r="A244" s="942" t="str">
        <f t="shared" si="112"/>
        <v>SHPENZIME KORRENTE</v>
      </c>
      <c r="B244" s="943">
        <f t="shared" si="112"/>
        <v>0</v>
      </c>
      <c r="C244" s="943">
        <f t="shared" si="112"/>
        <v>0</v>
      </c>
      <c r="D244" s="943">
        <f t="shared" si="112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45">
        <f t="shared" si="112"/>
        <v>600</v>
      </c>
      <c r="C245" s="946">
        <f t="shared" si="112"/>
        <v>0</v>
      </c>
      <c r="D245" s="947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45">
        <f t="shared" si="112"/>
        <v>601</v>
      </c>
      <c r="C246" s="946">
        <f t="shared" si="112"/>
        <v>0</v>
      </c>
      <c r="D246" s="947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45">
        <f t="shared" si="112"/>
        <v>602</v>
      </c>
      <c r="C247" s="946">
        <f t="shared" si="112"/>
        <v>0</v>
      </c>
      <c r="D247" s="947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45">
        <f t="shared" si="112"/>
        <v>603</v>
      </c>
      <c r="C248" s="946">
        <f t="shared" si="112"/>
        <v>0</v>
      </c>
      <c r="D248" s="947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45">
        <f t="shared" si="112"/>
        <v>604</v>
      </c>
      <c r="C249" s="946">
        <f t="shared" si="112"/>
        <v>0</v>
      </c>
      <c r="D249" s="947">
        <f t="shared" si="112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45">
        <f t="shared" si="112"/>
        <v>605</v>
      </c>
      <c r="C250" s="946">
        <f t="shared" si="112"/>
        <v>0</v>
      </c>
      <c r="D250" s="947">
        <f t="shared" si="112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45">
        <f t="shared" si="112"/>
        <v>606</v>
      </c>
      <c r="C251" s="946">
        <f t="shared" si="112"/>
        <v>0</v>
      </c>
      <c r="D251" s="947">
        <f t="shared" si="112"/>
        <v>0</v>
      </c>
      <c r="E251" s="37"/>
      <c r="F251" s="37"/>
      <c r="G251" s="37"/>
      <c r="H251" s="53"/>
      <c r="I251" s="315"/>
      <c r="J251" s="1002"/>
      <c r="K251" s="1002"/>
      <c r="L251" s="1002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50" t="str">
        <f t="shared" si="112"/>
        <v>Shpenzimet kapitale</v>
      </c>
      <c r="B252" s="972" t="str">
        <f t="shared" si="112"/>
        <v>230 / 231</v>
      </c>
      <c r="C252" s="973">
        <f t="shared" si="112"/>
        <v>0</v>
      </c>
      <c r="D252" s="974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45">
        <f t="shared" si="112"/>
        <v>609</v>
      </c>
      <c r="C253" s="946">
        <f t="shared" si="112"/>
        <v>0</v>
      </c>
      <c r="D253" s="947">
        <f t="shared" si="112"/>
        <v>0</v>
      </c>
      <c r="E253" s="37"/>
      <c r="F253" s="37"/>
      <c r="G253" s="37"/>
      <c r="H253" s="53"/>
      <c r="I253" s="419">
        <f>M226</f>
        <v>1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112"/>
        <v>Interesa per kredi direkte ose bono</v>
      </c>
      <c r="B254" s="975">
        <f t="shared" si="112"/>
        <v>650</v>
      </c>
      <c r="C254" s="976">
        <f t="shared" si="112"/>
        <v>0</v>
      </c>
      <c r="D254" s="977">
        <f t="shared" si="112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25">A105</f>
        <v>Nënfunksioni 1</v>
      </c>
      <c r="B261" s="941" t="str">
        <f t="shared" si="125"/>
        <v>011 Organet ekzekutive dhe legjislative, për çështjet financiare dhe fiskale, çështjet e brendshme</v>
      </c>
      <c r="C261" s="941">
        <f t="shared" si="125"/>
        <v>0</v>
      </c>
      <c r="D261" s="941">
        <f t="shared" si="125"/>
        <v>0</v>
      </c>
      <c r="E261" s="941">
        <f t="shared" si="125"/>
        <v>0</v>
      </c>
      <c r="F261" s="941">
        <f t="shared" si="125"/>
        <v>0</v>
      </c>
      <c r="G261" s="941">
        <f t="shared" si="125"/>
        <v>0</v>
      </c>
      <c r="H261" s="941">
        <f t="shared" si="125"/>
        <v>0</v>
      </c>
      <c r="I261" s="941">
        <f t="shared" si="125"/>
        <v>0</v>
      </c>
      <c r="J261" s="941">
        <f t="shared" si="125"/>
        <v>0</v>
      </c>
      <c r="K261" s="941">
        <f t="shared" si="125"/>
        <v>0</v>
      </c>
      <c r="L261" s="941">
        <f t="shared" si="125"/>
        <v>0</v>
      </c>
      <c r="M261" s="941">
        <f t="shared" si="125"/>
        <v>0</v>
      </c>
      <c r="N261" s="941">
        <f t="shared" si="125"/>
        <v>0</v>
      </c>
      <c r="O261" s="941">
        <f t="shared" si="125"/>
        <v>0</v>
      </c>
    </row>
    <row r="262" spans="1:15" ht="17.25" customHeight="1" x14ac:dyDescent="0.2">
      <c r="A262" s="276" t="str">
        <f>A11</f>
        <v>Programi 1f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276">
        <f>'(B3) Struktura Funksionale'!B13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68" t="str">
        <f t="shared" ref="A264:G264" si="126">A108</f>
        <v>SHPENZIME TË PRITSHME</v>
      </c>
      <c r="B264" s="969">
        <f t="shared" si="126"/>
        <v>0</v>
      </c>
      <c r="C264" s="969">
        <f t="shared" si="126"/>
        <v>0</v>
      </c>
      <c r="D264" s="969">
        <f t="shared" si="126"/>
        <v>0</v>
      </c>
      <c r="E264" s="969">
        <f t="shared" si="126"/>
        <v>0</v>
      </c>
      <c r="F264" s="969">
        <f t="shared" si="126"/>
        <v>0</v>
      </c>
      <c r="G264" s="970">
        <f t="shared" si="126"/>
        <v>0</v>
      </c>
      <c r="H264" s="131"/>
      <c r="I264" s="971" t="str">
        <f t="shared" ref="I264:O264" si="127">I108</f>
        <v xml:space="preserve">TË ARDHURAT E PRITSHME </v>
      </c>
      <c r="J264" s="969">
        <f t="shared" si="127"/>
        <v>0</v>
      </c>
      <c r="K264" s="969">
        <f t="shared" si="127"/>
        <v>0</v>
      </c>
      <c r="L264" s="969">
        <f t="shared" si="127"/>
        <v>0</v>
      </c>
      <c r="M264" s="969">
        <f t="shared" si="127"/>
        <v>0</v>
      </c>
      <c r="N264" s="969">
        <f t="shared" si="127"/>
        <v>0</v>
      </c>
      <c r="O264" s="970">
        <f t="shared" si="127"/>
        <v>0</v>
      </c>
    </row>
    <row r="265" spans="1:15" ht="20.25" customHeight="1" x14ac:dyDescent="0.2">
      <c r="A265" s="211"/>
      <c r="B265" s="417">
        <f t="shared" ref="B265:G265" si="128">B109</f>
        <v>-2</v>
      </c>
      <c r="C265" s="417">
        <f t="shared" si="128"/>
        <v>-1</v>
      </c>
      <c r="D265" s="417">
        <f t="shared" si="128"/>
        <v>0</v>
      </c>
      <c r="E265" s="251">
        <f t="shared" si="128"/>
        <v>1</v>
      </c>
      <c r="F265" s="251">
        <f t="shared" si="128"/>
        <v>2</v>
      </c>
      <c r="G265" s="251">
        <f t="shared" si="128"/>
        <v>3</v>
      </c>
      <c r="H265" s="212"/>
      <c r="I265" s="414"/>
      <c r="J265" s="417">
        <f t="shared" ref="J265:O265" si="129">J109</f>
        <v>-2</v>
      </c>
      <c r="K265" s="417">
        <f t="shared" si="129"/>
        <v>-1</v>
      </c>
      <c r="L265" s="417">
        <f t="shared" si="129"/>
        <v>0</v>
      </c>
      <c r="M265" s="251">
        <f t="shared" si="129"/>
        <v>1</v>
      </c>
      <c r="N265" s="251">
        <f t="shared" si="129"/>
        <v>2</v>
      </c>
      <c r="O265" s="251">
        <f t="shared" si="129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30">I111</f>
        <v>VLERËSIM I ARDHURAVE NGA TARIFAT</v>
      </c>
      <c r="J267" s="943">
        <f t="shared" si="130"/>
        <v>0</v>
      </c>
      <c r="K267" s="943">
        <f t="shared" si="130"/>
        <v>0</v>
      </c>
      <c r="L267" s="943">
        <f t="shared" si="130"/>
        <v>0</v>
      </c>
      <c r="M267" s="943">
        <f t="shared" si="130"/>
        <v>0</v>
      </c>
      <c r="N267" s="943">
        <f t="shared" si="130"/>
        <v>0</v>
      </c>
      <c r="O267" s="944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8" t="str">
        <f t="shared" ref="A269:G269" si="131">A113</f>
        <v>SHPENZIME TË PRITSHME</v>
      </c>
      <c r="B269" s="949">
        <f t="shared" si="131"/>
        <v>0</v>
      </c>
      <c r="C269" s="949">
        <f t="shared" si="131"/>
        <v>0</v>
      </c>
      <c r="D269" s="949">
        <f t="shared" si="131"/>
        <v>0</v>
      </c>
      <c r="E269" s="949">
        <f t="shared" si="131"/>
        <v>0</v>
      </c>
      <c r="F269" s="949">
        <f t="shared" si="131"/>
        <v>0</v>
      </c>
      <c r="G269" s="950">
        <f t="shared" si="131"/>
        <v>0</v>
      </c>
      <c r="H269" s="10"/>
    </row>
    <row r="270" spans="1:15" ht="12.75" x14ac:dyDescent="0.2">
      <c r="A270" s="942" t="str">
        <f t="shared" ref="A270:G270" si="132">A114</f>
        <v>KOSTO DIREKTE PËR PROJEKTET DHE SHPENZIMET KAPITALE</v>
      </c>
      <c r="B270" s="943">
        <f t="shared" si="132"/>
        <v>0</v>
      </c>
      <c r="C270" s="943">
        <f t="shared" si="132"/>
        <v>0</v>
      </c>
      <c r="D270" s="943">
        <f t="shared" si="132"/>
        <v>0</v>
      </c>
      <c r="E270" s="943">
        <f t="shared" si="132"/>
        <v>0</v>
      </c>
      <c r="F270" s="943">
        <f t="shared" si="132"/>
        <v>0</v>
      </c>
      <c r="G270" s="944">
        <f t="shared" si="132"/>
        <v>0</v>
      </c>
      <c r="H270" s="31"/>
      <c r="I270" s="942" t="str">
        <f t="shared" ref="I270:I275" si="133">I114</f>
        <v>VLERËSIMI I TË ARDHURAVE ME DESTINACION</v>
      </c>
      <c r="J270" s="943"/>
      <c r="K270" s="943"/>
      <c r="L270" s="943"/>
      <c r="M270" s="943"/>
      <c r="N270" s="943"/>
      <c r="O270" s="944"/>
    </row>
    <row r="271" spans="1:15" ht="12.75" x14ac:dyDescent="0.2">
      <c r="A271" s="124" t="str">
        <f t="shared" ref="A271:D271" si="134">A115</f>
        <v>Pagat</v>
      </c>
      <c r="B271" s="945">
        <f t="shared" si="134"/>
        <v>600</v>
      </c>
      <c r="C271" s="946">
        <f t="shared" si="134"/>
        <v>0</v>
      </c>
      <c r="D271" s="947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45">
        <f t="shared" si="135"/>
        <v>601</v>
      </c>
      <c r="C272" s="946">
        <f t="shared" si="135"/>
        <v>0</v>
      </c>
      <c r="D272" s="947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45">
        <f t="shared" si="136"/>
        <v>602</v>
      </c>
      <c r="C273" s="946">
        <f t="shared" si="136"/>
        <v>0</v>
      </c>
      <c r="D273" s="947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45">
        <f t="shared" si="137"/>
        <v>603</v>
      </c>
      <c r="C274" s="946">
        <f t="shared" si="137"/>
        <v>0</v>
      </c>
      <c r="D274" s="947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45">
        <f t="shared" si="138"/>
        <v>604</v>
      </c>
      <c r="C275" s="946">
        <f t="shared" si="138"/>
        <v>0</v>
      </c>
      <c r="D275" s="947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45">
        <f t="shared" si="140"/>
        <v>605</v>
      </c>
      <c r="C276" s="946">
        <f t="shared" si="140"/>
        <v>0</v>
      </c>
      <c r="D276" s="947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45">
        <f t="shared" si="141"/>
        <v>606</v>
      </c>
      <c r="C277" s="946">
        <f t="shared" si="141"/>
        <v>0</v>
      </c>
      <c r="D277" s="947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45" t="str">
        <f t="shared" si="142"/>
        <v>230 / 231</v>
      </c>
      <c r="C278" s="946">
        <f t="shared" si="142"/>
        <v>0</v>
      </c>
      <c r="D278" s="947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45">
        <f t="shared" si="143"/>
        <v>609</v>
      </c>
      <c r="C279" s="946">
        <f t="shared" si="143"/>
        <v>0</v>
      </c>
      <c r="D279" s="947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45">
        <f t="shared" si="144"/>
        <v>650</v>
      </c>
      <c r="C280" s="946">
        <f t="shared" si="144"/>
        <v>0</v>
      </c>
      <c r="D280" s="947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45" t="str">
        <f t="shared" si="145"/>
        <v>69 / ?</v>
      </c>
      <c r="C281" s="946">
        <f t="shared" si="145"/>
        <v>0</v>
      </c>
      <c r="D281" s="947">
        <f t="shared" si="145"/>
        <v>0</v>
      </c>
      <c r="E281" s="129"/>
      <c r="F281" s="129"/>
      <c r="G281" s="129"/>
      <c r="H281" s="53"/>
      <c r="I281" s="951" t="str">
        <f t="shared" ref="I281:O281" si="146">I125</f>
        <v>SHUMA E KËRKUAR NETO</v>
      </c>
      <c r="J281" s="952">
        <f t="shared" si="146"/>
        <v>0</v>
      </c>
      <c r="K281" s="952">
        <f t="shared" si="146"/>
        <v>0</v>
      </c>
      <c r="L281" s="952">
        <f t="shared" si="146"/>
        <v>0</v>
      </c>
      <c r="M281" s="952">
        <f t="shared" si="146"/>
        <v>0</v>
      </c>
      <c r="N281" s="952">
        <f t="shared" si="146"/>
        <v>0</v>
      </c>
      <c r="O281" s="953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45">
        <f t="shared" si="147"/>
        <v>0</v>
      </c>
      <c r="C282" s="946">
        <f t="shared" si="147"/>
        <v>0</v>
      </c>
      <c r="D282" s="947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54">
        <f t="shared" ref="I282:O282" si="149">I126</f>
        <v>0</v>
      </c>
      <c r="J282" s="955">
        <f t="shared" si="149"/>
        <v>0</v>
      </c>
      <c r="K282" s="955">
        <f t="shared" si="149"/>
        <v>0</v>
      </c>
      <c r="L282" s="955">
        <f t="shared" si="149"/>
        <v>0</v>
      </c>
      <c r="M282" s="955">
        <f t="shared" si="149"/>
        <v>0</v>
      </c>
      <c r="N282" s="955">
        <f t="shared" si="149"/>
        <v>0</v>
      </c>
      <c r="O282" s="956">
        <f t="shared" si="149"/>
        <v>0</v>
      </c>
    </row>
    <row r="283" spans="1:15" ht="12.75" x14ac:dyDescent="0.2">
      <c r="A283" s="942" t="str">
        <f t="shared" ref="A283:D283" si="150">A127</f>
        <v>SHPENZIME KORRENTE</v>
      </c>
      <c r="B283" s="943">
        <f t="shared" si="150"/>
        <v>0</v>
      </c>
      <c r="C283" s="943">
        <f t="shared" si="150"/>
        <v>0</v>
      </c>
      <c r="D283" s="943">
        <f t="shared" si="150"/>
        <v>0</v>
      </c>
      <c r="E283" s="943">
        <f>E127</f>
        <v>0</v>
      </c>
      <c r="F283" s="943">
        <f>F127</f>
        <v>0</v>
      </c>
      <c r="G283" s="944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45">
        <f t="shared" si="157"/>
        <v>600</v>
      </c>
      <c r="C284" s="946">
        <f t="shared" si="157"/>
        <v>0</v>
      </c>
      <c r="D284" s="947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45">
        <f t="shared" si="158"/>
        <v>601</v>
      </c>
      <c r="C285" s="946">
        <f t="shared" si="158"/>
        <v>0</v>
      </c>
      <c r="D285" s="947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45">
        <f t="shared" si="159"/>
        <v>602</v>
      </c>
      <c r="C286" s="946">
        <f t="shared" si="159"/>
        <v>0</v>
      </c>
      <c r="D286" s="947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1006" t="str">
        <f>J247</f>
        <v>Vlera Totale për Aktivitet</v>
      </c>
      <c r="K286" s="1007"/>
      <c r="L286" s="1008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45">
        <f t="shared" si="160"/>
        <v>603</v>
      </c>
      <c r="C287" s="946">
        <f t="shared" si="160"/>
        <v>0</v>
      </c>
      <c r="D287" s="947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06" t="str">
        <f>J248</f>
        <v>Shpenzimet kapitale</v>
      </c>
      <c r="K287" s="1007"/>
      <c r="L287" s="1008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45">
        <f t="shared" si="161"/>
        <v>604</v>
      </c>
      <c r="C288" s="946">
        <f t="shared" si="161"/>
        <v>0</v>
      </c>
      <c r="D288" s="947">
        <f t="shared" si="161"/>
        <v>0</v>
      </c>
      <c r="E288" s="37"/>
      <c r="F288" s="37"/>
      <c r="G288" s="37"/>
      <c r="H288" s="53"/>
      <c r="I288" s="315"/>
      <c r="J288" s="1006" t="str">
        <f>J249</f>
        <v>Mallra dhe shërbime</v>
      </c>
      <c r="K288" s="1007"/>
      <c r="L288" s="1008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45">
        <f t="shared" si="162"/>
        <v>605</v>
      </c>
      <c r="C289" s="946">
        <f t="shared" si="162"/>
        <v>0</v>
      </c>
      <c r="D289" s="947">
        <f t="shared" si="162"/>
        <v>0</v>
      </c>
      <c r="E289" s="37"/>
      <c r="F289" s="37"/>
      <c r="G289" s="37"/>
      <c r="H289" s="53"/>
      <c r="I289" s="315"/>
      <c r="J289" s="1006" t="str">
        <f>J250</f>
        <v>Qëllime të mëtejshme</v>
      </c>
      <c r="K289" s="1007"/>
      <c r="L289" s="1008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45">
        <f t="shared" si="163"/>
        <v>606</v>
      </c>
      <c r="C290" s="946">
        <f t="shared" si="163"/>
        <v>0</v>
      </c>
      <c r="D290" s="947">
        <f t="shared" si="163"/>
        <v>0</v>
      </c>
      <c r="E290" s="37"/>
      <c r="F290" s="37"/>
      <c r="G290" s="37"/>
      <c r="H290" s="53"/>
      <c r="I290" s="315"/>
      <c r="J290" s="1002"/>
      <c r="K290" s="1002"/>
      <c r="L290" s="1002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50" t="str">
        <f t="shared" ref="A291:D291" si="164">A135</f>
        <v>Shpenzimet kapitale</v>
      </c>
      <c r="B291" s="972" t="str">
        <f t="shared" si="164"/>
        <v>230 / 231</v>
      </c>
      <c r="C291" s="973">
        <f t="shared" si="164"/>
        <v>0</v>
      </c>
      <c r="D291" s="974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45">
        <f t="shared" si="165"/>
        <v>609</v>
      </c>
      <c r="C292" s="946">
        <f t="shared" si="165"/>
        <v>0</v>
      </c>
      <c r="D292" s="947">
        <f t="shared" si="165"/>
        <v>0</v>
      </c>
      <c r="E292" s="37"/>
      <c r="F292" s="37"/>
      <c r="G292" s="37"/>
      <c r="H292" s="53"/>
      <c r="I292" s="419">
        <f>M265</f>
        <v>1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ref="A293:D293" si="166">A137</f>
        <v>Interesa per kredi direkte ose bono</v>
      </c>
      <c r="B293" s="975">
        <f t="shared" si="166"/>
        <v>650</v>
      </c>
      <c r="C293" s="976">
        <f t="shared" si="166"/>
        <v>0</v>
      </c>
      <c r="D293" s="977">
        <f t="shared" si="166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545" t="str">
        <f>A138</f>
        <v>Të tjera</v>
      </c>
      <c r="B294" s="945" t="str">
        <f>B138</f>
        <v>69 / ?</v>
      </c>
      <c r="C294" s="946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A139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algorithmName="SHA-512" hashValue="VeNiU1R0ED8UMQdLhr+diEgbP9jAFFrh2ejLmgB0BCcVR6fzuuq4wJeFGZD9ChW3lRTWArHfzwm5xJto0CQXNQ==" saltValue="HvS3NPdNfWLz+8otF55jJw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42" zoomScaleNormal="10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4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Fjalori'!A65</f>
        <v>Nënfunksioni 2</v>
      </c>
      <c r="B2" s="839" t="str">
        <f>+VLOOKUP($A2,'(B2) Struktura Organizative'!$A7:$E68,2,FALSE)</f>
        <v>017 Shërbime të  huamarrjes vendore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Funksionale'!A15</f>
        <v>Programi 2a</v>
      </c>
      <c r="B6" s="919"/>
      <c r="C6" s="920" t="str">
        <f>VLOOKUP($A6,'(B3) Struktura Funksionale'!$A$7:$E$146,3,FALSE)</f>
        <v>Planifikimi i përgjithshëm dhe Shërbimet Statistikore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Funksionale'!A16</f>
        <v>Programi 2b</v>
      </c>
      <c r="B7" s="919"/>
      <c r="C7" s="920" t="str">
        <f>VLOOKUP($A7,'(B3) Struktura Funksionale'!$A$7:$E$146,3,FALSE)</f>
        <v>Gjendja civile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Funksionale'!A17</f>
        <v>Programi 2c</v>
      </c>
      <c r="B8" s="919"/>
      <c r="C8" s="920" t="str">
        <f>VLOOKUP($A8,'(B3) Struktura Funksionale'!$A$7:$E$146,3,FALSE)</f>
        <v>Shërbime të tjera të përgjithshme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Funksionale'!A18</f>
        <v>Programi 2d</v>
      </c>
      <c r="B9" s="919"/>
      <c r="C9" s="920" t="str">
        <f>VLOOKUP($A9,'(B3) Struktura Funksionale'!$A$7:$E$146,3,FALSE)</f>
        <v>Pagesa për shërbimin e borxhit të brendshëm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veti</v>
      </c>
      <c r="M9" s="921"/>
      <c r="N9" s="921"/>
      <c r="O9" s="922"/>
    </row>
    <row r="10" spans="1:15" ht="13.5" customHeight="1" x14ac:dyDescent="0.2">
      <c r="A10" s="918" t="str">
        <f>'(B3) Struktura Funksionale'!A19</f>
        <v>Programi 2e</v>
      </c>
      <c r="B10" s="919"/>
      <c r="C10" s="920">
        <f>VLOOKUP($A10,'(B3) Struktura Funksionale'!$A$7:$E$146,3,FALSE)</f>
        <v>0</v>
      </c>
      <c r="D10" s="921"/>
      <c r="E10" s="921"/>
      <c r="F10" s="921"/>
      <c r="G10" s="921"/>
      <c r="H10" s="922"/>
      <c r="I10" s="920">
        <f>VLOOKUP($A10,'(B3) Struktura Funksionale'!$A$7:$E$146,4,FALSE)</f>
        <v>0</v>
      </c>
      <c r="J10" s="921"/>
      <c r="K10" s="922"/>
      <c r="L10" s="920">
        <f>VLOOKUP($A10,'(B3) Struktura Funksionale'!$A$7:$E$146,5,FALSE)</f>
        <v>0</v>
      </c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</v>
      </c>
      <c r="B14" s="941" t="str">
        <f>B$2</f>
        <v>017 Shërbime të  huamarrjes vendore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41" t="str">
        <f t="shared" si="20"/>
        <v>017 Shërbime të  huamarrjes vendore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2a</v>
      </c>
      <c r="B67" s="941" t="str">
        <f>C6</f>
        <v>Planifikimi i përgjithshëm dhe Shërbimet Statistikore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8" t="str">
        <f>'(B3) Struktura Funksionale'!B15</f>
        <v>01310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41" t="str">
        <f t="shared" si="36"/>
        <v>017 Shërbime të  huamarrjes vendore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2b</v>
      </c>
      <c r="B106" s="941" t="str">
        <f>C7</f>
        <v>Gjendja civile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Funksionale'!B16</f>
        <v>01312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41" t="str">
        <f t="shared" si="53"/>
        <v>017 Shërbime të  huamarrjes vendore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2c</v>
      </c>
      <c r="B145" s="941" t="str">
        <f>C8</f>
        <v>Shërbime të tjera të përgjithshme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Funksionale'!B17</f>
        <v>01320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41" t="str">
        <f t="shared" si="70"/>
        <v>017 Shërbime të  huamarrjes vendore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2d</v>
      </c>
      <c r="B184" s="941" t="str">
        <f>C9</f>
        <v>Pagesa për shërbimin e borxhit të brendshëm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 t="str">
        <f>'(B3) Struktura Funksionale'!B18</f>
        <v>01710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87">A105</f>
        <v>Nënfunksioni 2</v>
      </c>
      <c r="B222" s="941" t="str">
        <f t="shared" si="87"/>
        <v>017 Shërbime të  huamarrjes vendore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2e</v>
      </c>
      <c r="B223" s="941">
        <f>C10</f>
        <v>0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8">
        <f>'(B3) Struktura Funksionale'!B19</f>
        <v>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68" t="str">
        <f t="shared" ref="A225:G225" si="88">A108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I108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B109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J109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6"/>
      <c r="K227" s="966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92">I111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48" t="str">
        <f t="shared" ref="A230:G230" si="93">A113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3.15" customHeight="1" x14ac:dyDescent="0.2">
      <c r="A231" s="942" t="str">
        <f t="shared" ref="A231:G231" si="94">A114</f>
        <v>KOSTO DIREKTE PËR PROJEKTET DHE SHPENZIMET KAPITALE</v>
      </c>
      <c r="B231" s="943">
        <f t="shared" si="94"/>
        <v>0</v>
      </c>
      <c r="C231" s="943">
        <f t="shared" si="94"/>
        <v>0</v>
      </c>
      <c r="D231" s="943">
        <f t="shared" si="94"/>
        <v>0</v>
      </c>
      <c r="E231" s="943">
        <f t="shared" si="94"/>
        <v>0</v>
      </c>
      <c r="F231" s="943">
        <f t="shared" si="94"/>
        <v>0</v>
      </c>
      <c r="G231" s="944">
        <f t="shared" si="94"/>
        <v>0</v>
      </c>
      <c r="H231" s="31"/>
      <c r="I231" s="942" t="str">
        <f t="shared" ref="I231:I236" si="95">I114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3.15" customHeight="1" x14ac:dyDescent="0.2">
      <c r="A232" s="124" t="str">
        <f t="shared" ref="A232:D232" si="96">A115</f>
        <v>Pagat</v>
      </c>
      <c r="B232" s="945">
        <f t="shared" si="96"/>
        <v>600</v>
      </c>
      <c r="C232" s="946">
        <f t="shared" si="96"/>
        <v>0</v>
      </c>
      <c r="D232" s="947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45">
        <f t="shared" si="97"/>
        <v>601</v>
      </c>
      <c r="C233" s="946">
        <f t="shared" si="97"/>
        <v>0</v>
      </c>
      <c r="D233" s="947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45">
        <f t="shared" si="98"/>
        <v>602</v>
      </c>
      <c r="C234" s="946">
        <f t="shared" si="98"/>
        <v>0</v>
      </c>
      <c r="D234" s="947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45">
        <f t="shared" si="99"/>
        <v>603</v>
      </c>
      <c r="C235" s="946">
        <f t="shared" si="99"/>
        <v>0</v>
      </c>
      <c r="D235" s="947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45">
        <f t="shared" si="100"/>
        <v>604</v>
      </c>
      <c r="C236" s="946">
        <f t="shared" si="100"/>
        <v>0</v>
      </c>
      <c r="D236" s="947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45">
        <f t="shared" si="102"/>
        <v>605</v>
      </c>
      <c r="C237" s="946">
        <f t="shared" si="102"/>
        <v>0</v>
      </c>
      <c r="D237" s="947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45">
        <f t="shared" si="103"/>
        <v>606</v>
      </c>
      <c r="C238" s="946">
        <f t="shared" si="103"/>
        <v>0</v>
      </c>
      <c r="D238" s="947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45" t="str">
        <f t="shared" si="104"/>
        <v>230 / 231</v>
      </c>
      <c r="C239" s="946">
        <f t="shared" si="104"/>
        <v>0</v>
      </c>
      <c r="D239" s="947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45">
        <f t="shared" si="105"/>
        <v>609</v>
      </c>
      <c r="C240" s="946">
        <f t="shared" si="105"/>
        <v>0</v>
      </c>
      <c r="D240" s="947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45">
        <f t="shared" si="106"/>
        <v>650</v>
      </c>
      <c r="C241" s="946">
        <f t="shared" si="106"/>
        <v>0</v>
      </c>
      <c r="D241" s="947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45" t="str">
        <f t="shared" si="107"/>
        <v>69 / ?</v>
      </c>
      <c r="C242" s="946">
        <f t="shared" si="107"/>
        <v>0</v>
      </c>
      <c r="D242" s="947">
        <f t="shared" si="107"/>
        <v>0</v>
      </c>
      <c r="E242" s="129"/>
      <c r="F242" s="129"/>
      <c r="G242" s="129"/>
      <c r="H242" s="53"/>
      <c r="I242" s="951" t="str">
        <f t="shared" ref="I242:O242" si="108">I125</f>
        <v>SHUMA E KËRKUAR NETO</v>
      </c>
      <c r="J242" s="952">
        <f t="shared" si="108"/>
        <v>0</v>
      </c>
      <c r="K242" s="952">
        <f t="shared" si="108"/>
        <v>0</v>
      </c>
      <c r="L242" s="952">
        <f t="shared" si="108"/>
        <v>0</v>
      </c>
      <c r="M242" s="952">
        <f t="shared" si="108"/>
        <v>0</v>
      </c>
      <c r="N242" s="952">
        <f t="shared" si="108"/>
        <v>0</v>
      </c>
      <c r="O242" s="953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45">
        <f t="shared" si="109"/>
        <v>0</v>
      </c>
      <c r="C243" s="946">
        <f t="shared" si="109"/>
        <v>0</v>
      </c>
      <c r="D243" s="947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54">
        <f t="shared" ref="I243:O243" si="111">I126</f>
        <v>0</v>
      </c>
      <c r="J243" s="955">
        <f t="shared" si="111"/>
        <v>0</v>
      </c>
      <c r="K243" s="955">
        <f t="shared" si="111"/>
        <v>0</v>
      </c>
      <c r="L243" s="955">
        <f t="shared" si="111"/>
        <v>0</v>
      </c>
      <c r="M243" s="955">
        <f t="shared" si="111"/>
        <v>0</v>
      </c>
      <c r="N243" s="955">
        <f t="shared" si="111"/>
        <v>0</v>
      </c>
      <c r="O243" s="956">
        <f t="shared" si="111"/>
        <v>0</v>
      </c>
    </row>
    <row r="244" spans="1:15" ht="13.15" customHeight="1" x14ac:dyDescent="0.2">
      <c r="A244" s="942" t="str">
        <f t="shared" ref="A244:D244" si="112">A127</f>
        <v>SHPENZIME KORRENTE</v>
      </c>
      <c r="B244" s="943">
        <f t="shared" si="112"/>
        <v>0</v>
      </c>
      <c r="C244" s="943">
        <f t="shared" si="112"/>
        <v>0</v>
      </c>
      <c r="D244" s="943">
        <f t="shared" si="112"/>
        <v>0</v>
      </c>
      <c r="E244" s="943">
        <f>E127</f>
        <v>0</v>
      </c>
      <c r="F244" s="943">
        <f>F127</f>
        <v>0</v>
      </c>
      <c r="G244" s="944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45">
        <f t="shared" si="119"/>
        <v>600</v>
      </c>
      <c r="C245" s="946">
        <f t="shared" si="119"/>
        <v>0</v>
      </c>
      <c r="D245" s="947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45">
        <f t="shared" si="120"/>
        <v>601</v>
      </c>
      <c r="C246" s="946">
        <f t="shared" si="120"/>
        <v>0</v>
      </c>
      <c r="D246" s="947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45">
        <f t="shared" si="121"/>
        <v>602</v>
      </c>
      <c r="C247" s="946">
        <f t="shared" si="121"/>
        <v>0</v>
      </c>
      <c r="D247" s="947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45">
        <f t="shared" si="122"/>
        <v>603</v>
      </c>
      <c r="C248" s="946">
        <f t="shared" si="122"/>
        <v>0</v>
      </c>
      <c r="D248" s="947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45">
        <f t="shared" si="123"/>
        <v>604</v>
      </c>
      <c r="C249" s="946">
        <f t="shared" si="123"/>
        <v>0</v>
      </c>
      <c r="D249" s="947">
        <f t="shared" si="123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45">
        <f t="shared" si="124"/>
        <v>605</v>
      </c>
      <c r="C250" s="946">
        <f t="shared" si="124"/>
        <v>0</v>
      </c>
      <c r="D250" s="947">
        <f t="shared" si="124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45">
        <f t="shared" si="125"/>
        <v>606</v>
      </c>
      <c r="C251" s="946">
        <f t="shared" si="125"/>
        <v>0</v>
      </c>
      <c r="D251" s="947">
        <f t="shared" si="12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50" t="str">
        <f t="shared" ref="A252:D252" si="126">A135</f>
        <v>Shpenzimet kapitale</v>
      </c>
      <c r="B252" s="972" t="str">
        <f t="shared" si="126"/>
        <v>230 / 231</v>
      </c>
      <c r="C252" s="973">
        <f t="shared" si="126"/>
        <v>0</v>
      </c>
      <c r="D252" s="974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45">
        <f t="shared" si="127"/>
        <v>609</v>
      </c>
      <c r="C253" s="946">
        <f t="shared" si="127"/>
        <v>0</v>
      </c>
      <c r="D253" s="947">
        <f t="shared" si="127"/>
        <v>0</v>
      </c>
      <c r="E253" s="37"/>
      <c r="F253" s="37"/>
      <c r="G253" s="37"/>
      <c r="H253" s="53"/>
      <c r="I253" s="419">
        <f>M226</f>
        <v>1</v>
      </c>
      <c r="J253" s="987"/>
      <c r="K253" s="988"/>
      <c r="L253" s="988"/>
      <c r="M253" s="988"/>
      <c r="N253" s="988"/>
      <c r="O253" s="989"/>
    </row>
    <row r="254" spans="1:15" ht="13.15" customHeight="1" x14ac:dyDescent="0.2">
      <c r="A254" s="124" t="str">
        <f t="shared" ref="A254:D254" si="128">A137</f>
        <v>Interesa per kredi direkte ose bono</v>
      </c>
      <c r="B254" s="975">
        <f t="shared" si="128"/>
        <v>650</v>
      </c>
      <c r="C254" s="976">
        <f t="shared" si="128"/>
        <v>0</v>
      </c>
      <c r="D254" s="977">
        <f t="shared" si="128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3.15" customHeight="1" x14ac:dyDescent="0.2">
      <c r="A255" s="524" t="str">
        <f>A138</f>
        <v>Të tjera</v>
      </c>
      <c r="B255" s="945" t="str">
        <f>B138</f>
        <v>69 / ?</v>
      </c>
      <c r="C255" s="946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</v>
      </c>
      <c r="J255" s="987"/>
      <c r="K255" s="988"/>
      <c r="L255" s="988"/>
      <c r="M255" s="988"/>
      <c r="N255" s="988"/>
      <c r="O255" s="989"/>
    </row>
    <row r="256" spans="1:15" ht="13.15" customHeight="1" x14ac:dyDescent="0.2">
      <c r="A256" s="124" t="str">
        <f>A139</f>
        <v>SHPENZIME KORRENTE</v>
      </c>
      <c r="B256" s="978"/>
      <c r="C256" s="979"/>
      <c r="D256" s="980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87"/>
      <c r="K257" s="988"/>
      <c r="L257" s="988"/>
      <c r="M257" s="988"/>
      <c r="N257" s="988"/>
      <c r="O257" s="989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hidden="1" customHeight="1" x14ac:dyDescent="0.2">
      <c r="A261" s="213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17.25" hidden="1" customHeight="1" x14ac:dyDescent="0.2">
      <c r="A262" s="276"/>
      <c r="B262" s="941"/>
      <c r="C262" s="941"/>
      <c r="D262" s="941"/>
      <c r="E262" s="941"/>
      <c r="F262" s="941"/>
      <c r="G262" s="941"/>
      <c r="H262" s="941"/>
      <c r="I262" s="941"/>
      <c r="J262" s="941"/>
      <c r="K262" s="941"/>
      <c r="L262" s="941"/>
      <c r="M262" s="941"/>
      <c r="N262" s="941"/>
      <c r="O262" s="941"/>
    </row>
    <row r="263" spans="1:15" ht="22.5" hidden="1" customHeight="1" x14ac:dyDescent="0.2">
      <c r="A263" s="937"/>
      <c r="B263" s="938"/>
      <c r="C263" s="938"/>
      <c r="D263" s="938"/>
      <c r="E263" s="938"/>
      <c r="F263" s="938"/>
      <c r="G263" s="958"/>
      <c r="H263" s="131"/>
      <c r="I263" s="959"/>
      <c r="J263" s="938"/>
      <c r="K263" s="938"/>
      <c r="L263" s="938"/>
      <c r="M263" s="938"/>
      <c r="N263" s="938"/>
      <c r="O263" s="958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42"/>
      <c r="J266" s="943"/>
      <c r="K266" s="943"/>
      <c r="L266" s="943"/>
      <c r="M266" s="943"/>
      <c r="N266" s="943"/>
      <c r="O266" s="944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09"/>
      <c r="B268" s="1010"/>
      <c r="C268" s="1010"/>
      <c r="D268" s="1010"/>
      <c r="E268" s="1010"/>
      <c r="F268" s="1010"/>
      <c r="G268" s="1011"/>
      <c r="H268" s="10"/>
    </row>
    <row r="269" spans="1:15" ht="12.75" hidden="1" x14ac:dyDescent="0.2">
      <c r="A269" s="942"/>
      <c r="B269" s="943"/>
      <c r="C269" s="943"/>
      <c r="D269" s="943"/>
      <c r="E269" s="943"/>
      <c r="F269" s="943"/>
      <c r="G269" s="944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</row>
    <row r="280" spans="1:15" ht="12.75" hidden="1" x14ac:dyDescent="0.2">
      <c r="A280" s="124"/>
      <c r="B280" s="945"/>
      <c r="C280" s="946"/>
      <c r="D280" s="947"/>
      <c r="E280" s="37"/>
      <c r="F280" s="37"/>
      <c r="G280" s="37"/>
      <c r="H280" s="53"/>
      <c r="I280" s="951"/>
      <c r="J280" s="952"/>
      <c r="K280" s="952"/>
      <c r="L280" s="952"/>
      <c r="M280" s="952"/>
      <c r="N280" s="952"/>
      <c r="O280" s="953"/>
    </row>
    <row r="281" spans="1:15" ht="12.75" hidden="1" customHeight="1" x14ac:dyDescent="0.2">
      <c r="A281" s="306"/>
      <c r="B281" s="945"/>
      <c r="C281" s="946"/>
      <c r="D281" s="947"/>
      <c r="E281" s="129"/>
      <c r="F281" s="129"/>
      <c r="G281" s="129"/>
      <c r="H281" s="53"/>
      <c r="I281" s="954"/>
      <c r="J281" s="955"/>
      <c r="K281" s="955"/>
      <c r="L281" s="955"/>
      <c r="M281" s="955"/>
      <c r="N281" s="955"/>
      <c r="O281" s="956"/>
    </row>
    <row r="282" spans="1:15" ht="12.75" hidden="1" x14ac:dyDescent="0.2">
      <c r="A282" s="942"/>
      <c r="B282" s="943"/>
      <c r="C282" s="943"/>
      <c r="D282" s="943"/>
      <c r="E282" s="943"/>
      <c r="F282" s="943"/>
      <c r="G282" s="944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252"/>
      <c r="J285" s="1013"/>
      <c r="K285" s="1014"/>
      <c r="L285" s="1015"/>
      <c r="M285" s="129"/>
      <c r="N285" s="129"/>
      <c r="O285" s="129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8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13"/>
      <c r="K288" s="1014"/>
      <c r="L288" s="1015"/>
      <c r="M288" s="128"/>
      <c r="N288" s="128"/>
      <c r="O288" s="132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315"/>
      <c r="J289" s="1002"/>
      <c r="K289" s="1002"/>
      <c r="L289" s="1002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45"/>
      <c r="C290" s="946"/>
      <c r="D290" s="947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45"/>
      <c r="C291" s="946"/>
      <c r="D291" s="947"/>
      <c r="E291" s="37"/>
      <c r="F291" s="37"/>
      <c r="G291" s="37"/>
      <c r="H291" s="53"/>
      <c r="I291" s="419">
        <f>M264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5"/>
      <c r="C292" s="976"/>
      <c r="D292" s="977"/>
      <c r="E292" s="37"/>
      <c r="F292" s="37"/>
      <c r="G292" s="37"/>
      <c r="H292" s="53"/>
      <c r="I292" s="420"/>
      <c r="J292" s="990"/>
      <c r="K292" s="991"/>
      <c r="L292" s="991"/>
      <c r="M292" s="991"/>
      <c r="N292" s="991"/>
      <c r="O292" s="992"/>
    </row>
    <row r="293" spans="1:15" ht="12.75" hidden="1" x14ac:dyDescent="0.2">
      <c r="A293" s="252"/>
      <c r="B293" s="945"/>
      <c r="C293" s="946"/>
      <c r="D293" s="311"/>
      <c r="E293" s="308"/>
      <c r="F293" s="308"/>
      <c r="G293" s="308"/>
      <c r="H293" s="53"/>
      <c r="I293" s="419">
        <f>N264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24"/>
      <c r="B294" s="978"/>
      <c r="C294" s="979"/>
      <c r="D294" s="980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87"/>
      <c r="K295" s="988"/>
      <c r="L295" s="988"/>
      <c r="M295" s="988"/>
      <c r="N295" s="988"/>
      <c r="O295" s="989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93"/>
      <c r="K296" s="994"/>
      <c r="L296" s="994"/>
      <c r="M296" s="994"/>
      <c r="N296" s="994"/>
      <c r="O296" s="995"/>
    </row>
  </sheetData>
  <sheetProtection algorithmName="SHA-512" hashValue="wDT7mFJ8KHdmNcTj1pNv3e2GZ2YMh7T7LowOWmYmV0hrgG73K8rGAgJ6t1gA1hqobV58ehgP5s9HTWMK2OTySA==" saltValue="TxuDFyzIn4BBCeu3TZRChQ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59" zoomScaleNormal="100" workbookViewId="0">
      <selection activeCell="E89" sqref="E89: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Fjalori'!A66</f>
        <v>Nënfunksioni 3</v>
      </c>
      <c r="B2" s="839" t="str">
        <f>+VLOOKUP($A2,'(B2) Struktura Organizative'!$A7:$E68,2,FALSE)</f>
        <v>031 Shërbimet Policore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9" t="str">
        <f>'(B3) Struktura Funksionale'!C5</f>
        <v>Emri i programit</v>
      </c>
      <c r="D5" s="931"/>
      <c r="E5" s="931"/>
      <c r="F5" s="931"/>
      <c r="G5" s="931"/>
      <c r="H5" s="930"/>
      <c r="I5" s="929" t="str">
        <f>'(B3) Struktura Funksionale'!D5</f>
        <v>Programi:  detyrueshme / shtesë</v>
      </c>
      <c r="J5" s="931"/>
      <c r="K5" s="930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18" t="str">
        <f>'(B3) Struktura Funksionale'!A22</f>
        <v>Programi 3a</v>
      </c>
      <c r="B6" s="919"/>
      <c r="C6" s="920" t="str">
        <f>VLOOKUP($A6,'(B3) Struktura Funksionale'!$A$7:$E$146,3,FALSE)</f>
        <v>Shërbimet e Policisë Vendore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Funksionale'!A23</f>
        <v>Programi 3b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Funksionale'!A24</f>
        <v>Programi 3c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3</v>
      </c>
      <c r="B14" s="941" t="str">
        <f>B$2</f>
        <v>031 Shërbimet Policore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41" t="str">
        <f t="shared" si="20"/>
        <v>031 Shërbimet Policore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3a</v>
      </c>
      <c r="B67" s="941" t="str">
        <f>C6</f>
        <v>Shërbimet e Policisë Vendore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Funksionale'!B22</f>
        <v>03140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3</v>
      </c>
      <c r="B105" s="941" t="str">
        <f t="shared" si="36"/>
        <v>031 Shërbimet Policore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3b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9">
        <f>'(B3) Struktura Funksionale'!B23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3</v>
      </c>
      <c r="B144" s="941" t="str">
        <f t="shared" si="53"/>
        <v>031 Shërbimet Policore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3c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Funksionale'!B24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CSH85YCruYsqTu4CTOOsOuAQ7FsX3RID+3sFtVFUp4JbR8XXRamAKYp9YXe3rwBsmANCziK8vDtJ8+3MUYYvFg==" saltValue="ZAzTW8c9OQRAGakwAWTdA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40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Fjalori'!A67</f>
        <v>Nënfunksioni 4</v>
      </c>
      <c r="B2" s="839" t="str">
        <f>+VLOOKUP($A2,'(B2) Struktura Organizative'!$A7:$E68,2,FALSE)</f>
        <v>032 Shërbimet e mbrojtjes ndaj zjarrit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Funksionale'!A26</f>
        <v>Programi 4a</v>
      </c>
      <c r="B6" s="919"/>
      <c r="C6" s="920" t="str">
        <f>VLOOKUP($A6,'(B3) Struktura Funksionale'!$A$7:$E$146,3,FALSE)</f>
        <v>Mbrotja nga zjarri dhe mbrojtja civile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customHeight="1" x14ac:dyDescent="0.2">
      <c r="A7" s="918" t="str">
        <f>'(B3) Struktura Funksionale'!A27</f>
        <v>Programi 4b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Funksionale'!A28</f>
        <v>Programi 4c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4</v>
      </c>
      <c r="B14" s="941" t="str">
        <f>B$2</f>
        <v>032 Shërbimet e mbrojtjes ndaj zjarrit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41" t="str">
        <f t="shared" si="20"/>
        <v>032 Shërbimet e mbrojtjes ndaj zjarrit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4a</v>
      </c>
      <c r="B67" s="941" t="str">
        <f>C6</f>
        <v>Mbrotja nga zjarri dhe mbrojtja civile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Funksionale'!B26</f>
        <v>03280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4</v>
      </c>
      <c r="B105" s="941" t="str">
        <f t="shared" si="36"/>
        <v>032 Shërbimet e mbrojtjes ndaj zjarrit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4b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Funksionale'!B27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4</v>
      </c>
      <c r="B144" s="941" t="str">
        <f t="shared" si="53"/>
        <v>032 Shërbimet e mbrojtjes ndaj zjarrit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4c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Funksionale'!B28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ocAX2GAeGk7VYXSSDzui5JkgKXWkUSKAEKm6DHEg9A4VcfgYyUvGaT5e1Y7ottaTvmp5qCp1HCVqbsp/r5HB4w==" saltValue="gw5Li+QbcGt3R1mlTYztu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zoomScaleNormal="100" workbookViewId="0">
      <selection activeCell="B23" sqref="B23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-2</v>
      </c>
    </row>
    <row r="6" spans="1:2" x14ac:dyDescent="0.2">
      <c r="A6" s="232" t="str">
        <f>'(G1) Fjalori'!A6</f>
        <v>Viti i shkuar</v>
      </c>
      <c r="B6" s="24">
        <f>B7-1</f>
        <v>-1</v>
      </c>
    </row>
    <row r="7" spans="1:2" x14ac:dyDescent="0.2">
      <c r="A7" s="232" t="str">
        <f>'(G1) Fjalori'!A7</f>
        <v>Viti aktual</v>
      </c>
      <c r="B7" s="62"/>
    </row>
    <row r="8" spans="1:2" x14ac:dyDescent="0.2">
      <c r="A8" s="232" t="str">
        <f>'(G1) Fjalori'!A8</f>
        <v>Viti t+1 (I pritur)</v>
      </c>
      <c r="B8" s="24">
        <f>B7+1</f>
        <v>1</v>
      </c>
    </row>
    <row r="9" spans="1:2" x14ac:dyDescent="0.2">
      <c r="A9" s="232" t="str">
        <f>'(G1) Fjalori'!A9</f>
        <v>Viti t+2 (I pritur)</v>
      </c>
      <c r="B9" s="24">
        <f>B8+1</f>
        <v>2</v>
      </c>
    </row>
    <row r="10" spans="1:2" x14ac:dyDescent="0.2">
      <c r="A10" s="232" t="str">
        <f>'(G1) Fjalori'!A10</f>
        <v>Viti t+3 (I pritur)</v>
      </c>
      <c r="B10" s="24">
        <f>B9+1</f>
        <v>3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6"/>
    </row>
    <row r="13" spans="1:2" x14ac:dyDescent="0.2">
      <c r="A13" s="233" t="str">
        <f>'(G1) Fjalori'!A16</f>
        <v>Shefi i Departamentit të Financës</v>
      </c>
      <c r="B13" s="62"/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/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YEvWvn3M1SwbwtAc2h9CPtfC2JzNYNcds9yvVMM47K0jXg8+3JyZDzn0+0iiHeL2tcsnkXYVpIcBzI467cevIA==" saltValue="NuuhwNbmfi6Fr57ud6mbDw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
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topLeftCell="A68" zoomScaleNormal="10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Fjalori'!A68</f>
        <v>Nënfunksioni 5</v>
      </c>
      <c r="B2" s="839" t="str">
        <f>+VLOOKUP($A2,'(B2) Struktura Organizative'!$A7:$E68,2,FALSE)</f>
        <v>036 Marrdheniet me komunitetin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Funksionale'!A30</f>
        <v>Programi 5a</v>
      </c>
      <c r="B6" s="919"/>
      <c r="C6" s="920" t="str">
        <f>VLOOKUP($A6,'(B3) Struktura Funksionale'!$A$7:$E$146,3,FALSE)</f>
        <v>Marrdheniet me komunitetin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Funksionale'!A31</f>
        <v>Programi 5b</v>
      </c>
      <c r="B7" s="919"/>
      <c r="C7" s="920" t="str">
        <f>VLOOKUP($A7,'(B3) Struktura Funksionale'!$A$7:$E$146,3,FALSE)</f>
        <v>Supervizionimi administrativ lokal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Funksionale'!A32</f>
        <v>Programi 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5</v>
      </c>
      <c r="B14" s="941" t="str">
        <f>B$2</f>
        <v>036 Marrdheniet me komunitetin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41" t="str">
        <f t="shared" si="20"/>
        <v>036 Marrdheniet me komunitetin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5a</v>
      </c>
      <c r="B67" s="941" t="str">
        <f>C6</f>
        <v>Marrdheniet me komunitetin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Funksionale'!B30</f>
        <v>03600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41" t="str">
        <f t="shared" si="36"/>
        <v>036 Marrdheniet me komunitetin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5b</v>
      </c>
      <c r="B106" s="941" t="str">
        <f>C7</f>
        <v>Supervizionimi administrativ lokal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Funksionale'!B31</f>
        <v>03602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41" t="str">
        <f t="shared" si="53"/>
        <v>036 Marrdheniet me komunitetin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Funksionale'!B32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12qbX9q4sJqiA6m2xJFYT1y1TqnEzS6/PZbys2hxuTdH8aLx3oKDGnJ7DTIg3ZjXJaCii8M7A3eDerKZdk9hhg==" saltValue="u9k6lWfAJBQhQU5EmlP40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41" zoomScaleNormal="100" workbookViewId="0">
      <selection activeCell="E111" sqref="E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Fjalori'!A69</f>
        <v>Nënfunksioni 6</v>
      </c>
      <c r="B2" s="839" t="str">
        <f>+VLOOKUP($A2,'(B2) Struktura Organizative'!$A7:$E68,2,FALSE)</f>
        <v>041 Çështjet e përgjithshme ekonomike, tregtare dhe të punës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Funksionale'!A35</f>
        <v>Programi 6a</v>
      </c>
      <c r="B6" s="919"/>
      <c r="C6" s="920" t="str">
        <f>VLOOKUP($A6,'(B3) Struktura Funksionale'!$A$7:$E$146,3,FALSE)</f>
        <v xml:space="preserve">Çështjet e përgjithshme ekonomike dhe tregtare 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Funksionale'!A36</f>
        <v>Programi 6b</v>
      </c>
      <c r="B7" s="919"/>
      <c r="C7" s="920" t="str">
        <f>VLOOKUP($A7,'(B3) Struktura Funksionale'!$A$7:$E$146,3,FALSE)</f>
        <v>Mbështetje për zhvillimin ekonomik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Funksionale'!A37</f>
        <v>Programi 6c</v>
      </c>
      <c r="B8" s="919"/>
      <c r="C8" s="920" t="str">
        <f>VLOOKUP($A8,'(B3) Struktura Funksionale'!$A$7:$E$146,3,FALSE)</f>
        <v>Promovimi i biznesit lokal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hidden="1" customHeight="1" x14ac:dyDescent="0.2">
      <c r="A9" s="918" t="str">
        <f>'(B3) Struktura Funksionale'!A38</f>
        <v>Programi 6d</v>
      </c>
      <c r="B9" s="919"/>
      <c r="C9" s="920" t="str">
        <f>VLOOKUP($A9,'(B3) Struktura Funksionale'!$A$7:$E$146,3,FALSE)</f>
        <v>Mbështetja e Zhvillimit rajonal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I veti</v>
      </c>
      <c r="M9" s="921"/>
      <c r="N9" s="921"/>
      <c r="O9" s="922"/>
    </row>
    <row r="10" spans="1:15" ht="13.5" customHeight="1" x14ac:dyDescent="0.2">
      <c r="A10" s="918" t="str">
        <f>'(B3) Struktura Funksionale'!A39</f>
        <v>Programi 6e</v>
      </c>
      <c r="B10" s="919"/>
      <c r="C10" s="920" t="str">
        <f>VLOOKUP($A10,'(B3) Struktura Funksionale'!$A$7:$E$146,3,FALSE)</f>
        <v>Shërbimet e tregjeve, akreditimi dhe inspektimi</v>
      </c>
      <c r="D10" s="921"/>
      <c r="E10" s="921"/>
      <c r="F10" s="921"/>
      <c r="G10" s="921"/>
      <c r="H10" s="922"/>
      <c r="I10" s="920" t="str">
        <f>VLOOKUP($A10,'(B3) Struktura Funksionale'!$A$7:$E$146,4,FALSE)</f>
        <v>E detyrueshme</v>
      </c>
      <c r="J10" s="921"/>
      <c r="K10" s="922"/>
      <c r="L10" s="920" t="str">
        <f>VLOOKUP($A10,'(B3) Struktura Funksionale'!$A$7:$E$146,5,FALSE)</f>
        <v>I veti</v>
      </c>
      <c r="M10" s="921"/>
      <c r="N10" s="921"/>
      <c r="O10" s="922"/>
    </row>
    <row r="11" spans="1:15" ht="13.5" customHeight="1" x14ac:dyDescent="0.2">
      <c r="A11" s="918" t="str">
        <f>'(B3) Struktura Funksionale'!A40</f>
        <v>Programi 6f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6</v>
      </c>
      <c r="B14" s="941" t="str">
        <f>B$2</f>
        <v>041 Çështjet e përgjithshme ekonomike, tregtare dhe të punës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41" t="str">
        <f t="shared" si="20"/>
        <v>041 Çështjet e përgjithshme ekonomike, tregtare dhe të punës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6a</v>
      </c>
      <c r="B67" s="941" t="str">
        <f>C6</f>
        <v xml:space="preserve">Çështjet e përgjithshme ekonomike dhe tregtare 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8" t="str">
        <f>'(B3) Struktura Funksionale'!B35</f>
        <v>04110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41" t="str">
        <f t="shared" si="36"/>
        <v>041 Çështjet e përgjithshme ekonomike, tregtare dhe të punës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6b</v>
      </c>
      <c r="B106" s="941" t="str">
        <f>C7</f>
        <v>Mbështetje për zhvillimin ekonomik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 t="str">
        <f>'(B3) Struktura Funksionale'!B36</f>
        <v>04130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hidden="1" customHeight="1" x14ac:dyDescent="0.2">
      <c r="A144" s="213" t="str">
        <f t="shared" ref="A144:O144" si="53">A66</f>
        <v>Nënfunksioni 6</v>
      </c>
      <c r="B144" s="941" t="str">
        <f t="shared" si="53"/>
        <v>041 Çështjet e përgjithshme ekonomike, tregtare dhe të punës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6c</v>
      </c>
      <c r="B145" s="941" t="str">
        <f>C8</f>
        <v>Promovimi i biznesit lokal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Funksionale'!B37</f>
        <v>04131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41" t="str">
        <f t="shared" si="70"/>
        <v>041 Çështjet e përgjithshme ekonomike, tregtare dhe të punës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hidden="1" x14ac:dyDescent="0.2">
      <c r="A184" s="276" t="str">
        <f>A9</f>
        <v>Programi 6d</v>
      </c>
      <c r="B184" s="941" t="str">
        <f>C9</f>
        <v>Mbështetja e Zhvillimit rajonal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hidden="1" x14ac:dyDescent="0.2">
      <c r="A185" s="648" t="str">
        <f>'(B3) Struktura Funksionale'!B38</f>
        <v>04132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hidden="1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hidden="1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hidden="1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37"/>
      <c r="F203" s="37"/>
      <c r="G203" s="37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hidden="1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hidden="1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hidden="1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hidden="1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41" t="str">
        <f t="shared" si="87"/>
        <v>041 Çështjet e përgjithshme ekonomike, tregtare dhe të punës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6e</v>
      </c>
      <c r="B223" s="941" t="str">
        <f>C10</f>
        <v>Shërbimet e tregjeve, akreditimi dhe inspektimi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8" t="str">
        <f>'(B3) Struktura Funksionale'!B39</f>
        <v>04160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68" t="str">
        <f t="shared" ref="A225:G225" si="88">A69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I69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92">I72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93">A74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2.75" x14ac:dyDescent="0.2">
      <c r="A231" s="942" t="str">
        <f t="shared" si="93"/>
        <v>KOSTO DIREKTE PËR PROJEKTET DHE SHPENZIMET KAPITALE</v>
      </c>
      <c r="B231" s="943">
        <f t="shared" si="93"/>
        <v>0</v>
      </c>
      <c r="C231" s="943">
        <f t="shared" si="93"/>
        <v>0</v>
      </c>
      <c r="D231" s="943">
        <f t="shared" si="93"/>
        <v>0</v>
      </c>
      <c r="E231" s="943">
        <f t="shared" si="93"/>
        <v>0</v>
      </c>
      <c r="F231" s="943">
        <f t="shared" si="93"/>
        <v>0</v>
      </c>
      <c r="G231" s="944">
        <f t="shared" si="93"/>
        <v>0</v>
      </c>
      <c r="H231" s="31"/>
      <c r="I231" s="942" t="str">
        <f t="shared" ref="I231:I236" si="94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95">A76</f>
        <v>Pagat</v>
      </c>
      <c r="B232" s="945">
        <f t="shared" si="95"/>
        <v>600</v>
      </c>
      <c r="C232" s="946">
        <f t="shared" si="95"/>
        <v>0</v>
      </c>
      <c r="D232" s="947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5">
        <f t="shared" si="95"/>
        <v>601</v>
      </c>
      <c r="C233" s="946">
        <f t="shared" si="95"/>
        <v>0</v>
      </c>
      <c r="D233" s="947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5">
        <f t="shared" si="95"/>
        <v>602</v>
      </c>
      <c r="C234" s="946">
        <f t="shared" si="95"/>
        <v>0</v>
      </c>
      <c r="D234" s="947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5">
        <f t="shared" si="95"/>
        <v>603</v>
      </c>
      <c r="C235" s="946">
        <f t="shared" si="95"/>
        <v>0</v>
      </c>
      <c r="D235" s="947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5">
        <f t="shared" si="95"/>
        <v>604</v>
      </c>
      <c r="C236" s="946">
        <f t="shared" si="95"/>
        <v>0</v>
      </c>
      <c r="D236" s="947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5">
        <f t="shared" si="95"/>
        <v>605</v>
      </c>
      <c r="C237" s="946">
        <f t="shared" si="95"/>
        <v>0</v>
      </c>
      <c r="D237" s="947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5">
        <f t="shared" si="95"/>
        <v>606</v>
      </c>
      <c r="C238" s="946">
        <f t="shared" si="95"/>
        <v>0</v>
      </c>
      <c r="D238" s="947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5" t="str">
        <f t="shared" si="95"/>
        <v>230 / 231</v>
      </c>
      <c r="C239" s="946">
        <f t="shared" si="95"/>
        <v>0</v>
      </c>
      <c r="D239" s="947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5">
        <f t="shared" si="95"/>
        <v>609</v>
      </c>
      <c r="C240" s="946">
        <f t="shared" si="95"/>
        <v>0</v>
      </c>
      <c r="D240" s="947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5">
        <f t="shared" si="95"/>
        <v>650</v>
      </c>
      <c r="C241" s="946">
        <f t="shared" si="95"/>
        <v>0</v>
      </c>
      <c r="D241" s="947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5" t="str">
        <f t="shared" si="95"/>
        <v>69 / ?</v>
      </c>
      <c r="C242" s="946">
        <f t="shared" si="95"/>
        <v>0</v>
      </c>
      <c r="D242" s="947">
        <f t="shared" si="95"/>
        <v>0</v>
      </c>
      <c r="E242" s="129"/>
      <c r="F242" s="129"/>
      <c r="G242" s="129"/>
      <c r="H242" s="53"/>
      <c r="I242" s="951" t="str">
        <f t="shared" ref="I242:O243" si="97">I86</f>
        <v>SHUMA E KËRKUAR NETO</v>
      </c>
      <c r="J242" s="952">
        <f t="shared" si="97"/>
        <v>0</v>
      </c>
      <c r="K242" s="952">
        <f t="shared" si="97"/>
        <v>0</v>
      </c>
      <c r="L242" s="952">
        <f t="shared" si="97"/>
        <v>0</v>
      </c>
      <c r="M242" s="952">
        <f t="shared" si="97"/>
        <v>0</v>
      </c>
      <c r="N242" s="952">
        <f t="shared" si="97"/>
        <v>0</v>
      </c>
      <c r="O242" s="953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5">
        <f t="shared" si="95"/>
        <v>0</v>
      </c>
      <c r="C243" s="946">
        <f t="shared" si="95"/>
        <v>0</v>
      </c>
      <c r="D243" s="947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54">
        <f t="shared" si="97"/>
        <v>0</v>
      </c>
      <c r="J243" s="955">
        <f t="shared" si="97"/>
        <v>0</v>
      </c>
      <c r="K243" s="955">
        <f t="shared" si="97"/>
        <v>0</v>
      </c>
      <c r="L243" s="955">
        <f t="shared" si="97"/>
        <v>0</v>
      </c>
      <c r="M243" s="955">
        <f t="shared" si="97"/>
        <v>0</v>
      </c>
      <c r="N243" s="955">
        <f t="shared" si="97"/>
        <v>0</v>
      </c>
      <c r="O243" s="956">
        <f t="shared" si="97"/>
        <v>0</v>
      </c>
    </row>
    <row r="244" spans="1:15" ht="12.75" x14ac:dyDescent="0.2">
      <c r="A244" s="942" t="str">
        <f t="shared" si="95"/>
        <v>SHPENZIME KORRENTE</v>
      </c>
      <c r="B244" s="943">
        <f t="shared" si="95"/>
        <v>0</v>
      </c>
      <c r="C244" s="943">
        <f t="shared" si="95"/>
        <v>0</v>
      </c>
      <c r="D244" s="943">
        <f t="shared" si="95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45">
        <f t="shared" si="95"/>
        <v>600</v>
      </c>
      <c r="C245" s="946">
        <f t="shared" si="95"/>
        <v>0</v>
      </c>
      <c r="D245" s="947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5">
        <f t="shared" si="95"/>
        <v>601</v>
      </c>
      <c r="C246" s="946">
        <f t="shared" si="95"/>
        <v>0</v>
      </c>
      <c r="D246" s="947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5">
        <f t="shared" si="95"/>
        <v>602</v>
      </c>
      <c r="C247" s="946">
        <f t="shared" si="95"/>
        <v>0</v>
      </c>
      <c r="D247" s="947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5">
        <f t="shared" si="95"/>
        <v>603</v>
      </c>
      <c r="C248" s="946">
        <f t="shared" si="95"/>
        <v>0</v>
      </c>
      <c r="D248" s="947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5">
        <f t="shared" si="95"/>
        <v>604</v>
      </c>
      <c r="C249" s="946">
        <f t="shared" si="95"/>
        <v>0</v>
      </c>
      <c r="D249" s="947">
        <f t="shared" si="95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5">
        <f t="shared" si="95"/>
        <v>605</v>
      </c>
      <c r="C250" s="946">
        <f t="shared" si="95"/>
        <v>0</v>
      </c>
      <c r="D250" s="947">
        <f t="shared" si="95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5">
        <f t="shared" si="95"/>
        <v>606</v>
      </c>
      <c r="C251" s="946">
        <f t="shared" si="95"/>
        <v>0</v>
      </c>
      <c r="D251" s="947">
        <f t="shared" si="9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72" t="str">
        <f t="shared" si="95"/>
        <v>230 / 231</v>
      </c>
      <c r="C252" s="973">
        <f t="shared" si="95"/>
        <v>0</v>
      </c>
      <c r="D252" s="974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5">
        <f t="shared" si="95"/>
        <v>609</v>
      </c>
      <c r="C253" s="946">
        <f t="shared" si="95"/>
        <v>0</v>
      </c>
      <c r="D253" s="947">
        <f t="shared" si="95"/>
        <v>0</v>
      </c>
      <c r="E253" s="37"/>
      <c r="F253" s="37"/>
      <c r="G253" s="37"/>
      <c r="H253" s="53"/>
      <c r="I253" s="419">
        <f>M226</f>
        <v>1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95"/>
        <v>Interesa per kredi direkte ose bono</v>
      </c>
      <c r="B254" s="975">
        <f t="shared" si="95"/>
        <v>650</v>
      </c>
      <c r="C254" s="976">
        <f t="shared" si="95"/>
        <v>0</v>
      </c>
      <c r="D254" s="977">
        <f t="shared" si="95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04">A105</f>
        <v>Nënfunksioni 6</v>
      </c>
      <c r="B261" s="941" t="str">
        <f t="shared" si="104"/>
        <v>041 Çështjet e përgjithshme ekonomike, tregtare dhe të punës</v>
      </c>
      <c r="C261" s="941">
        <f t="shared" si="104"/>
        <v>0</v>
      </c>
      <c r="D261" s="941">
        <f t="shared" si="104"/>
        <v>0</v>
      </c>
      <c r="E261" s="941">
        <f t="shared" si="104"/>
        <v>0</v>
      </c>
      <c r="F261" s="941">
        <f t="shared" si="104"/>
        <v>0</v>
      </c>
      <c r="G261" s="941">
        <f t="shared" si="104"/>
        <v>0</v>
      </c>
      <c r="H261" s="941">
        <f t="shared" si="104"/>
        <v>0</v>
      </c>
      <c r="I261" s="941">
        <f t="shared" si="104"/>
        <v>0</v>
      </c>
      <c r="J261" s="941">
        <f t="shared" si="104"/>
        <v>0</v>
      </c>
      <c r="K261" s="941">
        <f t="shared" si="104"/>
        <v>0</v>
      </c>
      <c r="L261" s="941">
        <f t="shared" si="104"/>
        <v>0</v>
      </c>
      <c r="M261" s="941">
        <f t="shared" si="104"/>
        <v>0</v>
      </c>
      <c r="N261" s="941">
        <f t="shared" si="104"/>
        <v>0</v>
      </c>
      <c r="O261" s="941">
        <f t="shared" si="104"/>
        <v>0</v>
      </c>
    </row>
    <row r="262" spans="1:15" ht="17.25" customHeight="1" x14ac:dyDescent="0.2">
      <c r="A262" s="276" t="str">
        <f>A11</f>
        <v>Programi 6f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648">
        <f>'(B3) Struktura Funksionale'!B40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68" t="str">
        <f t="shared" ref="A264:G264" si="105">A108</f>
        <v>SHPENZIME TË PRITSHME</v>
      </c>
      <c r="B264" s="969">
        <f t="shared" si="105"/>
        <v>0</v>
      </c>
      <c r="C264" s="969">
        <f t="shared" si="105"/>
        <v>0</v>
      </c>
      <c r="D264" s="969">
        <f t="shared" si="105"/>
        <v>0</v>
      </c>
      <c r="E264" s="969">
        <f t="shared" si="105"/>
        <v>0</v>
      </c>
      <c r="F264" s="969">
        <f t="shared" si="105"/>
        <v>0</v>
      </c>
      <c r="G264" s="970">
        <f t="shared" si="105"/>
        <v>0</v>
      </c>
      <c r="H264" s="131"/>
      <c r="I264" s="971" t="str">
        <f t="shared" ref="I264:O264" si="106">I108</f>
        <v xml:space="preserve">TË ARDHURAT E PRITSHME </v>
      </c>
      <c r="J264" s="969">
        <f t="shared" si="106"/>
        <v>0</v>
      </c>
      <c r="K264" s="969">
        <f t="shared" si="106"/>
        <v>0</v>
      </c>
      <c r="L264" s="969">
        <f t="shared" si="106"/>
        <v>0</v>
      </c>
      <c r="M264" s="969">
        <f t="shared" si="106"/>
        <v>0</v>
      </c>
      <c r="N264" s="969">
        <f t="shared" si="106"/>
        <v>0</v>
      </c>
      <c r="O264" s="970">
        <f t="shared" si="106"/>
        <v>0</v>
      </c>
    </row>
    <row r="265" spans="1:15" ht="20.25" customHeight="1" x14ac:dyDescent="0.2">
      <c r="A265" s="211"/>
      <c r="B265" s="417">
        <f t="shared" ref="B265:G265" si="107">B109</f>
        <v>-2</v>
      </c>
      <c r="C265" s="417">
        <f t="shared" si="107"/>
        <v>-1</v>
      </c>
      <c r="D265" s="417">
        <f t="shared" si="107"/>
        <v>0</v>
      </c>
      <c r="E265" s="251">
        <f t="shared" si="107"/>
        <v>1</v>
      </c>
      <c r="F265" s="251">
        <f t="shared" si="107"/>
        <v>2</v>
      </c>
      <c r="G265" s="251">
        <f t="shared" si="107"/>
        <v>3</v>
      </c>
      <c r="H265" s="212"/>
      <c r="I265" s="414"/>
      <c r="J265" s="417">
        <f t="shared" ref="J265:O265" si="108">J109</f>
        <v>-2</v>
      </c>
      <c r="K265" s="417">
        <f t="shared" si="108"/>
        <v>-1</v>
      </c>
      <c r="L265" s="417">
        <f t="shared" si="108"/>
        <v>0</v>
      </c>
      <c r="M265" s="251">
        <f t="shared" si="108"/>
        <v>1</v>
      </c>
      <c r="N265" s="251">
        <f t="shared" si="108"/>
        <v>2</v>
      </c>
      <c r="O265" s="251">
        <f t="shared" si="108"/>
        <v>3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09">I111</f>
        <v>VLERËSIM I ARDHURAVE NGA TARIFAT</v>
      </c>
      <c r="J267" s="943">
        <f t="shared" si="109"/>
        <v>0</v>
      </c>
      <c r="K267" s="943">
        <f t="shared" si="109"/>
        <v>0</v>
      </c>
      <c r="L267" s="943">
        <f t="shared" si="109"/>
        <v>0</v>
      </c>
      <c r="M267" s="943">
        <f t="shared" si="109"/>
        <v>0</v>
      </c>
      <c r="N267" s="943">
        <f t="shared" si="109"/>
        <v>0</v>
      </c>
      <c r="O267" s="944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48" t="str">
        <f t="shared" ref="A269:G269" si="110">A113</f>
        <v>SHPENZIME TË PRITSHME</v>
      </c>
      <c r="B269" s="949">
        <f t="shared" si="110"/>
        <v>0</v>
      </c>
      <c r="C269" s="949">
        <f t="shared" si="110"/>
        <v>0</v>
      </c>
      <c r="D269" s="949">
        <f t="shared" si="110"/>
        <v>0</v>
      </c>
      <c r="E269" s="949">
        <f t="shared" si="110"/>
        <v>0</v>
      </c>
      <c r="F269" s="949">
        <f t="shared" si="110"/>
        <v>0</v>
      </c>
      <c r="G269" s="950">
        <f t="shared" si="110"/>
        <v>0</v>
      </c>
      <c r="H269" s="10"/>
    </row>
    <row r="270" spans="1:15" ht="12.75" x14ac:dyDescent="0.2">
      <c r="A270" s="942" t="str">
        <f t="shared" ref="A270:G270" si="111">A114</f>
        <v>KOSTO DIREKTE PËR PROJEKTET DHE SHPENZIMET KAPITALE</v>
      </c>
      <c r="B270" s="943">
        <f t="shared" si="111"/>
        <v>0</v>
      </c>
      <c r="C270" s="943">
        <f t="shared" si="111"/>
        <v>0</v>
      </c>
      <c r="D270" s="943">
        <f t="shared" si="111"/>
        <v>0</v>
      </c>
      <c r="E270" s="943">
        <f t="shared" si="111"/>
        <v>0</v>
      </c>
      <c r="F270" s="943">
        <f t="shared" si="111"/>
        <v>0</v>
      </c>
      <c r="G270" s="944">
        <f t="shared" si="111"/>
        <v>0</v>
      </c>
      <c r="H270" s="31"/>
      <c r="I270" s="942" t="str">
        <f t="shared" ref="I270:I275" si="112">I114</f>
        <v>VLERËSIMI I TË ARDHURAVE ME DESTINACION</v>
      </c>
      <c r="J270" s="943"/>
      <c r="K270" s="943"/>
      <c r="L270" s="943"/>
      <c r="M270" s="943"/>
      <c r="N270" s="943"/>
      <c r="O270" s="944"/>
    </row>
    <row r="271" spans="1:15" ht="12.75" x14ac:dyDescent="0.2">
      <c r="A271" s="124" t="str">
        <f t="shared" ref="A271:D271" si="113">A115</f>
        <v>Pagat</v>
      </c>
      <c r="B271" s="945">
        <f t="shared" si="113"/>
        <v>600</v>
      </c>
      <c r="C271" s="946">
        <f t="shared" si="113"/>
        <v>0</v>
      </c>
      <c r="D271" s="947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45">
        <f t="shared" si="114"/>
        <v>601</v>
      </c>
      <c r="C272" s="946">
        <f t="shared" si="114"/>
        <v>0</v>
      </c>
      <c r="D272" s="947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45">
        <f t="shared" si="115"/>
        <v>602</v>
      </c>
      <c r="C273" s="946">
        <f t="shared" si="115"/>
        <v>0</v>
      </c>
      <c r="D273" s="947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45">
        <f t="shared" si="116"/>
        <v>603</v>
      </c>
      <c r="C274" s="946">
        <f t="shared" si="116"/>
        <v>0</v>
      </c>
      <c r="D274" s="947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45">
        <f t="shared" si="117"/>
        <v>604</v>
      </c>
      <c r="C275" s="946">
        <f t="shared" si="117"/>
        <v>0</v>
      </c>
      <c r="D275" s="947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45">
        <f t="shared" si="119"/>
        <v>605</v>
      </c>
      <c r="C276" s="946">
        <f t="shared" si="119"/>
        <v>0</v>
      </c>
      <c r="D276" s="947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45">
        <f t="shared" si="120"/>
        <v>606</v>
      </c>
      <c r="C277" s="946">
        <f t="shared" si="120"/>
        <v>0</v>
      </c>
      <c r="D277" s="947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45" t="str">
        <f t="shared" si="121"/>
        <v>230 / 231</v>
      </c>
      <c r="C278" s="946">
        <f t="shared" si="121"/>
        <v>0</v>
      </c>
      <c r="D278" s="947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45">
        <f t="shared" si="122"/>
        <v>609</v>
      </c>
      <c r="C279" s="946">
        <f t="shared" si="122"/>
        <v>0</v>
      </c>
      <c r="D279" s="947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45">
        <f t="shared" si="123"/>
        <v>650</v>
      </c>
      <c r="C280" s="946">
        <f t="shared" si="123"/>
        <v>0</v>
      </c>
      <c r="D280" s="947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45" t="str">
        <f t="shared" si="124"/>
        <v>69 / ?</v>
      </c>
      <c r="C281" s="946">
        <f t="shared" si="124"/>
        <v>0</v>
      </c>
      <c r="D281" s="947">
        <f t="shared" si="124"/>
        <v>0</v>
      </c>
      <c r="E281" s="129"/>
      <c r="F281" s="129"/>
      <c r="G281" s="129"/>
      <c r="H281" s="53"/>
      <c r="I281" s="951" t="str">
        <f t="shared" ref="I281:O281" si="125">I125</f>
        <v>SHUMA E KËRKUAR NETO</v>
      </c>
      <c r="J281" s="952">
        <f t="shared" si="125"/>
        <v>0</v>
      </c>
      <c r="K281" s="952">
        <f t="shared" si="125"/>
        <v>0</v>
      </c>
      <c r="L281" s="952">
        <f t="shared" si="125"/>
        <v>0</v>
      </c>
      <c r="M281" s="952">
        <f t="shared" si="125"/>
        <v>0</v>
      </c>
      <c r="N281" s="952">
        <f t="shared" si="125"/>
        <v>0</v>
      </c>
      <c r="O281" s="953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45">
        <f t="shared" si="126"/>
        <v>0</v>
      </c>
      <c r="C282" s="946">
        <f t="shared" si="126"/>
        <v>0</v>
      </c>
      <c r="D282" s="947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54">
        <f t="shared" ref="I282:O282" si="128">I126</f>
        <v>0</v>
      </c>
      <c r="J282" s="955">
        <f t="shared" si="128"/>
        <v>0</v>
      </c>
      <c r="K282" s="955">
        <f t="shared" si="128"/>
        <v>0</v>
      </c>
      <c r="L282" s="955">
        <f t="shared" si="128"/>
        <v>0</v>
      </c>
      <c r="M282" s="955">
        <f t="shared" si="128"/>
        <v>0</v>
      </c>
      <c r="N282" s="955">
        <f t="shared" si="128"/>
        <v>0</v>
      </c>
      <c r="O282" s="956">
        <f t="shared" si="128"/>
        <v>0</v>
      </c>
    </row>
    <row r="283" spans="1:15" ht="12.75" x14ac:dyDescent="0.2">
      <c r="A283" s="942" t="str">
        <f t="shared" ref="A283:D283" si="129">A127</f>
        <v>SHPENZIME KORRENTE</v>
      </c>
      <c r="B283" s="943">
        <f t="shared" si="129"/>
        <v>0</v>
      </c>
      <c r="C283" s="943">
        <f t="shared" si="129"/>
        <v>0</v>
      </c>
      <c r="D283" s="943">
        <f t="shared" si="129"/>
        <v>0</v>
      </c>
      <c r="E283" s="943">
        <f>E127</f>
        <v>0</v>
      </c>
      <c r="F283" s="943">
        <f>F127</f>
        <v>0</v>
      </c>
      <c r="G283" s="944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45">
        <f t="shared" si="136"/>
        <v>600</v>
      </c>
      <c r="C284" s="946">
        <f t="shared" si="136"/>
        <v>0</v>
      </c>
      <c r="D284" s="947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45">
        <f t="shared" si="137"/>
        <v>601</v>
      </c>
      <c r="C285" s="946">
        <f t="shared" si="137"/>
        <v>0</v>
      </c>
      <c r="D285" s="947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45">
        <f t="shared" si="138"/>
        <v>602</v>
      </c>
      <c r="C286" s="946">
        <f t="shared" si="138"/>
        <v>0</v>
      </c>
      <c r="D286" s="947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1006" t="str">
        <f>J247</f>
        <v>Vlera Totale për Aktivitet</v>
      </c>
      <c r="K286" s="1007"/>
      <c r="L286" s="1008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45">
        <f t="shared" si="139"/>
        <v>603</v>
      </c>
      <c r="C287" s="946">
        <f t="shared" si="139"/>
        <v>0</v>
      </c>
      <c r="D287" s="947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06" t="str">
        <f>J248</f>
        <v>Shpenzimet kapitale</v>
      </c>
      <c r="K287" s="1007"/>
      <c r="L287" s="1008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45">
        <f t="shared" si="140"/>
        <v>604</v>
      </c>
      <c r="C288" s="946">
        <f t="shared" si="140"/>
        <v>0</v>
      </c>
      <c r="D288" s="947">
        <f t="shared" si="140"/>
        <v>0</v>
      </c>
      <c r="E288" s="37"/>
      <c r="F288" s="37"/>
      <c r="G288" s="37"/>
      <c r="H288" s="53"/>
      <c r="I288" s="315"/>
      <c r="J288" s="1006" t="str">
        <f>J249</f>
        <v>Mallra dhe shërbime</v>
      </c>
      <c r="K288" s="1007"/>
      <c r="L288" s="1008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45">
        <f t="shared" si="141"/>
        <v>605</v>
      </c>
      <c r="C289" s="946">
        <f t="shared" si="141"/>
        <v>0</v>
      </c>
      <c r="D289" s="947">
        <f t="shared" si="141"/>
        <v>0</v>
      </c>
      <c r="E289" s="37"/>
      <c r="F289" s="37"/>
      <c r="G289" s="37"/>
      <c r="H289" s="53"/>
      <c r="I289" s="315"/>
      <c r="J289" s="1006" t="str">
        <f>J250</f>
        <v>Qëllime të mëtejshme</v>
      </c>
      <c r="K289" s="1007"/>
      <c r="L289" s="1008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45">
        <f t="shared" si="142"/>
        <v>606</v>
      </c>
      <c r="C290" s="946">
        <f t="shared" si="142"/>
        <v>0</v>
      </c>
      <c r="D290" s="947">
        <f t="shared" si="142"/>
        <v>0</v>
      </c>
      <c r="E290" s="37"/>
      <c r="F290" s="37"/>
      <c r="G290" s="37"/>
      <c r="H290" s="53"/>
      <c r="I290" s="315"/>
      <c r="J290" s="1002"/>
      <c r="K290" s="1002"/>
      <c r="L290" s="100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ref="A291:D291" si="143">A135</f>
        <v>Shpenzimet kapitale</v>
      </c>
      <c r="B291" s="972" t="str">
        <f t="shared" si="143"/>
        <v>230 / 231</v>
      </c>
      <c r="C291" s="973">
        <f t="shared" si="143"/>
        <v>0</v>
      </c>
      <c r="D291" s="974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45">
        <f t="shared" si="144"/>
        <v>609</v>
      </c>
      <c r="C292" s="946">
        <f t="shared" si="144"/>
        <v>0</v>
      </c>
      <c r="D292" s="947">
        <f t="shared" si="144"/>
        <v>0</v>
      </c>
      <c r="E292" s="37"/>
      <c r="F292" s="37"/>
      <c r="G292" s="37"/>
      <c r="H292" s="53"/>
      <c r="I292" s="419">
        <f>M265</f>
        <v>1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ref="A293:D293" si="145">A137</f>
        <v>Interesa per kredi direkte ose bono</v>
      </c>
      <c r="B293" s="975">
        <f t="shared" si="145"/>
        <v>650</v>
      </c>
      <c r="C293" s="976">
        <f t="shared" si="145"/>
        <v>0</v>
      </c>
      <c r="D293" s="977">
        <f t="shared" si="145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545" t="str">
        <f>A138</f>
        <v>Të tjera</v>
      </c>
      <c r="B294" s="945" t="str">
        <f>B138</f>
        <v>69 / ?</v>
      </c>
      <c r="C294" s="946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A139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algorithmName="SHA-512" hashValue="9c1WIph+cwY2AwWTtvsTZMac26ccLdgG0RjgOk65TyaB00DUlj25pjZruoVGyRckQwxPTT7tXzi5WyCqmZy4rQ==" saltValue="HyMbpCLD6GCtJfC7eQ/cTA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60" zoomScaleNormal="100" workbookViewId="0">
      <selection activeCell="E72" sqref="E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Fjalori'!A70</f>
        <v>Nënfunksioni 7</v>
      </c>
      <c r="B2" s="839" t="str">
        <f>+VLOOKUP($A2,'(B2) Struktura Organizative'!$A7:$E68,2,FALSE)</f>
        <v>042 Bujqësia, pyjet, peshkimi dhe gjuetia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Funksionale'!A42</f>
        <v>Programi 7a</v>
      </c>
      <c r="B6" s="919"/>
      <c r="C6" s="920" t="str">
        <f>VLOOKUP($A6,'(B3) Struktura Funksionale'!$A$7:$E$146,3,FALSE)</f>
        <v>Shërbimet bujqësore, inspektimi, ushqimi dhe mbrojtja e konsumatoreve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hidden="1" customHeight="1" x14ac:dyDescent="0.2">
      <c r="A7" s="918" t="str">
        <f>'(B3) Struktura Funksionale'!A43</f>
        <v>Programi 7b</v>
      </c>
      <c r="B7" s="919"/>
      <c r="C7" s="920" t="str">
        <f>VLOOKUP($A7,'(B3) Struktura Funksionale'!$A$7:$E$146,3,FALSE)</f>
        <v>Këshillimi Bujqësor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Funksionale'!A44</f>
        <v>Programi 7c</v>
      </c>
      <c r="B8" s="919"/>
      <c r="C8" s="920" t="str">
        <f>VLOOKUP($A8,'(B3) Struktura Funksionale'!$A$7:$E$146,3,FALSE)</f>
        <v>Veterineria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Funksionale'!A45</f>
        <v>Programi 7d</v>
      </c>
      <c r="B9" s="919"/>
      <c r="C9" s="920" t="str">
        <f>VLOOKUP($A9,'(B3) Struktura Funksionale'!$A$7:$E$146,3,FALSE)</f>
        <v>Menaxhimi i Infrastruktuës së ujitjes dhe kullimit</v>
      </c>
      <c r="D9" s="921"/>
      <c r="E9" s="921"/>
      <c r="F9" s="921"/>
      <c r="G9" s="921"/>
      <c r="H9" s="922"/>
      <c r="I9" s="920" t="str">
        <f>VLOOKUP($A9,'(B3) Struktura Funksionale'!$A$7:$E$146,4,FALSE)</f>
        <v>E detyrueshme</v>
      </c>
      <c r="J9" s="921"/>
      <c r="K9" s="922"/>
      <c r="L9" s="920" t="str">
        <f>VLOOKUP($A9,'(B3) Struktura Funksionale'!$A$7:$E$146,5,FALSE)</f>
        <v>Transferuar</v>
      </c>
      <c r="M9" s="921"/>
      <c r="N9" s="921"/>
      <c r="O9" s="922"/>
    </row>
    <row r="10" spans="1:15" ht="13.5" customHeight="1" x14ac:dyDescent="0.2">
      <c r="A10" s="918" t="str">
        <f>'(B3) Struktura Funksionale'!A46</f>
        <v>Programi 7e</v>
      </c>
      <c r="B10" s="919"/>
      <c r="C10" s="920" t="str">
        <f>VLOOKUP($A10,'(B3) Struktura Funksionale'!$A$7:$E$146,3,FALSE)</f>
        <v>Administrimi i pyjeve dhe kullotave</v>
      </c>
      <c r="D10" s="921"/>
      <c r="E10" s="921"/>
      <c r="F10" s="921"/>
      <c r="G10" s="921"/>
      <c r="H10" s="922"/>
      <c r="I10" s="920" t="str">
        <f>VLOOKUP($A10,'(B3) Struktura Funksionale'!$A$7:$E$146,4,FALSE)</f>
        <v>E detyrueshme</v>
      </c>
      <c r="J10" s="921"/>
      <c r="K10" s="922"/>
      <c r="L10" s="920" t="str">
        <f>VLOOKUP($A10,'(B3) Struktura Funksionale'!$A$7:$E$146,5,FALSE)</f>
        <v>Transferuar</v>
      </c>
      <c r="M10" s="921"/>
      <c r="N10" s="921"/>
      <c r="O10" s="922"/>
    </row>
    <row r="11" spans="1:15" ht="13.5" customHeight="1" x14ac:dyDescent="0.2">
      <c r="A11" s="918" t="str">
        <f>'(B3) Struktura Funksionale'!A47</f>
        <v>Programi 7f</v>
      </c>
      <c r="B11" s="919"/>
      <c r="C11" s="920">
        <f>VLOOKUP($A11,'(B3) Struktura Funksionale'!$A$7:$E$146,3,FALSE)</f>
        <v>0</v>
      </c>
      <c r="D11" s="921"/>
      <c r="E11" s="921"/>
      <c r="F11" s="921"/>
      <c r="G11" s="921"/>
      <c r="H11" s="922"/>
      <c r="I11" s="920">
        <f>VLOOKUP($A11,'(B3) Struktura Funksionale'!$A$7:$E$146,4,FALSE)</f>
        <v>0</v>
      </c>
      <c r="J11" s="921"/>
      <c r="K11" s="922"/>
      <c r="L11" s="920">
        <f>VLOOKUP($A11,'(B3) Struktura Funksionale'!$A$7:$E$146,5,FALSE)</f>
        <v>0</v>
      </c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7</v>
      </c>
      <c r="B14" s="941" t="str">
        <f>B$2</f>
        <v>042 Bujqësia, pyjet, peshkimi dhe gjuetia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41" t="str">
        <f t="shared" si="20"/>
        <v>042 Bujqësia, pyjet, peshkimi dhe gjuetia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7a</v>
      </c>
      <c r="B67" s="941" t="str">
        <f>C6</f>
        <v>Shërbimet bujqësore, inspektimi, ushqimi dhe mbrojtja e konsumatoreve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Funksionale'!B42</f>
        <v>04220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7</v>
      </c>
      <c r="B105" s="941" t="str">
        <f t="shared" si="36"/>
        <v>042 Bujqësia, pyjet, peshkimi dhe gjuetia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7b</v>
      </c>
      <c r="B106" s="941" t="str">
        <f>C7</f>
        <v>Këshillimi Bujqësor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Funksionale'!B43</f>
        <v>04222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41" t="str">
        <f t="shared" si="53"/>
        <v>042 Bujqësia, pyjet, peshkimi dhe gjuetia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7c</v>
      </c>
      <c r="B145" s="941" t="str">
        <f>C8</f>
        <v>Veterineria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Funksionale'!B44</f>
        <v>04223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41" t="str">
        <f t="shared" si="70"/>
        <v>042 Bujqësia, pyjet, peshkimi dhe gjuetia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7d</v>
      </c>
      <c r="B184" s="941" t="str">
        <f>C9</f>
        <v>Menaxhimi i Infrastruktuës së ujitjes dhe kullimit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 t="str">
        <f>'(B3) Struktura Funksionale'!B45</f>
        <v>04240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customHeight="1" x14ac:dyDescent="0.2">
      <c r="A222" s="213" t="str">
        <f t="shared" ref="A222:O222" si="87">A66</f>
        <v>Nënfunksioni 7</v>
      </c>
      <c r="B222" s="941" t="str">
        <f t="shared" si="87"/>
        <v>042 Bujqësia, pyjet, peshkimi dhe gjuetia</v>
      </c>
      <c r="C222" s="941">
        <f t="shared" si="87"/>
        <v>0</v>
      </c>
      <c r="D222" s="941">
        <f t="shared" si="87"/>
        <v>0</v>
      </c>
      <c r="E222" s="941">
        <f t="shared" si="87"/>
        <v>0</v>
      </c>
      <c r="F222" s="941">
        <f t="shared" si="87"/>
        <v>0</v>
      </c>
      <c r="G222" s="941">
        <f t="shared" si="87"/>
        <v>0</v>
      </c>
      <c r="H222" s="941">
        <f t="shared" si="87"/>
        <v>0</v>
      </c>
      <c r="I222" s="941">
        <f t="shared" si="87"/>
        <v>0</v>
      </c>
      <c r="J222" s="941">
        <f t="shared" si="87"/>
        <v>0</v>
      </c>
      <c r="K222" s="941">
        <f t="shared" si="87"/>
        <v>0</v>
      </c>
      <c r="L222" s="941">
        <f t="shared" si="87"/>
        <v>0</v>
      </c>
      <c r="M222" s="941">
        <f t="shared" si="87"/>
        <v>0</v>
      </c>
      <c r="N222" s="941">
        <f t="shared" si="87"/>
        <v>0</v>
      </c>
      <c r="O222" s="941">
        <f t="shared" si="87"/>
        <v>0</v>
      </c>
    </row>
    <row r="223" spans="1:15" ht="17.25" customHeight="1" x14ac:dyDescent="0.2">
      <c r="A223" s="276" t="str">
        <f>A10</f>
        <v>Programi 7e</v>
      </c>
      <c r="B223" s="941" t="str">
        <f>C10</f>
        <v>Administrimi i pyjeve dhe kullotave</v>
      </c>
      <c r="C223" s="941" t="e">
        <f>#REF!</f>
        <v>#REF!</v>
      </c>
      <c r="D223" s="941" t="e">
        <f>#REF!</f>
        <v>#REF!</v>
      </c>
      <c r="E223" s="941" t="e">
        <f>#REF!</f>
        <v>#REF!</v>
      </c>
      <c r="F223" s="941" t="e">
        <f>#REF!</f>
        <v>#REF!</v>
      </c>
      <c r="G223" s="941" t="e">
        <f>#REF!</f>
        <v>#REF!</v>
      </c>
      <c r="H223" s="941" t="e">
        <f>#REF!</f>
        <v>#REF!</v>
      </c>
      <c r="I223" s="941" t="e">
        <f>#REF!</f>
        <v>#REF!</v>
      </c>
      <c r="J223" s="941" t="e">
        <f>#REF!</f>
        <v>#REF!</v>
      </c>
      <c r="K223" s="941" t="e">
        <f>#REF!</f>
        <v>#REF!</v>
      </c>
      <c r="L223" s="941" t="e">
        <f>#REF!</f>
        <v>#REF!</v>
      </c>
      <c r="M223" s="941" t="e">
        <f>#REF!</f>
        <v>#REF!</v>
      </c>
      <c r="N223" s="941" t="e">
        <f>#REF!</f>
        <v>#REF!</v>
      </c>
      <c r="O223" s="941" t="e">
        <f>#REF!</f>
        <v>#REF!</v>
      </c>
    </row>
    <row r="224" spans="1:15" ht="17.25" customHeight="1" x14ac:dyDescent="0.2">
      <c r="A224" s="648" t="str">
        <f>'(B3) Struktura Funksionale'!B46</f>
        <v>04260</v>
      </c>
      <c r="B224" s="570"/>
      <c r="C224" s="570"/>
      <c r="D224" s="570"/>
      <c r="E224" s="570"/>
      <c r="F224" s="570"/>
      <c r="G224" s="570"/>
      <c r="H224" s="570"/>
      <c r="I224" s="570"/>
      <c r="J224" s="570"/>
      <c r="K224" s="570"/>
      <c r="L224" s="570"/>
      <c r="M224" s="570"/>
      <c r="N224" s="570"/>
      <c r="O224" s="571"/>
    </row>
    <row r="225" spans="1:15" ht="21.75" customHeight="1" x14ac:dyDescent="0.2">
      <c r="A225" s="968" t="str">
        <f t="shared" ref="A225:G225" si="88">A69</f>
        <v>SHPENZIME TË PRITSHME</v>
      </c>
      <c r="B225" s="969">
        <f t="shared" si="88"/>
        <v>0</v>
      </c>
      <c r="C225" s="969">
        <f t="shared" si="88"/>
        <v>0</v>
      </c>
      <c r="D225" s="969">
        <f t="shared" si="88"/>
        <v>0</v>
      </c>
      <c r="E225" s="969">
        <f t="shared" si="88"/>
        <v>0</v>
      </c>
      <c r="F225" s="969">
        <f t="shared" si="88"/>
        <v>0</v>
      </c>
      <c r="G225" s="970">
        <f t="shared" si="88"/>
        <v>0</v>
      </c>
      <c r="H225" s="131"/>
      <c r="I225" s="971" t="str">
        <f t="shared" ref="I225:O225" si="89">I69</f>
        <v xml:space="preserve">TË ARDHURAT E PRITSHME </v>
      </c>
      <c r="J225" s="969">
        <f t="shared" si="89"/>
        <v>0</v>
      </c>
      <c r="K225" s="969">
        <f t="shared" si="89"/>
        <v>0</v>
      </c>
      <c r="L225" s="969">
        <f t="shared" si="89"/>
        <v>0</v>
      </c>
      <c r="M225" s="969">
        <f t="shared" si="89"/>
        <v>0</v>
      </c>
      <c r="N225" s="969">
        <f t="shared" si="89"/>
        <v>0</v>
      </c>
      <c r="O225" s="970">
        <f t="shared" si="89"/>
        <v>0</v>
      </c>
    </row>
    <row r="226" spans="1:15" ht="18.75" customHeight="1" x14ac:dyDescent="0.2">
      <c r="A226" s="211"/>
      <c r="B226" s="417">
        <f t="shared" ref="B226:G226" si="90">B70</f>
        <v>-2</v>
      </c>
      <c r="C226" s="417">
        <f t="shared" si="90"/>
        <v>-1</v>
      </c>
      <c r="D226" s="417">
        <f t="shared" si="90"/>
        <v>0</v>
      </c>
      <c r="E226" s="251">
        <f t="shared" si="90"/>
        <v>1</v>
      </c>
      <c r="F226" s="251">
        <f t="shared" si="90"/>
        <v>2</v>
      </c>
      <c r="G226" s="251">
        <f t="shared" si="90"/>
        <v>3</v>
      </c>
      <c r="H226" s="212"/>
      <c r="I226" s="414"/>
      <c r="J226" s="417">
        <f t="shared" ref="J226:O226" si="91">J70</f>
        <v>-2</v>
      </c>
      <c r="K226" s="417">
        <f t="shared" si="91"/>
        <v>-1</v>
      </c>
      <c r="L226" s="417">
        <f t="shared" si="91"/>
        <v>0</v>
      </c>
      <c r="M226" s="251">
        <f t="shared" si="91"/>
        <v>1</v>
      </c>
      <c r="N226" s="251">
        <f t="shared" si="91"/>
        <v>2</v>
      </c>
      <c r="O226" s="251">
        <f t="shared" si="91"/>
        <v>3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42" t="str">
        <f t="shared" ref="I228:O228" si="92">I72</f>
        <v>VLERËSIM I ARDHURAVE NGA TARIFAT</v>
      </c>
      <c r="J228" s="943">
        <f t="shared" si="92"/>
        <v>0</v>
      </c>
      <c r="K228" s="943">
        <f t="shared" si="92"/>
        <v>0</v>
      </c>
      <c r="L228" s="943">
        <f t="shared" si="92"/>
        <v>0</v>
      </c>
      <c r="M228" s="943">
        <f t="shared" si="92"/>
        <v>0</v>
      </c>
      <c r="N228" s="943">
        <f t="shared" si="92"/>
        <v>0</v>
      </c>
      <c r="O228" s="944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48" t="str">
        <f t="shared" ref="A230:G231" si="93">A74</f>
        <v>SHPENZIME TË PRITSHME</v>
      </c>
      <c r="B230" s="949">
        <f t="shared" si="93"/>
        <v>0</v>
      </c>
      <c r="C230" s="949">
        <f t="shared" si="93"/>
        <v>0</v>
      </c>
      <c r="D230" s="949">
        <f t="shared" si="93"/>
        <v>0</v>
      </c>
      <c r="E230" s="949">
        <f t="shared" si="93"/>
        <v>0</v>
      </c>
      <c r="F230" s="949">
        <f t="shared" si="93"/>
        <v>0</v>
      </c>
      <c r="G230" s="950">
        <f t="shared" si="93"/>
        <v>0</v>
      </c>
      <c r="H230" s="10"/>
    </row>
    <row r="231" spans="1:15" ht="12.75" x14ac:dyDescent="0.2">
      <c r="A231" s="942" t="str">
        <f t="shared" si="93"/>
        <v>KOSTO DIREKTE PËR PROJEKTET DHE SHPENZIMET KAPITALE</v>
      </c>
      <c r="B231" s="943">
        <f t="shared" si="93"/>
        <v>0</v>
      </c>
      <c r="C231" s="943">
        <f t="shared" si="93"/>
        <v>0</v>
      </c>
      <c r="D231" s="943">
        <f t="shared" si="93"/>
        <v>0</v>
      </c>
      <c r="E231" s="943">
        <f t="shared" si="93"/>
        <v>0</v>
      </c>
      <c r="F231" s="943">
        <f t="shared" si="93"/>
        <v>0</v>
      </c>
      <c r="G231" s="944">
        <f t="shared" si="93"/>
        <v>0</v>
      </c>
      <c r="H231" s="31"/>
      <c r="I231" s="942" t="str">
        <f t="shared" ref="I231:I236" si="94">I75</f>
        <v>VLERËSIMI I TË ARDHURAVE ME DESTINACION</v>
      </c>
      <c r="J231" s="943"/>
      <c r="K231" s="943"/>
      <c r="L231" s="943"/>
      <c r="M231" s="943"/>
      <c r="N231" s="943"/>
      <c r="O231" s="944"/>
    </row>
    <row r="232" spans="1:15" ht="12.75" x14ac:dyDescent="0.2">
      <c r="A232" s="124" t="str">
        <f t="shared" ref="A232:D254" si="95">A76</f>
        <v>Pagat</v>
      </c>
      <c r="B232" s="945">
        <f t="shared" si="95"/>
        <v>600</v>
      </c>
      <c r="C232" s="946">
        <f t="shared" si="95"/>
        <v>0</v>
      </c>
      <c r="D232" s="947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45">
        <f t="shared" si="95"/>
        <v>601</v>
      </c>
      <c r="C233" s="946">
        <f t="shared" si="95"/>
        <v>0</v>
      </c>
      <c r="D233" s="947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45">
        <f t="shared" si="95"/>
        <v>602</v>
      </c>
      <c r="C234" s="946">
        <f t="shared" si="95"/>
        <v>0</v>
      </c>
      <c r="D234" s="947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45">
        <f t="shared" si="95"/>
        <v>603</v>
      </c>
      <c r="C235" s="946">
        <f t="shared" si="95"/>
        <v>0</v>
      </c>
      <c r="D235" s="947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45">
        <f t="shared" si="95"/>
        <v>604</v>
      </c>
      <c r="C236" s="946">
        <f t="shared" si="95"/>
        <v>0</v>
      </c>
      <c r="D236" s="947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45">
        <f t="shared" si="95"/>
        <v>605</v>
      </c>
      <c r="C237" s="946">
        <f t="shared" si="95"/>
        <v>0</v>
      </c>
      <c r="D237" s="947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45">
        <f t="shared" si="95"/>
        <v>606</v>
      </c>
      <c r="C238" s="946">
        <f t="shared" si="95"/>
        <v>0</v>
      </c>
      <c r="D238" s="947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45" t="str">
        <f t="shared" si="95"/>
        <v>230 / 231</v>
      </c>
      <c r="C239" s="946">
        <f t="shared" si="95"/>
        <v>0</v>
      </c>
      <c r="D239" s="947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45">
        <f t="shared" si="95"/>
        <v>609</v>
      </c>
      <c r="C240" s="946">
        <f t="shared" si="95"/>
        <v>0</v>
      </c>
      <c r="D240" s="947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45">
        <f t="shared" si="95"/>
        <v>650</v>
      </c>
      <c r="C241" s="946">
        <f t="shared" si="95"/>
        <v>0</v>
      </c>
      <c r="D241" s="947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45" t="str">
        <f t="shared" si="95"/>
        <v>69 / ?</v>
      </c>
      <c r="C242" s="946">
        <f t="shared" si="95"/>
        <v>0</v>
      </c>
      <c r="D242" s="947">
        <f t="shared" si="95"/>
        <v>0</v>
      </c>
      <c r="E242" s="129"/>
      <c r="F242" s="129"/>
      <c r="G242" s="129"/>
      <c r="H242" s="53"/>
      <c r="I242" s="951" t="str">
        <f t="shared" ref="I242:O243" si="97">I86</f>
        <v>SHUMA E KËRKUAR NETO</v>
      </c>
      <c r="J242" s="952">
        <f t="shared" si="97"/>
        <v>0</v>
      </c>
      <c r="K242" s="952">
        <f t="shared" si="97"/>
        <v>0</v>
      </c>
      <c r="L242" s="952">
        <f t="shared" si="97"/>
        <v>0</v>
      </c>
      <c r="M242" s="952">
        <f t="shared" si="97"/>
        <v>0</v>
      </c>
      <c r="N242" s="952">
        <f t="shared" si="97"/>
        <v>0</v>
      </c>
      <c r="O242" s="953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45">
        <f t="shared" si="95"/>
        <v>0</v>
      </c>
      <c r="C243" s="946">
        <f t="shared" si="95"/>
        <v>0</v>
      </c>
      <c r="D243" s="947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54">
        <f t="shared" si="97"/>
        <v>0</v>
      </c>
      <c r="J243" s="955">
        <f t="shared" si="97"/>
        <v>0</v>
      </c>
      <c r="K243" s="955">
        <f t="shared" si="97"/>
        <v>0</v>
      </c>
      <c r="L243" s="955">
        <f t="shared" si="97"/>
        <v>0</v>
      </c>
      <c r="M243" s="955">
        <f t="shared" si="97"/>
        <v>0</v>
      </c>
      <c r="N243" s="955">
        <f t="shared" si="97"/>
        <v>0</v>
      </c>
      <c r="O243" s="956">
        <f t="shared" si="97"/>
        <v>0</v>
      </c>
    </row>
    <row r="244" spans="1:15" ht="12.75" x14ac:dyDescent="0.2">
      <c r="A244" s="942" t="str">
        <f t="shared" si="95"/>
        <v>SHPENZIME KORRENTE</v>
      </c>
      <c r="B244" s="943">
        <f t="shared" si="95"/>
        <v>0</v>
      </c>
      <c r="C244" s="943">
        <f t="shared" si="95"/>
        <v>0</v>
      </c>
      <c r="D244" s="943">
        <f t="shared" si="95"/>
        <v>0</v>
      </c>
      <c r="E244" s="943">
        <f>E88</f>
        <v>0</v>
      </c>
      <c r="F244" s="943">
        <f>F88</f>
        <v>0</v>
      </c>
      <c r="G244" s="944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45">
        <f t="shared" si="95"/>
        <v>600</v>
      </c>
      <c r="C245" s="946">
        <f t="shared" si="95"/>
        <v>0</v>
      </c>
      <c r="D245" s="947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45">
        <f t="shared" si="95"/>
        <v>601</v>
      </c>
      <c r="C246" s="946">
        <f t="shared" si="95"/>
        <v>0</v>
      </c>
      <c r="D246" s="947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45">
        <f t="shared" si="95"/>
        <v>602</v>
      </c>
      <c r="C247" s="946">
        <f t="shared" si="95"/>
        <v>0</v>
      </c>
      <c r="D247" s="947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06" t="str">
        <f>J208</f>
        <v>Vlera Totale për Aktivitet</v>
      </c>
      <c r="K247" s="1007"/>
      <c r="L247" s="1008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45">
        <f t="shared" si="95"/>
        <v>603</v>
      </c>
      <c r="C248" s="946">
        <f t="shared" si="95"/>
        <v>0</v>
      </c>
      <c r="D248" s="947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06" t="str">
        <f>J209</f>
        <v>Shpenzimet kapitale</v>
      </c>
      <c r="K248" s="1007"/>
      <c r="L248" s="1008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45">
        <f t="shared" si="95"/>
        <v>604</v>
      </c>
      <c r="C249" s="946">
        <f t="shared" si="95"/>
        <v>0</v>
      </c>
      <c r="D249" s="947">
        <f t="shared" si="95"/>
        <v>0</v>
      </c>
      <c r="E249" s="37"/>
      <c r="F249" s="37"/>
      <c r="G249" s="37"/>
      <c r="H249" s="53"/>
      <c r="I249" s="315"/>
      <c r="J249" s="1006" t="str">
        <f>J210</f>
        <v>Mallra dhe shërbime</v>
      </c>
      <c r="K249" s="1007"/>
      <c r="L249" s="1008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45">
        <f t="shared" si="95"/>
        <v>605</v>
      </c>
      <c r="C250" s="946">
        <f t="shared" si="95"/>
        <v>0</v>
      </c>
      <c r="D250" s="947">
        <f t="shared" si="95"/>
        <v>0</v>
      </c>
      <c r="E250" s="37"/>
      <c r="F250" s="37"/>
      <c r="G250" s="37"/>
      <c r="H250" s="53"/>
      <c r="I250" s="315"/>
      <c r="J250" s="1006" t="str">
        <f>J211</f>
        <v>Qëllime të mëtejshme</v>
      </c>
      <c r="K250" s="1007"/>
      <c r="L250" s="1008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45">
        <f t="shared" si="95"/>
        <v>606</v>
      </c>
      <c r="C251" s="946">
        <f t="shared" si="95"/>
        <v>0</v>
      </c>
      <c r="D251" s="947">
        <f t="shared" si="95"/>
        <v>0</v>
      </c>
      <c r="E251" s="37"/>
      <c r="F251" s="37"/>
      <c r="G251" s="37"/>
      <c r="H251" s="53"/>
      <c r="I251" s="315"/>
      <c r="J251" s="1002"/>
      <c r="K251" s="1002"/>
      <c r="L251" s="1002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50" t="str">
        <f t="shared" si="95"/>
        <v>Shpenzimet kapitale</v>
      </c>
      <c r="B252" s="972" t="str">
        <f t="shared" si="95"/>
        <v>230 / 231</v>
      </c>
      <c r="C252" s="973">
        <f t="shared" si="95"/>
        <v>0</v>
      </c>
      <c r="D252" s="974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45">
        <f t="shared" si="95"/>
        <v>609</v>
      </c>
      <c r="C253" s="946">
        <f t="shared" si="95"/>
        <v>0</v>
      </c>
      <c r="D253" s="947">
        <f t="shared" si="95"/>
        <v>0</v>
      </c>
      <c r="E253" s="37"/>
      <c r="F253" s="37"/>
      <c r="G253" s="37"/>
      <c r="H253" s="53"/>
      <c r="I253" s="419">
        <f>M226</f>
        <v>1</v>
      </c>
      <c r="J253" s="987"/>
      <c r="K253" s="988"/>
      <c r="L253" s="988"/>
      <c r="M253" s="988"/>
      <c r="N253" s="988"/>
      <c r="O253" s="989"/>
    </row>
    <row r="254" spans="1:15" ht="12.75" x14ac:dyDescent="0.2">
      <c r="A254" s="124" t="str">
        <f t="shared" si="95"/>
        <v>Interesa per kredi direkte ose bono</v>
      </c>
      <c r="B254" s="975">
        <f t="shared" si="95"/>
        <v>650</v>
      </c>
      <c r="C254" s="976">
        <f t="shared" si="95"/>
        <v>0</v>
      </c>
      <c r="D254" s="977">
        <f t="shared" si="95"/>
        <v>0</v>
      </c>
      <c r="E254" s="37"/>
      <c r="F254" s="37"/>
      <c r="G254" s="37"/>
      <c r="H254" s="53"/>
      <c r="I254" s="420"/>
      <c r="J254" s="990"/>
      <c r="K254" s="991"/>
      <c r="L254" s="991"/>
      <c r="M254" s="991"/>
      <c r="N254" s="991"/>
      <c r="O254" s="992"/>
    </row>
    <row r="255" spans="1:15" ht="12.75" x14ac:dyDescent="0.2">
      <c r="A255" s="252" t="str">
        <f>A99</f>
        <v>Të tjera</v>
      </c>
      <c r="B255" s="945" t="str">
        <f>B99</f>
        <v>69 / ?</v>
      </c>
      <c r="C255" s="946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</v>
      </c>
      <c r="J255" s="987"/>
      <c r="K255" s="988"/>
      <c r="L255" s="988"/>
      <c r="M255" s="988"/>
      <c r="N255" s="988"/>
      <c r="O255" s="989"/>
    </row>
    <row r="256" spans="1:15" ht="12.75" x14ac:dyDescent="0.2">
      <c r="A256" s="124" t="str">
        <f>A100</f>
        <v>SHPENZIME KORRENTE</v>
      </c>
      <c r="B256" s="978"/>
      <c r="C256" s="979"/>
      <c r="D256" s="980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93"/>
      <c r="K256" s="994"/>
      <c r="L256" s="994"/>
      <c r="M256" s="994"/>
      <c r="N256" s="994"/>
      <c r="O256" s="995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3</v>
      </c>
      <c r="J257" s="987"/>
      <c r="K257" s="988"/>
      <c r="L257" s="988"/>
      <c r="M257" s="988"/>
      <c r="N257" s="988"/>
      <c r="O257" s="989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93"/>
      <c r="K258" s="994"/>
      <c r="L258" s="994"/>
      <c r="M258" s="994"/>
      <c r="N258" s="994"/>
      <c r="O258" s="995"/>
    </row>
    <row r="261" spans="1:15" ht="17.25" customHeight="1" x14ac:dyDescent="0.2">
      <c r="A261" s="213" t="str">
        <f t="shared" ref="A261:O261" si="104">A66</f>
        <v>Nënfunksioni 7</v>
      </c>
      <c r="B261" s="941" t="str">
        <f t="shared" si="104"/>
        <v>042 Bujqësia, pyjet, peshkimi dhe gjuetia</v>
      </c>
      <c r="C261" s="941">
        <f t="shared" si="104"/>
        <v>0</v>
      </c>
      <c r="D261" s="941">
        <f t="shared" si="104"/>
        <v>0</v>
      </c>
      <c r="E261" s="941">
        <f t="shared" si="104"/>
        <v>0</v>
      </c>
      <c r="F261" s="941">
        <f t="shared" si="104"/>
        <v>0</v>
      </c>
      <c r="G261" s="941">
        <f t="shared" si="104"/>
        <v>0</v>
      </c>
      <c r="H261" s="941">
        <f t="shared" si="104"/>
        <v>0</v>
      </c>
      <c r="I261" s="941">
        <f t="shared" si="104"/>
        <v>0</v>
      </c>
      <c r="J261" s="941">
        <f t="shared" si="104"/>
        <v>0</v>
      </c>
      <c r="K261" s="941">
        <f t="shared" si="104"/>
        <v>0</v>
      </c>
      <c r="L261" s="941">
        <f t="shared" si="104"/>
        <v>0</v>
      </c>
      <c r="M261" s="941">
        <f t="shared" si="104"/>
        <v>0</v>
      </c>
      <c r="N261" s="941">
        <f t="shared" si="104"/>
        <v>0</v>
      </c>
      <c r="O261" s="941">
        <f t="shared" si="104"/>
        <v>0</v>
      </c>
    </row>
    <row r="262" spans="1:15" ht="17.25" customHeight="1" x14ac:dyDescent="0.2">
      <c r="A262" s="276" t="str">
        <f>A11</f>
        <v>Programi 7f</v>
      </c>
      <c r="B262" s="941">
        <f>C11</f>
        <v>0</v>
      </c>
      <c r="C262" s="941" t="e">
        <f>#REF!</f>
        <v>#REF!</v>
      </c>
      <c r="D262" s="941" t="e">
        <f>#REF!</f>
        <v>#REF!</v>
      </c>
      <c r="E262" s="941" t="e">
        <f>#REF!</f>
        <v>#REF!</v>
      </c>
      <c r="F262" s="941" t="e">
        <f>#REF!</f>
        <v>#REF!</v>
      </c>
      <c r="G262" s="941" t="e">
        <f>#REF!</f>
        <v>#REF!</v>
      </c>
      <c r="H262" s="941" t="e">
        <f>#REF!</f>
        <v>#REF!</v>
      </c>
      <c r="I262" s="941" t="e">
        <f>#REF!</f>
        <v>#REF!</v>
      </c>
      <c r="J262" s="941" t="e">
        <f>#REF!</f>
        <v>#REF!</v>
      </c>
      <c r="K262" s="941" t="e">
        <f>#REF!</f>
        <v>#REF!</v>
      </c>
      <c r="L262" s="941" t="e">
        <f>#REF!</f>
        <v>#REF!</v>
      </c>
      <c r="M262" s="941" t="e">
        <f>#REF!</f>
        <v>#REF!</v>
      </c>
      <c r="N262" s="941" t="e">
        <f>#REF!</f>
        <v>#REF!</v>
      </c>
      <c r="O262" s="941" t="e">
        <f>#REF!</f>
        <v>#REF!</v>
      </c>
    </row>
    <row r="263" spans="1:15" ht="17.25" customHeight="1" x14ac:dyDescent="0.2">
      <c r="A263" s="648">
        <f>'(B3) Struktura Funksionale'!B47</f>
        <v>0</v>
      </c>
      <c r="B263" s="570"/>
      <c r="C263" s="570"/>
      <c r="D263" s="570"/>
      <c r="E263" s="570"/>
      <c r="F263" s="570"/>
      <c r="G263" s="570"/>
      <c r="H263" s="570"/>
      <c r="I263" s="570"/>
      <c r="J263" s="570"/>
      <c r="K263" s="570"/>
      <c r="L263" s="570"/>
      <c r="M263" s="570"/>
      <c r="N263" s="570"/>
      <c r="O263" s="571"/>
    </row>
    <row r="264" spans="1:15" ht="22.5" customHeight="1" x14ac:dyDescent="0.2">
      <c r="A264" s="968" t="str">
        <f t="shared" ref="A264:G264" si="105">A69</f>
        <v>SHPENZIME TË PRITSHME</v>
      </c>
      <c r="B264" s="969">
        <f t="shared" si="105"/>
        <v>0</v>
      </c>
      <c r="C264" s="969">
        <f t="shared" si="105"/>
        <v>0</v>
      </c>
      <c r="D264" s="969">
        <f t="shared" si="105"/>
        <v>0</v>
      </c>
      <c r="E264" s="969">
        <f t="shared" si="105"/>
        <v>0</v>
      </c>
      <c r="F264" s="969">
        <f t="shared" si="105"/>
        <v>0</v>
      </c>
      <c r="G264" s="970">
        <f t="shared" si="105"/>
        <v>0</v>
      </c>
      <c r="H264" s="131"/>
      <c r="I264" s="971" t="str">
        <f t="shared" ref="I264:O264" si="106">I69</f>
        <v xml:space="preserve">TË ARDHURAT E PRITSHME </v>
      </c>
      <c r="J264" s="969">
        <f t="shared" si="106"/>
        <v>0</v>
      </c>
      <c r="K264" s="969">
        <f t="shared" si="106"/>
        <v>0</v>
      </c>
      <c r="L264" s="969">
        <f t="shared" si="106"/>
        <v>0</v>
      </c>
      <c r="M264" s="969">
        <f t="shared" si="106"/>
        <v>0</v>
      </c>
      <c r="N264" s="969">
        <f t="shared" si="106"/>
        <v>0</v>
      </c>
      <c r="O264" s="970">
        <f t="shared" si="106"/>
        <v>0</v>
      </c>
    </row>
    <row r="265" spans="1:15" ht="20.25" customHeight="1" x14ac:dyDescent="0.2">
      <c r="A265" s="211"/>
      <c r="B265" s="249">
        <f t="shared" ref="B265:G265" si="107">B70</f>
        <v>-2</v>
      </c>
      <c r="C265" s="249">
        <f t="shared" si="107"/>
        <v>-1</v>
      </c>
      <c r="D265" s="249">
        <f t="shared" si="107"/>
        <v>0</v>
      </c>
      <c r="E265" s="250">
        <f t="shared" si="107"/>
        <v>1</v>
      </c>
      <c r="F265" s="250">
        <f t="shared" si="107"/>
        <v>2</v>
      </c>
      <c r="G265" s="250">
        <f t="shared" si="107"/>
        <v>3</v>
      </c>
      <c r="H265" s="212"/>
      <c r="I265" s="307"/>
      <c r="J265" s="249">
        <f t="shared" ref="J265:O265" si="108">J70</f>
        <v>-2</v>
      </c>
      <c r="K265" s="249">
        <f t="shared" si="108"/>
        <v>-1</v>
      </c>
      <c r="L265" s="249">
        <f t="shared" si="108"/>
        <v>0</v>
      </c>
      <c r="M265" s="250">
        <f t="shared" si="108"/>
        <v>1</v>
      </c>
      <c r="N265" s="250">
        <f t="shared" si="108"/>
        <v>2</v>
      </c>
      <c r="O265" s="250">
        <f t="shared" si="108"/>
        <v>3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42" t="str">
        <f t="shared" ref="I267:O267" si="109">I72</f>
        <v>VLERËSIM I ARDHURAVE NGA TARIFAT</v>
      </c>
      <c r="J267" s="943">
        <f t="shared" si="109"/>
        <v>0</v>
      </c>
      <c r="K267" s="943">
        <f t="shared" si="109"/>
        <v>0</v>
      </c>
      <c r="L267" s="943">
        <f t="shared" si="109"/>
        <v>0</v>
      </c>
      <c r="M267" s="943">
        <f t="shared" si="109"/>
        <v>0</v>
      </c>
      <c r="N267" s="943">
        <f t="shared" si="109"/>
        <v>0</v>
      </c>
      <c r="O267" s="944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09" t="str">
        <f t="shared" ref="A269:G270" si="110">A74</f>
        <v>SHPENZIME TË PRITSHME</v>
      </c>
      <c r="B269" s="1010">
        <f t="shared" si="110"/>
        <v>0</v>
      </c>
      <c r="C269" s="1010">
        <f t="shared" si="110"/>
        <v>0</v>
      </c>
      <c r="D269" s="1010">
        <f t="shared" si="110"/>
        <v>0</v>
      </c>
      <c r="E269" s="1010">
        <f t="shared" si="110"/>
        <v>0</v>
      </c>
      <c r="F269" s="1010">
        <f t="shared" si="110"/>
        <v>0</v>
      </c>
      <c r="G269" s="1011">
        <f t="shared" si="110"/>
        <v>0</v>
      </c>
      <c r="H269" s="10"/>
    </row>
    <row r="270" spans="1:15" ht="22.5" x14ac:dyDescent="0.2">
      <c r="A270" s="942" t="str">
        <f t="shared" si="110"/>
        <v>KOSTO DIREKTE PËR PROJEKTET DHE SHPENZIMET KAPITALE</v>
      </c>
      <c r="B270" s="943">
        <f t="shared" si="110"/>
        <v>0</v>
      </c>
      <c r="C270" s="943">
        <f t="shared" si="110"/>
        <v>0</v>
      </c>
      <c r="D270" s="943">
        <f t="shared" si="110"/>
        <v>0</v>
      </c>
      <c r="E270" s="943">
        <f t="shared" si="110"/>
        <v>0</v>
      </c>
      <c r="F270" s="943">
        <f t="shared" si="110"/>
        <v>0</v>
      </c>
      <c r="G270" s="944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45">
        <f t="shared" si="112"/>
        <v>600</v>
      </c>
      <c r="C271" s="946">
        <f t="shared" si="112"/>
        <v>0</v>
      </c>
      <c r="D271" s="947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45">
        <f t="shared" si="112"/>
        <v>601</v>
      </c>
      <c r="C272" s="946">
        <f t="shared" si="112"/>
        <v>0</v>
      </c>
      <c r="D272" s="947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45">
        <f t="shared" si="112"/>
        <v>602</v>
      </c>
      <c r="C273" s="946">
        <f t="shared" si="112"/>
        <v>0</v>
      </c>
      <c r="D273" s="947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45">
        <f t="shared" si="112"/>
        <v>603</v>
      </c>
      <c r="C274" s="946">
        <f t="shared" si="112"/>
        <v>0</v>
      </c>
      <c r="D274" s="947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45">
        <f t="shared" si="112"/>
        <v>604</v>
      </c>
      <c r="C275" s="946">
        <f t="shared" si="112"/>
        <v>0</v>
      </c>
      <c r="D275" s="947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45">
        <f t="shared" si="112"/>
        <v>605</v>
      </c>
      <c r="C276" s="946">
        <f t="shared" si="112"/>
        <v>0</v>
      </c>
      <c r="D276" s="947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45">
        <f t="shared" si="112"/>
        <v>606</v>
      </c>
      <c r="C277" s="946">
        <f t="shared" si="112"/>
        <v>0</v>
      </c>
      <c r="D277" s="947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45" t="str">
        <f t="shared" si="112"/>
        <v>230 / 231</v>
      </c>
      <c r="C278" s="946">
        <f t="shared" si="112"/>
        <v>0</v>
      </c>
      <c r="D278" s="947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45">
        <f t="shared" si="112"/>
        <v>609</v>
      </c>
      <c r="C279" s="946">
        <f t="shared" si="112"/>
        <v>0</v>
      </c>
      <c r="D279" s="947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45">
        <f t="shared" si="112"/>
        <v>650</v>
      </c>
      <c r="C280" s="946">
        <f t="shared" si="112"/>
        <v>0</v>
      </c>
      <c r="D280" s="947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45" t="str">
        <f t="shared" si="112"/>
        <v>69 / ?</v>
      </c>
      <c r="C281" s="946">
        <f t="shared" si="112"/>
        <v>0</v>
      </c>
      <c r="D281" s="947">
        <f t="shared" si="112"/>
        <v>0</v>
      </c>
      <c r="E281" s="129"/>
      <c r="F281" s="129"/>
      <c r="G281" s="129"/>
      <c r="H281" s="53"/>
      <c r="I281" s="951" t="str">
        <f t="shared" ref="I281:O282" si="114">I86</f>
        <v>SHUMA E KËRKUAR NETO</v>
      </c>
      <c r="J281" s="952">
        <f t="shared" si="114"/>
        <v>0</v>
      </c>
      <c r="K281" s="952">
        <f t="shared" si="114"/>
        <v>0</v>
      </c>
      <c r="L281" s="952">
        <f t="shared" si="114"/>
        <v>0</v>
      </c>
      <c r="M281" s="952">
        <f t="shared" si="114"/>
        <v>0</v>
      </c>
      <c r="N281" s="952">
        <f t="shared" si="114"/>
        <v>0</v>
      </c>
      <c r="O281" s="953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45">
        <f t="shared" si="112"/>
        <v>0</v>
      </c>
      <c r="C282" s="946">
        <f t="shared" si="112"/>
        <v>0</v>
      </c>
      <c r="D282" s="947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54">
        <f t="shared" si="114"/>
        <v>0</v>
      </c>
      <c r="J282" s="955">
        <f t="shared" si="114"/>
        <v>0</v>
      </c>
      <c r="K282" s="955">
        <f t="shared" si="114"/>
        <v>0</v>
      </c>
      <c r="L282" s="955">
        <f t="shared" si="114"/>
        <v>0</v>
      </c>
      <c r="M282" s="955">
        <f t="shared" si="114"/>
        <v>0</v>
      </c>
      <c r="N282" s="955">
        <f t="shared" si="114"/>
        <v>0</v>
      </c>
      <c r="O282" s="956">
        <f t="shared" si="114"/>
        <v>0</v>
      </c>
    </row>
    <row r="283" spans="1:15" ht="12.75" x14ac:dyDescent="0.2">
      <c r="A283" s="942" t="str">
        <f t="shared" si="112"/>
        <v>SHPENZIME KORRENTE</v>
      </c>
      <c r="B283" s="943">
        <f t="shared" si="112"/>
        <v>0</v>
      </c>
      <c r="C283" s="943">
        <f t="shared" si="112"/>
        <v>0</v>
      </c>
      <c r="D283" s="943">
        <f t="shared" si="112"/>
        <v>0</v>
      </c>
      <c r="E283" s="943">
        <f>E88</f>
        <v>0</v>
      </c>
      <c r="F283" s="943">
        <f>F88</f>
        <v>0</v>
      </c>
      <c r="G283" s="944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45">
        <f t="shared" si="112"/>
        <v>600</v>
      </c>
      <c r="C284" s="946">
        <f t="shared" si="112"/>
        <v>0</v>
      </c>
      <c r="D284" s="947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45">
        <f t="shared" si="112"/>
        <v>601</v>
      </c>
      <c r="C285" s="946">
        <f t="shared" si="112"/>
        <v>0</v>
      </c>
      <c r="D285" s="947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45">
        <f t="shared" si="112"/>
        <v>602</v>
      </c>
      <c r="C286" s="946">
        <f t="shared" si="112"/>
        <v>0</v>
      </c>
      <c r="D286" s="947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3" t="str">
        <f>J247</f>
        <v>Vlera Totale për Aktivitet</v>
      </c>
      <c r="K286" s="1014"/>
      <c r="L286" s="1015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45">
        <f t="shared" si="112"/>
        <v>603</v>
      </c>
      <c r="C287" s="946">
        <f t="shared" si="112"/>
        <v>0</v>
      </c>
      <c r="D287" s="947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3" t="str">
        <f>J248</f>
        <v>Shpenzimet kapitale</v>
      </c>
      <c r="K287" s="1014"/>
      <c r="L287" s="1015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45">
        <f t="shared" si="112"/>
        <v>604</v>
      </c>
      <c r="C288" s="946">
        <f t="shared" si="112"/>
        <v>0</v>
      </c>
      <c r="D288" s="947">
        <f t="shared" si="112"/>
        <v>0</v>
      </c>
      <c r="E288" s="37"/>
      <c r="F288" s="37"/>
      <c r="G288" s="37"/>
      <c r="H288" s="53"/>
      <c r="I288" s="315"/>
      <c r="J288" s="1013" t="str">
        <f>J249</f>
        <v>Mallra dhe shërbime</v>
      </c>
      <c r="K288" s="1014"/>
      <c r="L288" s="1015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45">
        <f t="shared" si="112"/>
        <v>605</v>
      </c>
      <c r="C289" s="946">
        <f t="shared" si="112"/>
        <v>0</v>
      </c>
      <c r="D289" s="947">
        <f t="shared" si="112"/>
        <v>0</v>
      </c>
      <c r="E289" s="37"/>
      <c r="F289" s="37"/>
      <c r="G289" s="37"/>
      <c r="H289" s="53"/>
      <c r="I289" s="315"/>
      <c r="J289" s="1013" t="str">
        <f>J250</f>
        <v>Qëllime të mëtejshme</v>
      </c>
      <c r="K289" s="1014"/>
      <c r="L289" s="1015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45">
        <f t="shared" si="112"/>
        <v>606</v>
      </c>
      <c r="C290" s="946">
        <f t="shared" si="112"/>
        <v>0</v>
      </c>
      <c r="D290" s="947">
        <f t="shared" si="112"/>
        <v>0</v>
      </c>
      <c r="E290" s="37"/>
      <c r="F290" s="37"/>
      <c r="G290" s="37"/>
      <c r="H290" s="53"/>
      <c r="I290" s="315"/>
      <c r="J290" s="1002"/>
      <c r="K290" s="1002"/>
      <c r="L290" s="1002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50" t="str">
        <f t="shared" si="112"/>
        <v>Shpenzimet kapitale</v>
      </c>
      <c r="B291" s="972" t="str">
        <f t="shared" si="112"/>
        <v>230 / 231</v>
      </c>
      <c r="C291" s="973">
        <f t="shared" si="112"/>
        <v>0</v>
      </c>
      <c r="D291" s="974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45">
        <f t="shared" si="112"/>
        <v>609</v>
      </c>
      <c r="C292" s="946">
        <f t="shared" si="112"/>
        <v>0</v>
      </c>
      <c r="D292" s="947">
        <f t="shared" si="112"/>
        <v>0</v>
      </c>
      <c r="E292" s="37"/>
      <c r="F292" s="37"/>
      <c r="G292" s="37"/>
      <c r="H292" s="53"/>
      <c r="I292" s="419">
        <f>M265</f>
        <v>1</v>
      </c>
      <c r="J292" s="987"/>
      <c r="K292" s="988"/>
      <c r="L292" s="988"/>
      <c r="M292" s="988"/>
      <c r="N292" s="988"/>
      <c r="O292" s="989"/>
    </row>
    <row r="293" spans="1:15" ht="12.75" x14ac:dyDescent="0.2">
      <c r="A293" s="124" t="str">
        <f t="shared" si="112"/>
        <v>Interesa per kredi direkte ose bono</v>
      </c>
      <c r="B293" s="975">
        <f t="shared" si="112"/>
        <v>650</v>
      </c>
      <c r="C293" s="976">
        <f t="shared" si="112"/>
        <v>0</v>
      </c>
      <c r="D293" s="977">
        <f t="shared" si="112"/>
        <v>0</v>
      </c>
      <c r="E293" s="37"/>
      <c r="F293" s="37"/>
      <c r="G293" s="37"/>
      <c r="H293" s="53"/>
      <c r="I293" s="420"/>
      <c r="J293" s="990"/>
      <c r="K293" s="991"/>
      <c r="L293" s="991"/>
      <c r="M293" s="991"/>
      <c r="N293" s="991"/>
      <c r="O293" s="992"/>
    </row>
    <row r="294" spans="1:15" ht="12.75" x14ac:dyDescent="0.2">
      <c r="A294" s="252" t="str">
        <f>A99</f>
        <v>Të tjera</v>
      </c>
      <c r="B294" s="945" t="str">
        <f>B99</f>
        <v>69 / ?</v>
      </c>
      <c r="C294" s="946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</v>
      </c>
      <c r="J294" s="987"/>
      <c r="K294" s="988"/>
      <c r="L294" s="988"/>
      <c r="M294" s="988"/>
      <c r="N294" s="988"/>
      <c r="O294" s="989"/>
    </row>
    <row r="295" spans="1:15" ht="12.75" x14ac:dyDescent="0.2">
      <c r="A295" s="124" t="str">
        <f>A100</f>
        <v>SHPENZIME KORRENTE</v>
      </c>
      <c r="B295" s="978"/>
      <c r="C295" s="979"/>
      <c r="D295" s="980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93"/>
      <c r="K295" s="994"/>
      <c r="L295" s="994"/>
      <c r="M295" s="994"/>
      <c r="N295" s="994"/>
      <c r="O295" s="995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3</v>
      </c>
      <c r="J296" s="987"/>
      <c r="K296" s="988"/>
      <c r="L296" s="988"/>
      <c r="M296" s="988"/>
      <c r="N296" s="988"/>
      <c r="O296" s="989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93"/>
      <c r="K297" s="994"/>
      <c r="L297" s="994"/>
      <c r="M297" s="994"/>
      <c r="N297" s="994"/>
      <c r="O297" s="995"/>
    </row>
  </sheetData>
  <sheetProtection algorithmName="SHA-512" hashValue="9/9bONSMoGqq+RSYFQKap9PeGG1icztfE0qTP0QG54jDwCI3DKi3zzKM+TjHpyewomi0HdneM6lXeAD0fl2yAA==" saltValue="MVAUmFUwuVQSxWr1lEcosA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100" zoomScaleNormal="100" workbookViewId="0">
      <selection activeCell="M170" sqref="M170:O17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Fjalori'!A71</f>
        <v>Nënfunksioni 8</v>
      </c>
      <c r="B2" s="839" t="str">
        <f>+VLOOKUP($A2,'(B2) Struktura Organizative'!$A7:$E68,2,FALSE)</f>
        <v>045 Trasporti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Funksionale'!A49</f>
        <v>Programi 8a</v>
      </c>
      <c r="B6" s="919"/>
      <c r="C6" s="920" t="str">
        <f>VLOOKUP($A6,'(B3) Struktura Funksionale'!$A$7:$E$146,3,FALSE)</f>
        <v>Rrjeti rrugor rural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customHeight="1" x14ac:dyDescent="0.2">
      <c r="A7" s="918" t="str">
        <f>'(B3) Struktura Funksionale'!A50</f>
        <v>Programi 8b</v>
      </c>
      <c r="B7" s="919"/>
      <c r="C7" s="920" t="str">
        <f>VLOOKUP($A7,'(B3) Struktura Funksionale'!$A$7:$E$146,3,FALSE)</f>
        <v>Studimi i rrugëve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Funksionale'!A51</f>
        <v>Programi 8c</v>
      </c>
      <c r="B8" s="919"/>
      <c r="C8" s="920" t="str">
        <f>VLOOKUP($A8,'(B3) Struktura Funksionale'!$A$7:$E$146,3,FALSE)</f>
        <v>Transporti publik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Funksionale'!A52</f>
        <v>Programi 8d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8</v>
      </c>
      <c r="B14" s="941" t="str">
        <f>B$2</f>
        <v>045 Trasporti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41" t="str">
        <f t="shared" si="20"/>
        <v>045 Trasporti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8a</v>
      </c>
      <c r="B67" s="941" t="str">
        <f>C6</f>
        <v>Rrjeti rrugor rural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Funksionale'!B49</f>
        <v>04520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41" t="str">
        <f t="shared" si="36"/>
        <v>045 Trasporti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8b</v>
      </c>
      <c r="B106" s="941" t="str">
        <f>C7</f>
        <v>Studimi i rrugëve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Funksionale'!B50</f>
        <v>04530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41" t="str">
        <f t="shared" si="53"/>
        <v>045 Trasporti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8c</v>
      </c>
      <c r="B145" s="941" t="str">
        <f>C8</f>
        <v>Transporti publik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 t="str">
        <f>'(B3) Struktura Funksionale'!B51</f>
        <v>04570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41" t="str">
        <f t="shared" si="70"/>
        <v>045 Trasporti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8d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>
        <f>'(B3) Struktura Funksionale'!B52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algorithmName="SHA-512" hashValue="UFWV5exyzIdFduMIb9xRC3MyPgiVixP8IZwRv02/jnWWTaYDZUcS39PeKKXbH/n93DQV+L5+AxaoKhsLg2G1+A==" saltValue="LUzGjypKqLi0JwSRAs1Qz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zoomScaleNormal="100" workbookViewId="0">
      <selection activeCell="E128" sqref="E128:G13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Fjalori'!A72</f>
        <v>Nënfunksioni 9</v>
      </c>
      <c r="B2" s="839" t="str">
        <f>+VLOOKUP($A2,'(B2) Struktura Organizative'!$A7:$E68,2,FALSE)</f>
        <v>047 Industri të tjera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Funksionale'!A54</f>
        <v>Programi 9a</v>
      </c>
      <c r="B6" s="919"/>
      <c r="C6" s="920" t="str">
        <f>VLOOKUP($A6,'(B3) Struktura Funksionale'!$A$7:$E$146,3,FALSE)</f>
        <v>Projekte Zhvillimi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Funksionale'!A55</f>
        <v>Programi 9b</v>
      </c>
      <c r="B7" s="919"/>
      <c r="C7" s="920" t="str">
        <f>VLOOKUP($A7,'(B3) Struktura Funksionale'!$A$7:$E$146,3,FALSE)</f>
        <v>Zhvillimi i turizmit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hidden="1" customHeight="1" x14ac:dyDescent="0.2">
      <c r="A8" s="918" t="str">
        <f>'(B3) Struktura Funksionale'!A56</f>
        <v>Programi 9c</v>
      </c>
      <c r="B8" s="919"/>
      <c r="C8" s="920" t="str">
        <f>VLOOKUP($A8,'(B3) Struktura Funksionale'!$A$7:$E$146,3,FALSE)</f>
        <v>Rekreacioni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Funksionale'!A57</f>
        <v>Programi 9d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9</v>
      </c>
      <c r="B14" s="941" t="str">
        <f>B$2</f>
        <v>047 Industri të tjera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41" t="str">
        <f t="shared" si="20"/>
        <v>047 Industri të tjera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9a</v>
      </c>
      <c r="B67" s="941" t="str">
        <f>C6</f>
        <v>Projekte Zhvillimi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Funksionale'!B54</f>
        <v>04740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9</v>
      </c>
      <c r="B105" s="941" t="str">
        <f t="shared" si="36"/>
        <v>047 Industri të tjera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9b</v>
      </c>
      <c r="B106" s="941" t="str">
        <f>C7</f>
        <v>Zhvillimi i turizmit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 t="str">
        <f>'(B3) Struktura Funksionale'!B55</f>
        <v>04760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hidden="1" customHeight="1" x14ac:dyDescent="0.2">
      <c r="A144" s="213" t="str">
        <f t="shared" ref="A144:O144" si="53">A66</f>
        <v>Nënfunksioni 9</v>
      </c>
      <c r="B144" s="941" t="str">
        <f t="shared" si="53"/>
        <v>047 Industri të tjera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9c</v>
      </c>
      <c r="B145" s="941" t="str">
        <f>C8</f>
        <v>Rekreacioni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Funksionale'!B56</f>
        <v>04742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41" t="str">
        <f t="shared" si="70"/>
        <v>047 Industri të tjera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9d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>
        <f>'(B3) Struktura Funksionale'!B57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algorithmName="SHA-512" hashValue="SbGFp9knh/yVhnM2AEPPLIi8Sfe0fJPYmSdRc5hAq9crkNEWde4VCL7vdAJfp6HD9izIzwLZkY4iNXEpwvbLlA==" saltValue="5apWweeqKY9T2bF1i09CiQ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60" zoomScaleNormal="100" workbookViewId="0">
      <selection activeCell="M92" sqref="M92:O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Fjalori'!A73</f>
        <v>Nënfunksioni 10</v>
      </c>
      <c r="B2" s="839" t="str">
        <f>+VLOOKUP($A2,'(B2) Struktura Organizative'!$A7:$E68,2,FALSE)</f>
        <v>051 Menaxhimi i i mbetjeve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Funksionale'!A60</f>
        <v>Programi 10a</v>
      </c>
      <c r="B6" s="919"/>
      <c r="C6" s="920" t="str">
        <f>VLOOKUP($A6,'(B3) Struktura Funksionale'!$A$7:$E$146,3,FALSE)</f>
        <v>Menaxhimi i mbetjeve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Funksionale'!A61</f>
        <v>Programi 10b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Funksionale'!A62</f>
        <v>Programi 10c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10</v>
      </c>
      <c r="B14" s="941" t="str">
        <f>B$2</f>
        <v>051 Menaxhimi i i mbetjeve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41" t="str">
        <f t="shared" si="20"/>
        <v>051 Menaxhimi i i mbetjeve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10a</v>
      </c>
      <c r="B67" s="941" t="str">
        <f>C6</f>
        <v>Menaxhimi i mbetjeve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Funksionale'!B60</f>
        <v>05100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10</v>
      </c>
      <c r="B105" s="941" t="str">
        <f t="shared" si="36"/>
        <v>051 Menaxhimi i i mbetjeve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10b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Funksionale'!B61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10</v>
      </c>
      <c r="B144" s="941" t="str">
        <f t="shared" si="53"/>
        <v>051 Menaxhimi i i mbetjeve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10c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Funksionale'!B62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8ttYq9zlIIKCExcGBKPOct5qkdjslhSZ/RAfTCnsi/Qal/H7RHf+1Zdrxa3VS2kEgFyU0xEQl2S75kjYtprTCg==" saltValue="Lu2mNk+7Ybx8hO+aYj2nL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59" zoomScaleNormal="100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Fjalori'!A74</f>
        <v>Nënfunksioni 11</v>
      </c>
      <c r="B2" s="839" t="str">
        <f>+VLOOKUP($A2,'(B2) Struktura Organizative'!$A7:$E68,2,FALSE)</f>
        <v>052 Menaxhimi i ujrave të zeza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Funksionale'!A64</f>
        <v>Programi 11a</v>
      </c>
      <c r="B6" s="919"/>
      <c r="C6" s="920" t="str">
        <f>VLOOKUP($A6,'(B3) Struktura Funksionale'!$A$7:$E$146,3,FALSE)</f>
        <v>Menaxhimi i ujrave të zeza dhe kanalizimeve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Funksionale'!A65</f>
        <v>Programi 11b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Funksionale'!A66</f>
        <v>Programi 11c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11</v>
      </c>
      <c r="B14" s="941" t="str">
        <f>B$2</f>
        <v>052 Menaxhimi i ujrave të zeza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41" t="str">
        <f t="shared" si="20"/>
        <v>052 Menaxhimi i ujrave të zeza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11a</v>
      </c>
      <c r="B67" s="941" t="str">
        <f>C6</f>
        <v>Menaxhimi i ujrave të zeza dhe kanalizimeve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Funksionale'!B64</f>
        <v>05200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11</v>
      </c>
      <c r="B105" s="941" t="str">
        <f t="shared" si="36"/>
        <v>052 Menaxhimi i ujrave të zeza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11b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Funksionale'!B65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11</v>
      </c>
      <c r="B144" s="941" t="str">
        <f t="shared" si="53"/>
        <v>052 Menaxhimi i ujrave të zeza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11c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Funksionale'!B66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+wzFVT69lRnenvuB/tW2d4FP5QIkIJd7ZoATps5n+XMpIlkOXum784MvZ4ReWmsDvdqQGPxB82yg7LI/m6zErA==" saltValue="igB5ADdEiSaOyXSmifd+Y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66" zoomScaleNormal="10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Fjalori'!A75</f>
        <v>Nënfunksioni 12</v>
      </c>
      <c r="B2" s="839" t="str">
        <f>+VLOOKUP($A2,'(B2) Struktura Organizative'!$A7:$E68,2,FALSE)</f>
        <v>053 Reduktimi i ndotjes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Funksionale'!A68</f>
        <v>Programi 12a</v>
      </c>
      <c r="B6" s="919"/>
      <c r="C6" s="920" t="str">
        <f>VLOOKUP($A6,'(B3) Struktura Funksionale'!$A$7:$E$146,3,FALSE)</f>
        <v>Programet e mbrojtjes së mjedisit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Funksionale'!A69</f>
        <v>Programi 12b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Funksionale'!A70</f>
        <v>Programi 12c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12</v>
      </c>
      <c r="B14" s="941" t="str">
        <f>B$2</f>
        <v>053 Reduktimi i ndotjes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41" t="str">
        <f t="shared" si="20"/>
        <v>053 Reduktimi i ndotjes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12a</v>
      </c>
      <c r="B67" s="941" t="str">
        <f>C6</f>
        <v>Programet e mbrojtjes së mjedisit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Funksionale'!B68</f>
        <v>05320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12</v>
      </c>
      <c r="B105" s="941" t="str">
        <f t="shared" si="36"/>
        <v>053 Reduktimi i ndotjes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12b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Funksionale'!B69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12</v>
      </c>
      <c r="B144" s="941" t="str">
        <f t="shared" si="53"/>
        <v>053 Reduktimi i ndotjes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12c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Funksionale'!B70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vWtSTJEUFFhIb9tdqACXgU60YqKlKuMratHS7hlj4i0sMET3hV2kXCDbzfG6NJfmj7vOfwTMmbJbMHtdmRAKpA==" saltValue="oH48IiRgzGF1PAyfI3Mm9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topLeftCell="A58" zoomScaleNormal="10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Fjalori'!A76</f>
        <v>Nënfunksioni 13</v>
      </c>
      <c r="B2" s="839" t="str">
        <f>+VLOOKUP($A2,'(B2) Struktura Organizative'!$A7:$E68,2,FALSE)</f>
        <v>056 Mbrojtja e mjedisit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Funksionale'!A72</f>
        <v>Programi 13a</v>
      </c>
      <c r="B6" s="919"/>
      <c r="C6" s="920" t="str">
        <f>VLOOKUP($A6,'(B3) Struktura Funksionale'!$A$7:$E$146,3,FALSE)</f>
        <v>Ndërgjegjësimi mjedisor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Funksionale'!A73</f>
        <v>Programi 13b</v>
      </c>
      <c r="B7" s="919"/>
      <c r="C7" s="920" t="str">
        <f>VLOOKUP($A7,'(B3) Struktura Funksionale'!$A$7:$E$146,3,FALSE)</f>
        <v>Administrimi i resurseve ujore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Funksionale'!A74</f>
        <v>Programi 13c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13</v>
      </c>
      <c r="B14" s="941" t="str">
        <f>B$2</f>
        <v>056 Mbrojtja e mjedisit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41" t="str">
        <f t="shared" si="20"/>
        <v>056 Mbrojtja e mjedisit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13a</v>
      </c>
      <c r="B67" s="941" t="str">
        <f>C6</f>
        <v>Ndërgjegjësimi mjedisor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Funksionale'!B72</f>
        <v>05630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41" t="str">
        <f t="shared" si="36"/>
        <v>056 Mbrojtja e mjedisit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41" t="str">
        <f>C7</f>
        <v>Administrimi i resurseve ujore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Funksionale'!B73</f>
        <v>05640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41" t="str">
        <f t="shared" si="53"/>
        <v>056 Mbrojtja e mjedisit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13c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Funksionale'!B74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autRelgyHztI2zEphofxLF2rMnCZFiX1moJB05YqPxgmEfGpd3FzmgLgJ8wllFDscONx37b+65TTvpgkdOuPng==" saltValue="f0e/PDaPC24DGQqxY5p6Y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topLeftCell="A66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Fjalori'!A77</f>
        <v>Nënfunksioni 14</v>
      </c>
      <c r="B2" s="839" t="str">
        <f>+VLOOKUP($A2,'(B2) Struktura Organizative'!$A7:$E68,2,FALSE)</f>
        <v>061 Urbanistika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Funksionale'!A77</f>
        <v>Programi 14a</v>
      </c>
      <c r="B6" s="919"/>
      <c r="C6" s="920" t="str">
        <f>VLOOKUP($A6,'(B3) Struktura Funksionale'!$A$7:$E$146,3,FALSE)</f>
        <v>Planifikimi Urban Vendor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Funksionale'!A78</f>
        <v>Programi 14b</v>
      </c>
      <c r="B7" s="919"/>
      <c r="C7" s="920" t="str">
        <f>VLOOKUP($A7,'(B3) Struktura Funksionale'!$A$7:$E$146,3,FALSE)</f>
        <v>Planifikimi urban dhe strehimi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Funksionale'!A79</f>
        <v>Programi 14c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14</v>
      </c>
      <c r="B14" s="941" t="str">
        <f>B$2</f>
        <v>061 Urbanistika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41" t="str">
        <f t="shared" si="20"/>
        <v>061 Urbanistika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14a</v>
      </c>
      <c r="B67" s="941" t="str">
        <f>C6</f>
        <v>Planifikimi Urban Vendor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Funksionale'!B77</f>
        <v>06140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41" t="str">
        <f t="shared" si="36"/>
        <v>061 Urbanistika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41" t="str">
        <f>C7</f>
        <v>Planifikimi urban dhe strehimi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Funksionale'!B78</f>
        <v>06180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41" t="str">
        <f t="shared" si="53"/>
        <v>061 Urbanistika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14c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Funksionale'!B79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tJ+z9PsZfhcfDGTOcjvCwJxr7PNllHaSDuqsYlQTw+k5jQ9XTCF5BFNt42H4O7QIoOuKKdGwE0VJdfZghN+piQ==" saltValue="VrFeZ4aUJv1v8cNRusuB5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A33" zoomScaleNormal="100" workbookViewId="0">
      <selection activeCell="G70" sqref="G70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7"/>
      <c r="D7" s="798"/>
      <c r="E7" s="799">
        <f>E8+E9+E10</f>
        <v>0</v>
      </c>
      <c r="F7" s="799">
        <f t="shared" ref="F7:H7" si="0">F8+F9+F10</f>
        <v>0</v>
      </c>
      <c r="G7" s="799">
        <f t="shared" si="0"/>
        <v>0</v>
      </c>
      <c r="H7" s="799">
        <f t="shared" si="0"/>
        <v>0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/>
      <c r="D8" s="55"/>
      <c r="E8" s="800"/>
      <c r="F8" s="800"/>
      <c r="G8" s="800"/>
      <c r="H8" s="800"/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/>
      <c r="D9" s="55"/>
      <c r="E9" s="800"/>
      <c r="F9" s="800"/>
      <c r="G9" s="800"/>
      <c r="H9" s="800"/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/>
      <c r="D10" s="55"/>
      <c r="E10" s="800"/>
      <c r="F10" s="800"/>
      <c r="G10" s="800"/>
      <c r="H10" s="800"/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8"/>
      <c r="D11" s="798"/>
      <c r="E11" s="799">
        <f>E12</f>
        <v>0</v>
      </c>
      <c r="F11" s="799">
        <f t="shared" ref="F11:H11" si="1">F12</f>
        <v>0</v>
      </c>
      <c r="G11" s="799">
        <f t="shared" si="1"/>
        <v>0</v>
      </c>
      <c r="H11" s="799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/>
      <c r="D12" s="55"/>
      <c r="E12" s="800"/>
      <c r="F12" s="800"/>
      <c r="G12" s="800"/>
      <c r="H12" s="800"/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8"/>
      <c r="D13" s="798"/>
      <c r="E13" s="799">
        <f>E14</f>
        <v>0</v>
      </c>
      <c r="F13" s="799">
        <f t="shared" ref="F13:H13" si="2">F14</f>
        <v>0</v>
      </c>
      <c r="G13" s="799">
        <f t="shared" si="2"/>
        <v>0</v>
      </c>
      <c r="H13" s="799">
        <f t="shared" si="2"/>
        <v>0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/>
      <c r="D14" s="55"/>
      <c r="E14" s="800"/>
      <c r="F14" s="800"/>
      <c r="G14" s="800"/>
      <c r="H14" s="800"/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8"/>
      <c r="D15" s="798"/>
      <c r="E15" s="799">
        <f>E16</f>
        <v>0</v>
      </c>
      <c r="F15" s="799">
        <f t="shared" ref="F15:H15" si="3">F16</f>
        <v>0</v>
      </c>
      <c r="G15" s="799">
        <f t="shared" si="3"/>
        <v>0</v>
      </c>
      <c r="H15" s="799">
        <f t="shared" si="3"/>
        <v>0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/>
      <c r="D16" s="55"/>
      <c r="E16" s="800"/>
      <c r="F16" s="800"/>
      <c r="G16" s="800"/>
      <c r="H16" s="800"/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8"/>
      <c r="D17" s="798"/>
      <c r="E17" s="799">
        <f>E18</f>
        <v>0</v>
      </c>
      <c r="F17" s="799">
        <f t="shared" ref="F17:H17" si="4">F18</f>
        <v>0</v>
      </c>
      <c r="G17" s="799">
        <f t="shared" si="4"/>
        <v>0</v>
      </c>
      <c r="H17" s="799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800"/>
      <c r="F18" s="800"/>
      <c r="G18" s="800"/>
      <c r="H18" s="800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8"/>
      <c r="D19" s="798"/>
      <c r="E19" s="799">
        <f>E20+E21</f>
        <v>0</v>
      </c>
      <c r="F19" s="799">
        <f t="shared" ref="F19:H19" si="5">F20+F21</f>
        <v>0</v>
      </c>
      <c r="G19" s="799">
        <f t="shared" si="5"/>
        <v>0</v>
      </c>
      <c r="H19" s="799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800"/>
      <c r="F20" s="800"/>
      <c r="G20" s="800"/>
      <c r="H20" s="800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800"/>
      <c r="F21" s="800"/>
      <c r="G21" s="800"/>
      <c r="H21" s="800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8"/>
      <c r="D22" s="798"/>
      <c r="E22" s="799">
        <f>E23+E24+E25</f>
        <v>0</v>
      </c>
      <c r="F22" s="799">
        <f t="shared" ref="F22:H22" si="6">F23+F24+F25</f>
        <v>0</v>
      </c>
      <c r="G22" s="799">
        <f t="shared" si="6"/>
        <v>0</v>
      </c>
      <c r="H22" s="799">
        <f t="shared" si="6"/>
        <v>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/>
      <c r="D23" s="55"/>
      <c r="E23" s="800"/>
      <c r="F23" s="800"/>
      <c r="G23" s="800"/>
      <c r="H23" s="800"/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/>
      <c r="D24" s="55"/>
      <c r="E24" s="800"/>
      <c r="F24" s="800"/>
      <c r="G24" s="800"/>
      <c r="H24" s="800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/>
      <c r="D25" s="55"/>
      <c r="E25" s="800"/>
      <c r="F25" s="800"/>
      <c r="G25" s="800"/>
      <c r="H25" s="800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8"/>
      <c r="D26" s="798"/>
      <c r="E26" s="799">
        <f>E27+E28</f>
        <v>0</v>
      </c>
      <c r="F26" s="799">
        <f t="shared" ref="F26:H26" si="7">F27+F28</f>
        <v>0</v>
      </c>
      <c r="G26" s="799">
        <f t="shared" si="7"/>
        <v>0</v>
      </c>
      <c r="H26" s="799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/>
      <c r="D27" s="55"/>
      <c r="E27" s="800"/>
      <c r="F27" s="800"/>
      <c r="G27" s="800"/>
      <c r="H27" s="800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800"/>
      <c r="F28" s="800"/>
      <c r="G28" s="800"/>
      <c r="H28" s="800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8"/>
      <c r="D29" s="798"/>
      <c r="E29" s="799">
        <f>E30+E31</f>
        <v>0</v>
      </c>
      <c r="F29" s="799">
        <f t="shared" ref="F29:H29" si="8">F30+F31</f>
        <v>0</v>
      </c>
      <c r="G29" s="799">
        <f t="shared" si="8"/>
        <v>0</v>
      </c>
      <c r="H29" s="799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800"/>
      <c r="F30" s="800"/>
      <c r="G30" s="800"/>
      <c r="H30" s="800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800"/>
      <c r="F31" s="800"/>
      <c r="G31" s="800"/>
      <c r="H31" s="800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8"/>
      <c r="D32" s="798"/>
      <c r="E32" s="799">
        <f>E33</f>
        <v>0</v>
      </c>
      <c r="F32" s="799">
        <f t="shared" ref="F32:H32" si="9">F33</f>
        <v>0</v>
      </c>
      <c r="G32" s="799">
        <f t="shared" si="9"/>
        <v>0</v>
      </c>
      <c r="H32" s="799">
        <f t="shared" si="9"/>
        <v>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/>
      <c r="D33" s="55"/>
      <c r="E33" s="800"/>
      <c r="F33" s="800"/>
      <c r="G33" s="800"/>
      <c r="H33" s="800"/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8"/>
      <c r="D34" s="798"/>
      <c r="E34" s="799">
        <f>E35</f>
        <v>0</v>
      </c>
      <c r="F34" s="799">
        <f t="shared" ref="F34:H34" si="10">F35</f>
        <v>0</v>
      </c>
      <c r="G34" s="799">
        <f t="shared" si="10"/>
        <v>0</v>
      </c>
      <c r="H34" s="799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/>
      <c r="D35" s="55"/>
      <c r="E35" s="800"/>
      <c r="F35" s="800"/>
      <c r="G35" s="800"/>
      <c r="H35" s="800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8"/>
      <c r="D36" s="798"/>
      <c r="E36" s="799">
        <f>E37</f>
        <v>0</v>
      </c>
      <c r="F36" s="799">
        <f t="shared" ref="F36:H36" si="11">F37</f>
        <v>0</v>
      </c>
      <c r="G36" s="799">
        <f t="shared" si="11"/>
        <v>0</v>
      </c>
      <c r="H36" s="799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800"/>
      <c r="F37" s="800"/>
      <c r="G37" s="800"/>
      <c r="H37" s="800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8"/>
      <c r="D38" s="798"/>
      <c r="E38" s="799">
        <f>E39</f>
        <v>0</v>
      </c>
      <c r="F38" s="799">
        <f t="shared" ref="F38:H38" si="12">F39</f>
        <v>0</v>
      </c>
      <c r="G38" s="799">
        <f t="shared" si="12"/>
        <v>0</v>
      </c>
      <c r="H38" s="799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800"/>
      <c r="F39" s="800"/>
      <c r="G39" s="800"/>
      <c r="H39" s="800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8"/>
      <c r="D40" s="798"/>
      <c r="E40" s="799">
        <f>E41</f>
        <v>0</v>
      </c>
      <c r="F40" s="799">
        <f t="shared" ref="F40:H40" si="13">F41</f>
        <v>0</v>
      </c>
      <c r="G40" s="799">
        <f t="shared" si="13"/>
        <v>0</v>
      </c>
      <c r="H40" s="799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/>
      <c r="D41" s="55"/>
      <c r="E41" s="800"/>
      <c r="F41" s="800"/>
      <c r="G41" s="800"/>
      <c r="H41" s="800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8"/>
      <c r="D42" s="798"/>
      <c r="E42" s="799">
        <f>E43+E44</f>
        <v>0</v>
      </c>
      <c r="F42" s="799">
        <f t="shared" ref="F42:H42" si="14">F43+F44</f>
        <v>0</v>
      </c>
      <c r="G42" s="799">
        <f t="shared" si="14"/>
        <v>0</v>
      </c>
      <c r="H42" s="799">
        <f t="shared" si="14"/>
        <v>0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800"/>
      <c r="F43" s="800"/>
      <c r="G43" s="800"/>
      <c r="H43" s="800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/>
      <c r="D44" s="55"/>
      <c r="E44" s="800"/>
      <c r="F44" s="800"/>
      <c r="G44" s="800"/>
      <c r="H44" s="800"/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8"/>
      <c r="D45" s="798"/>
      <c r="E45" s="799"/>
      <c r="F45" s="799"/>
      <c r="G45" s="799"/>
      <c r="H45" s="799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800"/>
      <c r="F46" s="800"/>
      <c r="G46" s="800"/>
      <c r="H46" s="800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8"/>
      <c r="D47" s="798"/>
      <c r="E47" s="799">
        <f>E48</f>
        <v>0</v>
      </c>
      <c r="F47" s="799">
        <f t="shared" ref="F47:H47" si="15">F48</f>
        <v>0</v>
      </c>
      <c r="G47" s="799">
        <f t="shared" si="15"/>
        <v>0</v>
      </c>
      <c r="H47" s="799">
        <f t="shared" si="15"/>
        <v>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/>
      <c r="D48" s="55"/>
      <c r="E48" s="800"/>
      <c r="F48" s="800"/>
      <c r="G48" s="800"/>
      <c r="H48" s="800"/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8"/>
      <c r="D49" s="798"/>
      <c r="E49" s="799">
        <f>E50</f>
        <v>0</v>
      </c>
      <c r="F49" s="799">
        <f t="shared" ref="F49:H49" si="16">F50</f>
        <v>0</v>
      </c>
      <c r="G49" s="799">
        <f t="shared" si="16"/>
        <v>0</v>
      </c>
      <c r="H49" s="799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800"/>
      <c r="F50" s="800"/>
      <c r="G50" s="800"/>
      <c r="H50" s="800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8"/>
      <c r="D51" s="798"/>
      <c r="E51" s="799">
        <f>E52</f>
        <v>0</v>
      </c>
      <c r="F51" s="799">
        <f t="shared" ref="F51:H51" si="17">F52</f>
        <v>0</v>
      </c>
      <c r="G51" s="799">
        <f t="shared" si="17"/>
        <v>0</v>
      </c>
      <c r="H51" s="799">
        <f t="shared" si="17"/>
        <v>0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/>
      <c r="D52" s="55"/>
      <c r="E52" s="800"/>
      <c r="F52" s="800"/>
      <c r="G52" s="800"/>
      <c r="H52" s="800"/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8"/>
      <c r="D53" s="798"/>
      <c r="E53" s="799">
        <f>E54</f>
        <v>0</v>
      </c>
      <c r="F53" s="799">
        <f t="shared" ref="F53:H53" si="18">F54</f>
        <v>0</v>
      </c>
      <c r="G53" s="799">
        <f t="shared" si="18"/>
        <v>0</v>
      </c>
      <c r="H53" s="799">
        <f t="shared" si="18"/>
        <v>0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/>
      <c r="D54" s="55"/>
      <c r="E54" s="800"/>
      <c r="F54" s="800"/>
      <c r="G54" s="800"/>
      <c r="H54" s="800"/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8"/>
      <c r="D55" s="798"/>
      <c r="E55" s="799">
        <f>E56</f>
        <v>0</v>
      </c>
      <c r="F55" s="799">
        <f t="shared" ref="F55:H55" si="19">F56</f>
        <v>0</v>
      </c>
      <c r="G55" s="799">
        <f t="shared" si="19"/>
        <v>0</v>
      </c>
      <c r="H55" s="799">
        <f t="shared" si="19"/>
        <v>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/>
      <c r="D56" s="55"/>
      <c r="E56" s="800"/>
      <c r="F56" s="800"/>
      <c r="G56" s="800"/>
      <c r="H56" s="800"/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8"/>
      <c r="D57" s="798"/>
      <c r="E57" s="799">
        <f>E58+E59</f>
        <v>0</v>
      </c>
      <c r="F57" s="799">
        <f t="shared" ref="F57:H57" si="20">F58+F59</f>
        <v>0</v>
      </c>
      <c r="G57" s="799">
        <f t="shared" si="20"/>
        <v>0</v>
      </c>
      <c r="H57" s="799">
        <f t="shared" si="20"/>
        <v>0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/>
      <c r="D58" s="55"/>
      <c r="E58" s="800"/>
      <c r="F58" s="800"/>
      <c r="G58" s="800"/>
      <c r="H58" s="800"/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/>
      <c r="D59" s="55"/>
      <c r="E59" s="800"/>
      <c r="F59" s="800"/>
      <c r="G59" s="800"/>
      <c r="H59" s="800"/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8"/>
      <c r="D60" s="798"/>
      <c r="E60" s="799">
        <f>E61</f>
        <v>0</v>
      </c>
      <c r="F60" s="799">
        <f t="shared" ref="F60:H60" si="21">F61</f>
        <v>0</v>
      </c>
      <c r="G60" s="799">
        <f t="shared" si="21"/>
        <v>0</v>
      </c>
      <c r="H60" s="799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800"/>
      <c r="F61" s="800"/>
      <c r="G61" s="800"/>
      <c r="H61" s="800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8"/>
      <c r="D62" s="798"/>
      <c r="E62" s="799">
        <f>E63</f>
        <v>0</v>
      </c>
      <c r="F62" s="799">
        <f t="shared" ref="F62:H62" si="22">F63</f>
        <v>0</v>
      </c>
      <c r="G62" s="799">
        <f t="shared" si="22"/>
        <v>0</v>
      </c>
      <c r="H62" s="799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800"/>
      <c r="F63" s="800"/>
      <c r="G63" s="800"/>
      <c r="H63" s="800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8"/>
      <c r="D64" s="798"/>
      <c r="E64" s="799">
        <f>E65</f>
        <v>0</v>
      </c>
      <c r="F64" s="799">
        <f t="shared" ref="F64:H64" si="23">F65</f>
        <v>0</v>
      </c>
      <c r="G64" s="799">
        <f t="shared" si="23"/>
        <v>0</v>
      </c>
      <c r="H64" s="799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/>
      <c r="D65" s="55"/>
      <c r="E65" s="800"/>
      <c r="F65" s="800"/>
      <c r="G65" s="800"/>
      <c r="H65" s="800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8"/>
      <c r="D66" s="798"/>
      <c r="E66" s="801">
        <f>E67</f>
        <v>0</v>
      </c>
      <c r="F66" s="801">
        <f t="shared" ref="F66:H66" si="24">F67</f>
        <v>0</v>
      </c>
      <c r="G66" s="801">
        <f t="shared" si="24"/>
        <v>0</v>
      </c>
      <c r="H66" s="801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800"/>
      <c r="F67" s="800"/>
      <c r="G67" s="800"/>
      <c r="H67" s="800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8"/>
      <c r="D68" s="798"/>
      <c r="E68" s="799">
        <f>E70</f>
        <v>0</v>
      </c>
      <c r="F68" s="799">
        <f t="shared" ref="F68:H68" si="25">F70</f>
        <v>0</v>
      </c>
      <c r="G68" s="799">
        <f t="shared" si="25"/>
        <v>0</v>
      </c>
      <c r="H68" s="799">
        <f t="shared" si="25"/>
        <v>0</v>
      </c>
    </row>
    <row r="69" spans="1:8" s="97" customFormat="1" hidden="1" x14ac:dyDescent="0.2">
      <c r="A69" s="771" t="str">
        <f>'(G1) Fjalori'!A92</f>
        <v>Nënfunksioni 29</v>
      </c>
      <c r="B69" s="772" t="str">
        <f>'(G1) Fjalori'!A63</f>
        <v>107 Ndihma Ekonomike</v>
      </c>
      <c r="C69" s="55"/>
      <c r="D69" s="55"/>
      <c r="E69" s="800"/>
      <c r="F69" s="800"/>
      <c r="G69" s="800"/>
      <c r="H69" s="800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/>
      <c r="D70" s="55"/>
      <c r="E70" s="800"/>
      <c r="F70" s="800"/>
      <c r="G70" s="800"/>
      <c r="H70" s="800"/>
    </row>
    <row r="71" spans="1:8" x14ac:dyDescent="0.2">
      <c r="B71" s="3"/>
      <c r="E71" s="802">
        <f>E7+E11+E13+E15+E17+E19+E22+E26+E29+E32+E34+E36+E38+E40+E42+E45+E47+E49+E51+E53+E55+E57+E60+E62+E64+E66+E68</f>
        <v>0</v>
      </c>
      <c r="F71" s="802">
        <f t="shared" ref="F71:H71" si="26">F7+F11+F13+F15+F17+F19+F22+F26+F29+F32+F34+F36+F38+F40+F42+F45+F47+F49+F51+F53+F55+F57+F60+F62+F64+F66+F68</f>
        <v>0</v>
      </c>
      <c r="G71" s="802">
        <f t="shared" si="26"/>
        <v>0</v>
      </c>
      <c r="H71" s="802">
        <f t="shared" si="26"/>
        <v>0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algorithmName="SHA-512" hashValue="3698c4lHaASO1vp+EuR3B5uw4ssugPpq5k5gZpw6cuCCViEKJ+FuxolPNmwrT5WshBQmCAB87DqAGLo9GJuf3g==" saltValue="wARJCuLzltG3B4ulYrDJuA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79" zoomScaleNormal="100" workbookViewId="0">
      <selection activeCell="M112" sqref="M112: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Fjalori'!A78</f>
        <v>Nënfunksioni 15</v>
      </c>
      <c r="B2" s="839" t="str">
        <f>+VLOOKUP($A2,'(B2) Struktura Organizative'!$A7:$E68,2,FALSE)</f>
        <v>062 Zhvillimi i komunitetit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Funksionale'!A81</f>
        <v>Programi 15a</v>
      </c>
      <c r="B6" s="919"/>
      <c r="C6" s="920" t="str">
        <f>VLOOKUP($A6,'(B3) Struktura Funksionale'!$A$7:$E$146,3,FALSE)</f>
        <v>Programet e zhvillimit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Funksionale'!A82</f>
        <v>Programi 15b</v>
      </c>
      <c r="B7" s="919"/>
      <c r="C7" s="920" t="str">
        <f>VLOOKUP($A7,'(B3) Struktura Funksionale'!$A$7:$E$146,3,FALSE)</f>
        <v>Sherbime publike vendore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Funksionale'!A83</f>
        <v>Programi 15c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15</v>
      </c>
      <c r="B14" s="941" t="str">
        <f>B$2</f>
        <v>062 Zhvillimi i komunitetit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41" t="str">
        <f t="shared" si="20"/>
        <v>062 Zhvillimi i komunitetit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15a</v>
      </c>
      <c r="B67" s="941" t="str">
        <f>C6</f>
        <v>Programet e zhvillimit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15</v>
      </c>
      <c r="B105" s="941" t="str">
        <f t="shared" si="36"/>
        <v>062 Zhvillimi i komunitetit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15b</v>
      </c>
      <c r="B106" s="941" t="str">
        <f>C7</f>
        <v>Sherbime publike vendore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15</v>
      </c>
      <c r="B144" s="941" t="str">
        <f t="shared" si="53"/>
        <v>062 Zhvillimi i komunitetit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Funksionale'!B83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b/QQPPe05Ke56NCkijagDItIUhTo/8GeF0SVN4XWEsZSgSyJ8q2yrlKQ46tmTiVW4eVNQxU/rJ7RjQijUZPwFQ==" saltValue="z6nF/vCz0uBXaw76yk6+jw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92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Fjalori'!A79</f>
        <v>Nënfunksioni 16</v>
      </c>
      <c r="B2" s="839" t="str">
        <f>+VLOOKUP($A2,'(B2) Struktura Organizative'!$A7:$E68,2,FALSE)</f>
        <v>063 Furnizimi me ujë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Funksionale'!A85</f>
        <v>Programi 16a</v>
      </c>
      <c r="B6" s="919"/>
      <c r="C6" s="920" t="str">
        <f>VLOOKUP($A6,'(B3) Struktura Funksionale'!$A$7:$E$146,3,FALSE)</f>
        <v xml:space="preserve">Furnizimi me ujë 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Funksionale'!A86</f>
        <v>Programi 16b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Funksionale'!A87</f>
        <v>Programi 16c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16</v>
      </c>
      <c r="B14" s="941" t="str">
        <f>B$2</f>
        <v>063 Furnizimi me ujë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41" t="str">
        <f t="shared" si="20"/>
        <v>063 Furnizimi me ujë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16a</v>
      </c>
      <c r="B67" s="941" t="str">
        <f>C6</f>
        <v xml:space="preserve">Furnizimi me ujë 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customHeight="1" x14ac:dyDescent="0.2">
      <c r="A75" s="942" t="str">
        <f t="shared" si="25"/>
        <v>KOSTO DIREKTE PËR PROJEKTET DHE SHPENZIMET KAPITALE</v>
      </c>
      <c r="B75" s="943"/>
      <c r="C75" s="943"/>
      <c r="D75" s="943"/>
      <c r="E75" s="943"/>
      <c r="F75" s="943"/>
      <c r="G75" s="944"/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16</v>
      </c>
      <c r="B105" s="941" t="str">
        <f t="shared" si="36"/>
        <v>063 Furnizimi me ujë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16b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Funksionale'!B86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>A75</f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16</v>
      </c>
      <c r="B144" s="941" t="str">
        <f t="shared" si="53"/>
        <v>063 Furnizimi me ujë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16c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Funksionale'!B87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0pB+LHedCBW4YJunZRm0aIMutmfmzkxBgPeTK2agUA+V514lc4VEjST9fB48on+5EyIMBUl8IBBGgw2XkGPGLQ==" saltValue="Z6voFbX6ljRTtacgW2Lz8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57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Fjalori'!A80</f>
        <v>Nënfunksioni 17</v>
      </c>
      <c r="B2" s="839" t="str">
        <f>+VLOOKUP($A2,'(B2) Struktura Organizative'!$A7:$E68,2,FALSE)</f>
        <v>064 Ndriçimi i rrugëve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Funksionale'!A89</f>
        <v>Programi 17a</v>
      </c>
      <c r="B6" s="919"/>
      <c r="C6" s="920" t="str">
        <f>VLOOKUP($A6,'(B3) Struktura Funksionale'!$A$7:$E$146,3,FALSE)</f>
        <v>Ndriçim rrugësh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Funksionale'!A90</f>
        <v>Programi 17b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Funksionale'!A91</f>
        <v>Programi 17c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17</v>
      </c>
      <c r="B14" s="941" t="str">
        <f>B$2</f>
        <v>064 Ndriçimi i rrugëve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41" t="str">
        <f t="shared" si="20"/>
        <v>064 Ndriçimi i rrugëve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17a</v>
      </c>
      <c r="B67" s="941" t="str">
        <f>C6</f>
        <v>Ndriçim rrugësh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17</v>
      </c>
      <c r="B105" s="941" t="str">
        <f t="shared" si="36"/>
        <v>064 Ndriçimi i rrugëve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17b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Funksionale'!B90</f>
        <v>0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17</v>
      </c>
      <c r="B144" s="941" t="str">
        <f t="shared" si="53"/>
        <v>064 Ndriçimi i rrugëve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17c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Funksionale'!B91</f>
        <v>0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UwwqeUH8x8MxnsbLavFhFu6jkDoEgtC9vo2VD6PiDFZpU9WOzODjOEzHPkMu/tu46u+36z6gTUmg5+ZYcM5pHA==" saltValue="QNqikIC+LP95wDFLmYchoQ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58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Fjalori'!A81</f>
        <v>Nënfunksioni 18</v>
      </c>
      <c r="B2" s="839" t="str">
        <f>+VLOOKUP($A2,'(B2) Struktura Organizative'!$A7:$E68,2,FALSE)</f>
        <v xml:space="preserve">072 Shërbimet e kujdesit parësor 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Funksionale'!A94</f>
        <v>Programi 18a</v>
      </c>
      <c r="B6" s="919"/>
      <c r="C6" s="920" t="str">
        <f>VLOOKUP($A6,'(B3) Struktura Funksionale'!$A$7:$E$146,3,FALSE)</f>
        <v>Shërbimet e kujdesit parësor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Funksionale'!A95</f>
        <v>Programi 18b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Funksionale'!A96</f>
        <v>Programi 18c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18</v>
      </c>
      <c r="B14" s="941" t="str">
        <f>B$2</f>
        <v xml:space="preserve">072 Shërbimet e kujdesit parësor 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41" t="str">
        <f t="shared" si="20"/>
        <v xml:space="preserve">072 Shërbimet e kujdesit parësor 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18a</v>
      </c>
      <c r="B67" s="941" t="str">
        <f>C6</f>
        <v>Shërbimet e kujdesit parësor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Funksionale'!B94</f>
        <v>07220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18</v>
      </c>
      <c r="B105" s="941" t="str">
        <f t="shared" si="36"/>
        <v xml:space="preserve">072 Shërbimet e kujdesit parësor 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18b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Funksionale'!B95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18</v>
      </c>
      <c r="B144" s="941" t="str">
        <f t="shared" si="53"/>
        <v xml:space="preserve">072 Shërbimet e kujdesit parësor 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18c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Funksionale'!B96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lUq61bxGZknmYyEUgLK9Vel7Ekq9hmTh/KtLzs5Pe9EPaXRgiedCKmHSk+0Cdb25mSnJR9JyqmuyTp90GM2N6g==" saltValue="8EtNdPDV0xIbY7fOLhIKF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14" zoomScaleNormal="100" workbookViewId="0">
      <selection activeCell="E111" sqref="E111: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Fjalori'!A82</f>
        <v>Nënfunksioni 19</v>
      </c>
      <c r="B2" s="839" t="str">
        <f>+VLOOKUP($A2,'(B2) Struktura Organizative'!$A7:$E68,2,FALSE)</f>
        <v>081 Shërbimet rekreative dhe sportive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Funksionale'!A99</f>
        <v>Programi 19a</v>
      </c>
      <c r="B6" s="919"/>
      <c r="C6" s="920" t="str">
        <f>VLOOKUP($A6,'(B3) Struktura Funksionale'!$A$7:$E$146,3,FALSE)</f>
        <v>Parqet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Funksionale'!A100</f>
        <v>Programi 19b</v>
      </c>
      <c r="B7" s="919"/>
      <c r="C7" s="920" t="str">
        <f>VLOOKUP($A7,'(B3) Struktura Funksionale'!$A$7:$E$146,3,FALSE)</f>
        <v>Sport dhe argëtim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Funksionale'!A101</f>
        <v>Programi 19c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19</v>
      </c>
      <c r="B14" s="941" t="str">
        <f>B$2</f>
        <v>081 Shërbimet rekreative dhe sportive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41" t="str">
        <f t="shared" si="20"/>
        <v>081 Shërbimet rekreative dhe sportive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hidden="1" customHeight="1" x14ac:dyDescent="0.2">
      <c r="A67" s="276" t="str">
        <f>A6</f>
        <v>Programi 19a</v>
      </c>
      <c r="B67" s="941" t="str">
        <f>C6</f>
        <v>Parqet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hidden="1" customHeight="1" x14ac:dyDescent="0.2">
      <c r="A68" s="648" t="str">
        <f>'(B3) Struktura Funksionale'!B99</f>
        <v>08120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hidden="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hidden="1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hidden="1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hidden="1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hidden="1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hidden="1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hidden="1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41" t="str">
        <f t="shared" si="36"/>
        <v>081 Shërbimet rekreative dhe sportive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19b</v>
      </c>
      <c r="B106" s="941" t="str">
        <f>C7</f>
        <v>Sport dhe argëtim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 t="str">
        <f>'(B3) Struktura Funksionale'!B100</f>
        <v>08130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19</v>
      </c>
      <c r="B144" s="941" t="str">
        <f t="shared" si="53"/>
        <v>081 Shërbimet rekreative dhe sportive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19c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Funksionale'!B101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x+H7GJxnAlg8G/TN+NWoj501Q1CZ/2ukLty3ZMp4BmQUc/AoqwiZJUsoGhrTP5xGpQY7+ckcsgrtjKp+4MFwpg==" saltValue="Wi/WzAHqG4CPvQbqHuBOb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66" zoomScaleNormal="100" workbookViewId="0">
      <selection activeCell="M73" sqref="M73: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Fjalori'!A83</f>
        <v>Nënfunksioni 20</v>
      </c>
      <c r="B2" s="839" t="str">
        <f>+VLOOKUP($A2,'(B2) Struktura Organizative'!$A7:$E68,2,FALSE)</f>
        <v>082 Shërbimet kulturore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Funksionale'!A103</f>
        <v>Programi 20a</v>
      </c>
      <c r="B6" s="919"/>
      <c r="C6" s="920" t="str">
        <f>VLOOKUP($A6,'(B3) Struktura Funksionale'!$A$7:$E$146,3,FALSE)</f>
        <v>Trashëgimia kulturore, eventet artistike dhe kulturore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Funksionale'!A104</f>
        <v>Programi 20b</v>
      </c>
      <c r="B7" s="919"/>
      <c r="C7" s="920" t="str">
        <f>VLOOKUP($A7,'(B3) Struktura Funksionale'!$A$7:$E$146,3,FALSE)</f>
        <v>Arti dhe kultura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Funksionale'!A105</f>
        <v>Programi 20c</v>
      </c>
      <c r="B8" s="919"/>
      <c r="C8" s="920" t="str">
        <f>VLOOKUP($A8,'(B3) Struktura Funksionale'!$A$7:$E$146,3,FALSE)</f>
        <v xml:space="preserve">Muzetë, teatrot dhe eventet kulturore 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Funksionale'!A106</f>
        <v>Programi 20d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20</v>
      </c>
      <c r="B14" s="941" t="str">
        <f>B$2</f>
        <v>082 Shërbimet kulturore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41" t="str">
        <f t="shared" si="20"/>
        <v>082 Shërbimet kulturore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20a</v>
      </c>
      <c r="B67" s="941" t="str">
        <f>C6</f>
        <v>Trashëgimia kulturore, eventet artistike dhe kulturore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Funksionale'!B103</f>
        <v>08220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41" t="str">
        <f t="shared" si="36"/>
        <v>082 Shërbimet kulturore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41" t="str">
        <f>C7</f>
        <v>Arti dhe kultura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Funksionale'!B104</f>
        <v>08230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 t="shared" ref="I111:O111" si="41">I72</f>
        <v>VLERËSIM I ARDHURAVE NGA TARIFAT</v>
      </c>
      <c r="J111" s="943">
        <f t="shared" si="41"/>
        <v>0</v>
      </c>
      <c r="K111" s="943">
        <f t="shared" si="41"/>
        <v>0</v>
      </c>
      <c r="L111" s="943">
        <f t="shared" si="41"/>
        <v>0</v>
      </c>
      <c r="M111" s="943">
        <f t="shared" si="41"/>
        <v>0</v>
      </c>
      <c r="N111" s="943">
        <f t="shared" si="41"/>
        <v>0</v>
      </c>
      <c r="O111" s="944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41" t="str">
        <f t="shared" si="53"/>
        <v>082 Shërbimet kulturore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41" t="str">
        <f>C8</f>
        <v xml:space="preserve">Muzetë, teatrot dhe eventet kulturore 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Funksionale'!B105</f>
        <v>08280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41" t="str">
        <f t="shared" si="70"/>
        <v>082 Shërbimet kulturore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20d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>
        <f>'(B3) Struktura Funksionale'!B106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algorithmName="SHA-512" hashValue="uXGmZa2MBKsBz5LbUs9CIQTLOyzWhzCU0sHdwcGmQT+364tE/1XDZQCmSisbxSU9KVgecr+qLZQV+Y2RryBSiw==" saltValue="HzADewwJXVfDMsbBcbZrR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45" zoomScaleNormal="100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Fjalori'!A84</f>
        <v>Nënfunksioni 21</v>
      </c>
      <c r="B2" s="839" t="str">
        <f>+VLOOKUP($A2,'(B2) Struktura Organizative'!$A7:$E68,2,FALSE)</f>
        <v>091 Arsimi bazë dhe parashkollor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Funksionale'!A109</f>
        <v>Programi 21a</v>
      </c>
      <c r="B6" s="919"/>
      <c r="C6" s="920" t="str">
        <f>VLOOKUP($A6,'(B3) Struktura Funksionale'!$A$7:$E$146,3,FALSE)</f>
        <v>Arsimi bazë përfshirë arsimin parashkollor.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hidden="1" customHeight="1" x14ac:dyDescent="0.2">
      <c r="A7" s="918" t="str">
        <f>'(B3) Struktura Funksionale'!A110</f>
        <v>Programi 21b</v>
      </c>
      <c r="B7" s="919"/>
      <c r="C7" s="920" t="str">
        <f>VLOOKUP($A7,'(B3) Struktura Funksionale'!$A$7:$E$146,3,FALSE)</f>
        <v>Mësuesit e kopshteve dhe pagat e stafit mbështetës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Transferuar</v>
      </c>
      <c r="M7" s="921"/>
      <c r="N7" s="921"/>
      <c r="O7" s="922"/>
    </row>
    <row r="8" spans="1:15" ht="13.5" hidden="1" customHeight="1" x14ac:dyDescent="0.2">
      <c r="A8" s="918" t="str">
        <f>'(B3) Struktura Funksionale'!A111</f>
        <v>Programi 21c</v>
      </c>
      <c r="B8" s="919"/>
      <c r="C8" s="920" t="str">
        <f>VLOOKUP($A8,'(B3) Struktura Funksionale'!$A$7:$E$146,3,FALSE)</f>
        <v>Ushqimi i kopshteve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veti</v>
      </c>
      <c r="M8" s="921"/>
      <c r="N8" s="921"/>
      <c r="O8" s="922"/>
    </row>
    <row r="9" spans="1:15" ht="13.5" customHeight="1" x14ac:dyDescent="0.2">
      <c r="A9" s="918" t="str">
        <f>'(B3) Struktura Funksionale'!A112</f>
        <v>Programi 21d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21</v>
      </c>
      <c r="B14" s="941" t="str">
        <f>B$2</f>
        <v>091 Arsimi bazë dhe parashkollor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41" t="str">
        <f t="shared" si="20"/>
        <v>091 Arsimi bazë dhe parashkollor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21a</v>
      </c>
      <c r="B67" s="941" t="str">
        <f>C6</f>
        <v>Arsimi bazë përfshirë arsimin parashkollor.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Funksionale'!B109</f>
        <v>09120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21</v>
      </c>
      <c r="B105" s="941" t="str">
        <f t="shared" si="36"/>
        <v>091 Arsimi bazë dhe parashkollor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41" t="str">
        <f>C7</f>
        <v>Mësuesit e kopshteve dhe pagat e stafit mbështetës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Funksionale'!B110</f>
        <v>09122</v>
      </c>
      <c r="B107" s="570"/>
      <c r="C107" s="570"/>
      <c r="D107" s="570"/>
      <c r="E107" s="570"/>
      <c r="F107" s="570"/>
      <c r="G107" s="571"/>
      <c r="H107" s="572"/>
      <c r="I107" s="573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37" t="str">
        <f t="shared" ref="A108:G108" si="37">A69</f>
        <v>SHPENZIME TË PRITSHME</v>
      </c>
      <c r="B108" s="938">
        <f t="shared" si="37"/>
        <v>0</v>
      </c>
      <c r="C108" s="938">
        <f t="shared" si="37"/>
        <v>0</v>
      </c>
      <c r="D108" s="938">
        <f t="shared" si="37"/>
        <v>0</v>
      </c>
      <c r="E108" s="938">
        <f t="shared" si="37"/>
        <v>0</v>
      </c>
      <c r="F108" s="938">
        <f t="shared" si="37"/>
        <v>0</v>
      </c>
      <c r="G108" s="958">
        <f t="shared" si="37"/>
        <v>0</v>
      </c>
      <c r="H108" s="131"/>
      <c r="I108" s="959" t="str">
        <f t="shared" ref="I108:O108" si="38">I69</f>
        <v xml:space="preserve">TË ARDHURAT E PRITSHME </v>
      </c>
      <c r="J108" s="938">
        <f t="shared" si="38"/>
        <v>0</v>
      </c>
      <c r="K108" s="938">
        <f t="shared" si="38"/>
        <v>0</v>
      </c>
      <c r="L108" s="938">
        <f t="shared" si="38"/>
        <v>0</v>
      </c>
      <c r="M108" s="938">
        <f t="shared" si="38"/>
        <v>0</v>
      </c>
      <c r="N108" s="938">
        <f t="shared" si="38"/>
        <v>0</v>
      </c>
      <c r="O108" s="958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41" t="str">
        <f t="shared" si="53"/>
        <v>091 Arsimi bazë dhe parashkollor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41" t="str">
        <f>C8</f>
        <v>Ushqimi i kopshteve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hidden="1" customHeight="1" x14ac:dyDescent="0.2">
      <c r="A146" s="648" t="str">
        <f>'(B3) Struktura Funksionale'!B111</f>
        <v>09123</v>
      </c>
      <c r="B146" s="570"/>
      <c r="C146" s="570"/>
      <c r="D146" s="570"/>
      <c r="E146" s="570"/>
      <c r="F146" s="570"/>
      <c r="G146" s="571"/>
      <c r="H146" s="572"/>
      <c r="I146" s="573"/>
      <c r="J146" s="570"/>
      <c r="K146" s="570"/>
      <c r="L146" s="570"/>
      <c r="M146" s="570"/>
      <c r="N146" s="570"/>
      <c r="O146" s="571"/>
    </row>
    <row r="147" spans="1:15" ht="22.5" hidden="1" customHeight="1" x14ac:dyDescent="0.2">
      <c r="A147" s="937" t="str">
        <f t="shared" ref="A147:G147" si="54">A69</f>
        <v>SHPENZIME TË PRITSHME</v>
      </c>
      <c r="B147" s="938">
        <f t="shared" si="54"/>
        <v>0</v>
      </c>
      <c r="C147" s="938">
        <f t="shared" si="54"/>
        <v>0</v>
      </c>
      <c r="D147" s="938">
        <f t="shared" si="54"/>
        <v>0</v>
      </c>
      <c r="E147" s="938">
        <f t="shared" si="54"/>
        <v>0</v>
      </c>
      <c r="F147" s="938">
        <f t="shared" si="54"/>
        <v>0</v>
      </c>
      <c r="G147" s="958">
        <f t="shared" si="54"/>
        <v>0</v>
      </c>
      <c r="H147" s="131"/>
      <c r="I147" s="959" t="str">
        <f t="shared" ref="I147:O147" si="55">I69</f>
        <v xml:space="preserve">TË ARDHURAT E PRITSHME </v>
      </c>
      <c r="J147" s="938">
        <f t="shared" si="55"/>
        <v>0</v>
      </c>
      <c r="K147" s="938">
        <f t="shared" si="55"/>
        <v>0</v>
      </c>
      <c r="L147" s="938">
        <f t="shared" si="55"/>
        <v>0</v>
      </c>
      <c r="M147" s="938">
        <f t="shared" si="55"/>
        <v>0</v>
      </c>
      <c r="N147" s="938">
        <f t="shared" si="55"/>
        <v>0</v>
      </c>
      <c r="O147" s="958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hidden="1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hidden="1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37"/>
      <c r="F164" s="37"/>
      <c r="G164" s="37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hidden="1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hidden="1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hidden="1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hidden="1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41" t="str">
        <f t="shared" si="70"/>
        <v>091 Arsimi bazë dhe parashkollor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21d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>
        <f>'(B3) Struktura Funksionale'!B112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algorithmName="SHA-512" hashValue="6GJyBbFQx/PBE+w3+7ZDUwhi5Z7G8MYlIY7WO41VskgeKmjLhpDt4WYm5sTRWAUySKN8sHTJf02KyxuAhNrLFw==" saltValue="I34AsOkf5EzVf7IpoWY0k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98" zoomScaleNormal="100" workbookViewId="0">
      <selection activeCell="M151" sqref="M151:O15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Fjalori'!A85</f>
        <v>Nënfunksioni 22</v>
      </c>
      <c r="B2" s="839" t="str">
        <f>+VLOOKUP($A2,'(B2) Struktura Organizative'!$A7:$E68,2,FALSE)</f>
        <v>092 Arsimi  parauniversitar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Funksionale'!A114</f>
        <v>Programi 22a</v>
      </c>
      <c r="B6" s="919"/>
      <c r="C6" s="920" t="str">
        <f>VLOOKUP($A6,'(B3) Struktura Funksionale'!$A$7:$E$146,3,FALSE)</f>
        <v>Arsimi i mesëm i përgjithshëm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Transferuar</v>
      </c>
      <c r="M6" s="921"/>
      <c r="N6" s="921"/>
      <c r="O6" s="922"/>
    </row>
    <row r="7" spans="1:15" ht="13.5" hidden="1" customHeight="1" x14ac:dyDescent="0.2">
      <c r="A7" s="918" t="str">
        <f>'(B3) Struktura Funksionale'!A115</f>
        <v>Programi 22b</v>
      </c>
      <c r="B7" s="919"/>
      <c r="C7" s="920" t="str">
        <f>VLOOKUP($A7,'(B3) Struktura Funksionale'!$A$7:$E$146,3,FALSE)</f>
        <v>Pagat e stafit mbështetës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Transferuar</v>
      </c>
      <c r="M7" s="921"/>
      <c r="N7" s="921"/>
      <c r="O7" s="922"/>
    </row>
    <row r="8" spans="1:15" ht="13.5" customHeight="1" x14ac:dyDescent="0.2">
      <c r="A8" s="918" t="str">
        <f>'(B3) Struktura Funksionale'!A116</f>
        <v>Programi 22c</v>
      </c>
      <c r="B8" s="919"/>
      <c r="C8" s="920" t="str">
        <f>VLOOKUP($A8,'(B3) Struktura Funksionale'!$A$7:$E$146,3,FALSE)</f>
        <v>Arsimi profesional</v>
      </c>
      <c r="D8" s="921"/>
      <c r="E8" s="921"/>
      <c r="F8" s="921"/>
      <c r="G8" s="921"/>
      <c r="H8" s="922"/>
      <c r="I8" s="920" t="str">
        <f>VLOOKUP($A8,'(B3) Struktura Funksionale'!$A$7:$E$146,4,FALSE)</f>
        <v>E detyrueshme</v>
      </c>
      <c r="J8" s="921"/>
      <c r="K8" s="922"/>
      <c r="L8" s="920" t="str">
        <f>VLOOKUP($A8,'(B3) Struktura Funksionale'!$A$7:$E$146,5,FALSE)</f>
        <v>I deleguar</v>
      </c>
      <c r="M8" s="921"/>
      <c r="N8" s="921"/>
      <c r="O8" s="922"/>
    </row>
    <row r="9" spans="1:15" ht="13.5" customHeight="1" x14ac:dyDescent="0.2">
      <c r="A9" s="918" t="str">
        <f>'(B3) Struktura Funksionale'!A117</f>
        <v>Programi 22d</v>
      </c>
      <c r="B9" s="919"/>
      <c r="C9" s="920">
        <f>VLOOKUP($A9,'(B3) Struktura Funksionale'!$A$7:$E$146,3,FALSE)</f>
        <v>0</v>
      </c>
      <c r="D9" s="921"/>
      <c r="E9" s="921"/>
      <c r="F9" s="921"/>
      <c r="G9" s="921"/>
      <c r="H9" s="922"/>
      <c r="I9" s="920">
        <f>VLOOKUP($A9,'(B3) Struktura Funksionale'!$A$7:$E$146,4,FALSE)</f>
        <v>0</v>
      </c>
      <c r="J9" s="921"/>
      <c r="K9" s="922"/>
      <c r="L9" s="920">
        <f>VLOOKUP($A9,'(B3) Struktura Funksionale'!$A$7:$E$146,5,FALSE)</f>
        <v>0</v>
      </c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22</v>
      </c>
      <c r="B14" s="941" t="str">
        <f>B$2</f>
        <v>092 Arsimi  parauniversitar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41" t="str">
        <f t="shared" si="20"/>
        <v>092 Arsimi  parauniversitar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22a</v>
      </c>
      <c r="B67" s="941" t="str">
        <f>C6</f>
        <v>Arsimi i mesëm i përgjithshëm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Funksionale'!B114</f>
        <v>09230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hidden="1" customHeight="1" x14ac:dyDescent="0.2">
      <c r="A105" s="213" t="str">
        <f t="shared" ref="A105:O105" si="36">A66</f>
        <v>Nënfunksioni 22</v>
      </c>
      <c r="B105" s="941" t="str">
        <f t="shared" si="36"/>
        <v>092 Arsimi  parauniversitar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41" t="str">
        <f>C7</f>
        <v>Pagat e stafit mbështetës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Funksionale'!B115</f>
        <v>09232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hidden="1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37"/>
      <c r="F125" s="37"/>
      <c r="G125" s="37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hidden="1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41" t="str">
        <f t="shared" si="53"/>
        <v>092 Arsimi  parauniversitar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22c</v>
      </c>
      <c r="B145" s="941" t="str">
        <f>C8</f>
        <v>Arsimi profesional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 t="str">
        <f>'(B3) Struktura Funksionale'!B116</f>
        <v>09240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41" t="str">
        <f t="shared" si="70"/>
        <v>092 Arsimi  parauniversitar</v>
      </c>
      <c r="C183" s="941">
        <f t="shared" si="70"/>
        <v>0</v>
      </c>
      <c r="D183" s="941">
        <f t="shared" si="70"/>
        <v>0</v>
      </c>
      <c r="E183" s="941">
        <f t="shared" si="70"/>
        <v>0</v>
      </c>
      <c r="F183" s="941">
        <f t="shared" si="70"/>
        <v>0</v>
      </c>
      <c r="G183" s="941">
        <f t="shared" si="70"/>
        <v>0</v>
      </c>
      <c r="H183" s="941">
        <f t="shared" si="70"/>
        <v>0</v>
      </c>
      <c r="I183" s="941">
        <f t="shared" si="70"/>
        <v>0</v>
      </c>
      <c r="J183" s="941">
        <f t="shared" si="70"/>
        <v>0</v>
      </c>
      <c r="K183" s="941">
        <f t="shared" si="70"/>
        <v>0</v>
      </c>
      <c r="L183" s="941">
        <f t="shared" si="70"/>
        <v>0</v>
      </c>
      <c r="M183" s="941">
        <f t="shared" si="70"/>
        <v>0</v>
      </c>
      <c r="N183" s="941">
        <f t="shared" si="70"/>
        <v>0</v>
      </c>
      <c r="O183" s="941">
        <f t="shared" si="70"/>
        <v>0</v>
      </c>
    </row>
    <row r="184" spans="1:15" ht="18.75" x14ac:dyDescent="0.2">
      <c r="A184" s="276" t="str">
        <f>A9</f>
        <v>Programi 22d</v>
      </c>
      <c r="B184" s="941">
        <f>C9</f>
        <v>0</v>
      </c>
      <c r="C184" s="941" t="e">
        <f>#REF!</f>
        <v>#REF!</v>
      </c>
      <c r="D184" s="941" t="e">
        <f>#REF!</f>
        <v>#REF!</v>
      </c>
      <c r="E184" s="941" t="e">
        <f>#REF!</f>
        <v>#REF!</v>
      </c>
      <c r="F184" s="941" t="e">
        <f>#REF!</f>
        <v>#REF!</v>
      </c>
      <c r="G184" s="941" t="e">
        <f>#REF!</f>
        <v>#REF!</v>
      </c>
      <c r="H184" s="941" t="e">
        <f>#REF!</f>
        <v>#REF!</v>
      </c>
      <c r="I184" s="941" t="e">
        <f>#REF!</f>
        <v>#REF!</v>
      </c>
      <c r="J184" s="941" t="e">
        <f>#REF!</f>
        <v>#REF!</v>
      </c>
      <c r="K184" s="941" t="e">
        <f>#REF!</f>
        <v>#REF!</v>
      </c>
      <c r="L184" s="941" t="e">
        <f>#REF!</f>
        <v>#REF!</v>
      </c>
      <c r="M184" s="941" t="e">
        <f>#REF!</f>
        <v>#REF!</v>
      </c>
      <c r="N184" s="941" t="e">
        <f>#REF!</f>
        <v>#REF!</v>
      </c>
      <c r="O184" s="941" t="e">
        <f>#REF!</f>
        <v>#REF!</v>
      </c>
    </row>
    <row r="185" spans="1:15" ht="18.75" x14ac:dyDescent="0.2">
      <c r="A185" s="648">
        <f>'(B3) Struktura Funksionale'!B117</f>
        <v>0</v>
      </c>
      <c r="B185" s="570"/>
      <c r="C185" s="570"/>
      <c r="D185" s="570"/>
      <c r="E185" s="570"/>
      <c r="F185" s="570"/>
      <c r="G185" s="570"/>
      <c r="H185" s="570"/>
      <c r="I185" s="570"/>
      <c r="J185" s="570"/>
      <c r="K185" s="570"/>
      <c r="L185" s="570"/>
      <c r="M185" s="570"/>
      <c r="N185" s="570"/>
      <c r="O185" s="571"/>
    </row>
    <row r="186" spans="1:15" ht="22.5" customHeight="1" x14ac:dyDescent="0.2">
      <c r="A186" s="968" t="str">
        <f t="shared" ref="A186:G186" si="71">A69</f>
        <v>SHPENZIME TË PRITSHME</v>
      </c>
      <c r="B186" s="969">
        <f t="shared" si="71"/>
        <v>0</v>
      </c>
      <c r="C186" s="969">
        <f t="shared" si="71"/>
        <v>0</v>
      </c>
      <c r="D186" s="969">
        <f t="shared" si="71"/>
        <v>0</v>
      </c>
      <c r="E186" s="969">
        <f t="shared" si="71"/>
        <v>0</v>
      </c>
      <c r="F186" s="969">
        <f t="shared" si="71"/>
        <v>0</v>
      </c>
      <c r="G186" s="970">
        <f t="shared" si="71"/>
        <v>0</v>
      </c>
      <c r="H186" s="131"/>
      <c r="I186" s="971" t="str">
        <f t="shared" ref="I186:O186" si="72">I69</f>
        <v xml:space="preserve">TË ARDHURAT E PRITSHME </v>
      </c>
      <c r="J186" s="969">
        <f t="shared" si="72"/>
        <v>0</v>
      </c>
      <c r="K186" s="969">
        <f t="shared" si="72"/>
        <v>0</v>
      </c>
      <c r="L186" s="969">
        <f t="shared" si="72"/>
        <v>0</v>
      </c>
      <c r="M186" s="969">
        <f t="shared" si="72"/>
        <v>0</v>
      </c>
      <c r="N186" s="969">
        <f t="shared" si="72"/>
        <v>0</v>
      </c>
      <c r="O186" s="970">
        <f t="shared" si="72"/>
        <v>0</v>
      </c>
    </row>
    <row r="187" spans="1:15" ht="21.75" customHeight="1" x14ac:dyDescent="0.2">
      <c r="A187" s="211"/>
      <c r="B187" s="417">
        <f t="shared" ref="B187:G187" si="73">B70</f>
        <v>-2</v>
      </c>
      <c r="C187" s="417">
        <f t="shared" si="73"/>
        <v>-1</v>
      </c>
      <c r="D187" s="417">
        <f t="shared" si="73"/>
        <v>0</v>
      </c>
      <c r="E187" s="251">
        <f t="shared" si="73"/>
        <v>1</v>
      </c>
      <c r="F187" s="251">
        <f t="shared" si="73"/>
        <v>2</v>
      </c>
      <c r="G187" s="251">
        <f t="shared" si="73"/>
        <v>3</v>
      </c>
      <c r="H187" s="212"/>
      <c r="I187" s="414"/>
      <c r="J187" s="417">
        <f t="shared" ref="J187:O187" si="74">J70</f>
        <v>-2</v>
      </c>
      <c r="K187" s="417">
        <f t="shared" si="74"/>
        <v>-1</v>
      </c>
      <c r="L187" s="417">
        <f t="shared" si="74"/>
        <v>0</v>
      </c>
      <c r="M187" s="251">
        <f t="shared" si="74"/>
        <v>1</v>
      </c>
      <c r="N187" s="251">
        <f t="shared" si="74"/>
        <v>2</v>
      </c>
      <c r="O187" s="251">
        <f t="shared" si="74"/>
        <v>3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6"/>
      <c r="K188" s="966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42" t="str">
        <f t="shared" ref="I189:O189" si="75">I72</f>
        <v>VLERËSIM I ARDHURAVE NGA TARIFAT</v>
      </c>
      <c r="J189" s="943">
        <f t="shared" si="75"/>
        <v>0</v>
      </c>
      <c r="K189" s="943">
        <f t="shared" si="75"/>
        <v>0</v>
      </c>
      <c r="L189" s="943">
        <f t="shared" si="75"/>
        <v>0</v>
      </c>
      <c r="M189" s="943">
        <f t="shared" si="75"/>
        <v>0</v>
      </c>
      <c r="N189" s="943">
        <f t="shared" si="75"/>
        <v>0</v>
      </c>
      <c r="O189" s="944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48" t="str">
        <f t="shared" ref="A191:G192" si="76">A74</f>
        <v>SHPENZIME TË PRITSHME</v>
      </c>
      <c r="B191" s="949">
        <f t="shared" si="76"/>
        <v>0</v>
      </c>
      <c r="C191" s="949">
        <f t="shared" si="76"/>
        <v>0</v>
      </c>
      <c r="D191" s="949">
        <f t="shared" si="76"/>
        <v>0</v>
      </c>
      <c r="E191" s="949">
        <f t="shared" si="76"/>
        <v>0</v>
      </c>
      <c r="F191" s="949">
        <f t="shared" si="76"/>
        <v>0</v>
      </c>
      <c r="G191" s="950">
        <f t="shared" si="76"/>
        <v>0</v>
      </c>
      <c r="H191" s="10"/>
    </row>
    <row r="192" spans="1:15" ht="12.75" x14ac:dyDescent="0.2">
      <c r="A192" s="942" t="str">
        <f t="shared" si="76"/>
        <v>KOSTO DIREKTE PËR PROJEKTET DHE SHPENZIMET KAPITALE</v>
      </c>
      <c r="B192" s="943">
        <f t="shared" si="76"/>
        <v>0</v>
      </c>
      <c r="C192" s="943">
        <f t="shared" si="76"/>
        <v>0</v>
      </c>
      <c r="D192" s="943">
        <f t="shared" si="76"/>
        <v>0</v>
      </c>
      <c r="E192" s="943">
        <f t="shared" si="76"/>
        <v>0</v>
      </c>
      <c r="F192" s="943">
        <f t="shared" si="76"/>
        <v>0</v>
      </c>
      <c r="G192" s="944">
        <f t="shared" si="76"/>
        <v>0</v>
      </c>
      <c r="H192" s="31"/>
      <c r="I192" s="942" t="str">
        <f t="shared" ref="I192:I197" si="77">I75</f>
        <v>VLERËSIMI I TË ARDHURAVE ME DESTINACION</v>
      </c>
      <c r="J192" s="943"/>
      <c r="K192" s="943"/>
      <c r="L192" s="943"/>
      <c r="M192" s="943"/>
      <c r="N192" s="943"/>
      <c r="O192" s="944"/>
    </row>
    <row r="193" spans="1:15" ht="12.75" x14ac:dyDescent="0.2">
      <c r="A193" s="124" t="str">
        <f t="shared" ref="A193:D215" si="78">A76</f>
        <v>Pagat</v>
      </c>
      <c r="B193" s="945">
        <f t="shared" si="78"/>
        <v>600</v>
      </c>
      <c r="C193" s="946">
        <f t="shared" si="78"/>
        <v>0</v>
      </c>
      <c r="D193" s="947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45">
        <f t="shared" si="78"/>
        <v>601</v>
      </c>
      <c r="C194" s="946">
        <f t="shared" si="78"/>
        <v>0</v>
      </c>
      <c r="D194" s="947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45">
        <f t="shared" si="78"/>
        <v>602</v>
      </c>
      <c r="C195" s="946">
        <f t="shared" si="78"/>
        <v>0</v>
      </c>
      <c r="D195" s="947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45">
        <f t="shared" si="78"/>
        <v>603</v>
      </c>
      <c r="C196" s="946">
        <f t="shared" si="78"/>
        <v>0</v>
      </c>
      <c r="D196" s="947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45">
        <f t="shared" si="78"/>
        <v>604</v>
      </c>
      <c r="C197" s="946">
        <f t="shared" si="78"/>
        <v>0</v>
      </c>
      <c r="D197" s="947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45">
        <f t="shared" si="78"/>
        <v>605</v>
      </c>
      <c r="C198" s="946">
        <f t="shared" si="78"/>
        <v>0</v>
      </c>
      <c r="D198" s="947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45">
        <f t="shared" si="78"/>
        <v>606</v>
      </c>
      <c r="C199" s="946">
        <f t="shared" si="78"/>
        <v>0</v>
      </c>
      <c r="D199" s="947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45" t="str">
        <f t="shared" si="78"/>
        <v>230 / 231</v>
      </c>
      <c r="C200" s="946">
        <f t="shared" si="78"/>
        <v>0</v>
      </c>
      <c r="D200" s="947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45">
        <f t="shared" si="78"/>
        <v>609</v>
      </c>
      <c r="C201" s="946">
        <f t="shared" si="78"/>
        <v>0</v>
      </c>
      <c r="D201" s="947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45">
        <f t="shared" si="78"/>
        <v>650</v>
      </c>
      <c r="C202" s="946">
        <f t="shared" si="78"/>
        <v>0</v>
      </c>
      <c r="D202" s="947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45" t="str">
        <f t="shared" si="78"/>
        <v>69 / ?</v>
      </c>
      <c r="C203" s="946">
        <f t="shared" si="78"/>
        <v>0</v>
      </c>
      <c r="D203" s="947">
        <f t="shared" si="78"/>
        <v>0</v>
      </c>
      <c r="E203" s="129"/>
      <c r="F203" s="129"/>
      <c r="G203" s="129"/>
      <c r="H203" s="53"/>
      <c r="I203" s="951" t="str">
        <f t="shared" ref="I203:O204" si="80">I86</f>
        <v>SHUMA E KËRKUAR NETO</v>
      </c>
      <c r="J203" s="952">
        <f t="shared" si="80"/>
        <v>0</v>
      </c>
      <c r="K203" s="952">
        <f t="shared" si="80"/>
        <v>0</v>
      </c>
      <c r="L203" s="952">
        <f t="shared" si="80"/>
        <v>0</v>
      </c>
      <c r="M203" s="952">
        <f t="shared" si="80"/>
        <v>0</v>
      </c>
      <c r="N203" s="952">
        <f t="shared" si="80"/>
        <v>0</v>
      </c>
      <c r="O203" s="953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45">
        <f t="shared" si="78"/>
        <v>0</v>
      </c>
      <c r="C204" s="946">
        <f t="shared" si="78"/>
        <v>0</v>
      </c>
      <c r="D204" s="947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54">
        <f t="shared" si="80"/>
        <v>0</v>
      </c>
      <c r="J204" s="955">
        <f t="shared" si="80"/>
        <v>0</v>
      </c>
      <c r="K204" s="955">
        <f t="shared" si="80"/>
        <v>0</v>
      </c>
      <c r="L204" s="955">
        <f t="shared" si="80"/>
        <v>0</v>
      </c>
      <c r="M204" s="955">
        <f t="shared" si="80"/>
        <v>0</v>
      </c>
      <c r="N204" s="955">
        <f t="shared" si="80"/>
        <v>0</v>
      </c>
      <c r="O204" s="956">
        <f t="shared" si="80"/>
        <v>0</v>
      </c>
    </row>
    <row r="205" spans="1:15" ht="12.75" x14ac:dyDescent="0.2">
      <c r="A205" s="942" t="str">
        <f t="shared" si="78"/>
        <v>SHPENZIME KORRENTE</v>
      </c>
      <c r="B205" s="943">
        <f t="shared" si="78"/>
        <v>0</v>
      </c>
      <c r="C205" s="943">
        <f t="shared" si="78"/>
        <v>0</v>
      </c>
      <c r="D205" s="943">
        <f t="shared" si="78"/>
        <v>0</v>
      </c>
      <c r="E205" s="943">
        <f>E88</f>
        <v>0</v>
      </c>
      <c r="F205" s="943">
        <f>F88</f>
        <v>0</v>
      </c>
      <c r="G205" s="944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45">
        <f t="shared" si="78"/>
        <v>600</v>
      </c>
      <c r="C206" s="946">
        <f t="shared" si="78"/>
        <v>0</v>
      </c>
      <c r="D206" s="947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45">
        <f t="shared" si="78"/>
        <v>601</v>
      </c>
      <c r="C207" s="946">
        <f t="shared" si="78"/>
        <v>0</v>
      </c>
      <c r="D207" s="947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45">
        <f t="shared" si="78"/>
        <v>602</v>
      </c>
      <c r="C208" s="946">
        <f t="shared" si="78"/>
        <v>0</v>
      </c>
      <c r="D208" s="947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06" t="str">
        <f>J169</f>
        <v>Vlera Totale për Aktivitet</v>
      </c>
      <c r="K208" s="1007"/>
      <c r="L208" s="1008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45">
        <f t="shared" si="78"/>
        <v>603</v>
      </c>
      <c r="C209" s="946">
        <f t="shared" si="78"/>
        <v>0</v>
      </c>
      <c r="D209" s="947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06" t="str">
        <f>J170</f>
        <v>Shpenzimet kapitale</v>
      </c>
      <c r="K209" s="1007"/>
      <c r="L209" s="1008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45">
        <f t="shared" si="78"/>
        <v>604</v>
      </c>
      <c r="C210" s="946">
        <f t="shared" si="78"/>
        <v>0</v>
      </c>
      <c r="D210" s="947">
        <f t="shared" si="78"/>
        <v>0</v>
      </c>
      <c r="E210" s="37"/>
      <c r="F210" s="37"/>
      <c r="G210" s="37"/>
      <c r="H210" s="53"/>
      <c r="I210" s="315"/>
      <c r="J210" s="1006" t="str">
        <f>J171</f>
        <v>Mallra dhe shërbime</v>
      </c>
      <c r="K210" s="1007"/>
      <c r="L210" s="1008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45">
        <f t="shared" si="78"/>
        <v>605</v>
      </c>
      <c r="C211" s="946">
        <f t="shared" si="78"/>
        <v>0</v>
      </c>
      <c r="D211" s="947">
        <f t="shared" si="78"/>
        <v>0</v>
      </c>
      <c r="E211" s="37"/>
      <c r="F211" s="37"/>
      <c r="G211" s="37"/>
      <c r="H211" s="53"/>
      <c r="I211" s="315"/>
      <c r="J211" s="1006" t="str">
        <f>J172</f>
        <v>Qëllime të mëtejshme</v>
      </c>
      <c r="K211" s="1007"/>
      <c r="L211" s="1008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45">
        <f t="shared" si="78"/>
        <v>606</v>
      </c>
      <c r="C212" s="946">
        <f t="shared" si="78"/>
        <v>0</v>
      </c>
      <c r="D212" s="947">
        <f t="shared" si="78"/>
        <v>0</v>
      </c>
      <c r="E212" s="37"/>
      <c r="F212" s="37"/>
      <c r="G212" s="37"/>
      <c r="H212" s="53"/>
      <c r="I212" s="315"/>
      <c r="J212" s="1002"/>
      <c r="K212" s="1002"/>
      <c r="L212" s="1002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50" t="str">
        <f t="shared" si="78"/>
        <v>Shpenzimet kapitale</v>
      </c>
      <c r="B213" s="972" t="str">
        <f t="shared" si="78"/>
        <v>230 / 231</v>
      </c>
      <c r="C213" s="973">
        <f t="shared" si="78"/>
        <v>0</v>
      </c>
      <c r="D213" s="974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45">
        <f t="shared" si="78"/>
        <v>609</v>
      </c>
      <c r="C214" s="946">
        <f t="shared" si="78"/>
        <v>0</v>
      </c>
      <c r="D214" s="947">
        <f t="shared" si="78"/>
        <v>0</v>
      </c>
      <c r="E214" s="37"/>
      <c r="F214" s="37"/>
      <c r="G214" s="37"/>
      <c r="H214" s="53"/>
      <c r="I214" s="419">
        <f>M187</f>
        <v>1</v>
      </c>
      <c r="J214" s="987"/>
      <c r="K214" s="988"/>
      <c r="L214" s="988"/>
      <c r="M214" s="988"/>
      <c r="N214" s="988"/>
      <c r="O214" s="989"/>
    </row>
    <row r="215" spans="1:15" ht="12.75" x14ac:dyDescent="0.2">
      <c r="A215" s="124" t="str">
        <f t="shared" si="78"/>
        <v>Interesa per kredi direkte ose bono</v>
      </c>
      <c r="B215" s="975">
        <f t="shared" si="78"/>
        <v>650</v>
      </c>
      <c r="C215" s="976">
        <f t="shared" si="78"/>
        <v>0</v>
      </c>
      <c r="D215" s="977">
        <f t="shared" si="78"/>
        <v>0</v>
      </c>
      <c r="E215" s="37"/>
      <c r="F215" s="37"/>
      <c r="G215" s="37"/>
      <c r="H215" s="53"/>
      <c r="I215" s="420"/>
      <c r="J215" s="990"/>
      <c r="K215" s="991"/>
      <c r="L215" s="991"/>
      <c r="M215" s="991"/>
      <c r="N215" s="991"/>
      <c r="O215" s="992"/>
    </row>
    <row r="216" spans="1:15" ht="12.75" x14ac:dyDescent="0.2">
      <c r="A216" s="252" t="str">
        <f>A99</f>
        <v>Të tjera</v>
      </c>
      <c r="B216" s="945" t="str">
        <f>B99</f>
        <v>69 / ?</v>
      </c>
      <c r="C216" s="946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</v>
      </c>
      <c r="J216" s="987"/>
      <c r="K216" s="988"/>
      <c r="L216" s="988"/>
      <c r="M216" s="988"/>
      <c r="N216" s="988"/>
      <c r="O216" s="989"/>
    </row>
    <row r="217" spans="1:15" ht="12.75" x14ac:dyDescent="0.2">
      <c r="A217" s="124" t="str">
        <f>A100</f>
        <v>SHPENZIME KORRENTE</v>
      </c>
      <c r="B217" s="978"/>
      <c r="C217" s="979"/>
      <c r="D217" s="980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93"/>
      <c r="K217" s="994"/>
      <c r="L217" s="994"/>
      <c r="M217" s="994"/>
      <c r="N217" s="994"/>
      <c r="O217" s="995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3</v>
      </c>
      <c r="J218" s="987"/>
      <c r="K218" s="988"/>
      <c r="L218" s="988"/>
      <c r="M218" s="988"/>
      <c r="N218" s="988"/>
      <c r="O218" s="989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93"/>
      <c r="K219" s="994"/>
      <c r="L219" s="994"/>
      <c r="M219" s="994"/>
      <c r="N219" s="994"/>
      <c r="O219" s="995"/>
    </row>
    <row r="222" spans="1:15" ht="17.25" hidden="1" customHeight="1" x14ac:dyDescent="0.2">
      <c r="A222" s="213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17.25" hidden="1" customHeight="1" x14ac:dyDescent="0.2">
      <c r="A223" s="276"/>
      <c r="B223" s="941"/>
      <c r="C223" s="941"/>
      <c r="D223" s="941"/>
      <c r="E223" s="941"/>
      <c r="F223" s="941"/>
      <c r="G223" s="941"/>
      <c r="H223" s="941"/>
      <c r="I223" s="941"/>
      <c r="J223" s="941"/>
      <c r="K223" s="941"/>
      <c r="L223" s="941"/>
      <c r="M223" s="941"/>
      <c r="N223" s="941"/>
      <c r="O223" s="941"/>
    </row>
    <row r="224" spans="1:15" ht="21.75" hidden="1" customHeight="1" x14ac:dyDescent="0.2">
      <c r="A224" s="937"/>
      <c r="B224" s="938"/>
      <c r="C224" s="938"/>
      <c r="D224" s="938"/>
      <c r="E224" s="938"/>
      <c r="F224" s="938"/>
      <c r="G224" s="958"/>
      <c r="H224" s="131"/>
      <c r="I224" s="959"/>
      <c r="J224" s="938"/>
      <c r="K224" s="938"/>
      <c r="L224" s="938"/>
      <c r="M224" s="938"/>
      <c r="N224" s="938"/>
      <c r="O224" s="958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42"/>
      <c r="J227" s="943"/>
      <c r="K227" s="943"/>
      <c r="L227" s="943"/>
      <c r="M227" s="943"/>
      <c r="N227" s="943"/>
      <c r="O227" s="944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48"/>
      <c r="B229" s="949"/>
      <c r="C229" s="949"/>
      <c r="D229" s="949"/>
      <c r="E229" s="949"/>
      <c r="F229" s="949"/>
      <c r="G229" s="950"/>
      <c r="H229" s="10"/>
    </row>
    <row r="230" spans="1:15" ht="12.75" hidden="1" x14ac:dyDescent="0.2">
      <c r="A230" s="942"/>
      <c r="B230" s="943"/>
      <c r="C230" s="943"/>
      <c r="D230" s="943"/>
      <c r="E230" s="943"/>
      <c r="F230" s="943"/>
      <c r="G230" s="944"/>
      <c r="H230" s="31"/>
      <c r="I230" s="942"/>
      <c r="J230" s="943"/>
      <c r="K230" s="943"/>
      <c r="L230" s="943"/>
      <c r="M230" s="943"/>
      <c r="N230" s="943"/>
      <c r="O230" s="944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</row>
    <row r="241" spans="1:15" ht="12.75" hidden="1" x14ac:dyDescent="0.2">
      <c r="A241" s="124"/>
      <c r="B241" s="945"/>
      <c r="C241" s="946"/>
      <c r="D241" s="947"/>
      <c r="E241" s="37"/>
      <c r="F241" s="37"/>
      <c r="G241" s="37"/>
      <c r="H241" s="53"/>
      <c r="I241" s="951"/>
      <c r="J241" s="952"/>
      <c r="K241" s="952"/>
      <c r="L241" s="952"/>
      <c r="M241" s="952"/>
      <c r="N241" s="952"/>
      <c r="O241" s="953"/>
    </row>
    <row r="242" spans="1:15" ht="12.75" hidden="1" customHeight="1" x14ac:dyDescent="0.2">
      <c r="A242" s="306"/>
      <c r="B242" s="945"/>
      <c r="C242" s="946"/>
      <c r="D242" s="947"/>
      <c r="E242" s="129"/>
      <c r="F242" s="129"/>
      <c r="G242" s="129"/>
      <c r="H242" s="53"/>
      <c r="I242" s="954"/>
      <c r="J242" s="955"/>
      <c r="K242" s="955"/>
      <c r="L242" s="955"/>
      <c r="M242" s="955"/>
      <c r="N242" s="955"/>
      <c r="O242" s="956"/>
    </row>
    <row r="243" spans="1:15" ht="12.75" hidden="1" x14ac:dyDescent="0.2">
      <c r="A243" s="942"/>
      <c r="B243" s="943"/>
      <c r="C243" s="943"/>
      <c r="D243" s="943"/>
      <c r="E243" s="943"/>
      <c r="F243" s="943"/>
      <c r="G243" s="944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252"/>
      <c r="J246" s="1006"/>
      <c r="K246" s="1007"/>
      <c r="L246" s="1008"/>
      <c r="M246" s="129"/>
      <c r="N246" s="129"/>
      <c r="O246" s="129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8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6"/>
      <c r="K249" s="1007"/>
      <c r="L249" s="1008"/>
      <c r="M249" s="128"/>
      <c r="N249" s="128"/>
      <c r="O249" s="132"/>
    </row>
    <row r="250" spans="1:15" ht="12.75" hidden="1" x14ac:dyDescent="0.2">
      <c r="A250" s="124"/>
      <c r="B250" s="945"/>
      <c r="C250" s="946"/>
      <c r="D250" s="947"/>
      <c r="E250" s="37"/>
      <c r="F250" s="37"/>
      <c r="G250" s="37"/>
      <c r="H250" s="53"/>
      <c r="I250" s="315"/>
      <c r="J250" s="1002"/>
      <c r="K250" s="1002"/>
      <c r="L250" s="1002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45"/>
      <c r="C251" s="946"/>
      <c r="D251" s="947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45"/>
      <c r="C252" s="946"/>
      <c r="D252" s="947"/>
      <c r="E252" s="37"/>
      <c r="F252" s="37"/>
      <c r="G252" s="37"/>
      <c r="H252" s="53"/>
      <c r="I252" s="419">
        <f>M225</f>
        <v>0</v>
      </c>
      <c r="J252" s="987"/>
      <c r="K252" s="988"/>
      <c r="L252" s="988"/>
      <c r="M252" s="988"/>
      <c r="N252" s="988"/>
      <c r="O252" s="989"/>
    </row>
    <row r="253" spans="1:15" ht="12.75" hidden="1" x14ac:dyDescent="0.2">
      <c r="A253" s="124"/>
      <c r="B253" s="975"/>
      <c r="C253" s="976"/>
      <c r="D253" s="977"/>
      <c r="E253" s="37"/>
      <c r="F253" s="37"/>
      <c r="G253" s="37"/>
      <c r="H253" s="53"/>
      <c r="I253" s="420"/>
      <c r="J253" s="990"/>
      <c r="K253" s="991"/>
      <c r="L253" s="991"/>
      <c r="M253" s="991"/>
      <c r="N253" s="991"/>
      <c r="O253" s="992"/>
    </row>
    <row r="254" spans="1:15" ht="12.75" hidden="1" x14ac:dyDescent="0.2">
      <c r="A254" s="252"/>
      <c r="B254" s="945"/>
      <c r="C254" s="946"/>
      <c r="D254" s="311"/>
      <c r="E254" s="308"/>
      <c r="F254" s="308"/>
      <c r="G254" s="308"/>
      <c r="H254" s="53"/>
      <c r="I254" s="419">
        <f>N225</f>
        <v>0</v>
      </c>
      <c r="J254" s="987"/>
      <c r="K254" s="988"/>
      <c r="L254" s="988"/>
      <c r="M254" s="988"/>
      <c r="N254" s="988"/>
      <c r="O254" s="989"/>
    </row>
    <row r="255" spans="1:15" ht="12.75" hidden="1" x14ac:dyDescent="0.2">
      <c r="A255" s="124"/>
      <c r="B255" s="978"/>
      <c r="C255" s="979"/>
      <c r="D255" s="980"/>
      <c r="E255" s="129"/>
      <c r="F255" s="129"/>
      <c r="G255" s="129"/>
      <c r="H255" s="53"/>
      <c r="I255" s="420"/>
      <c r="J255" s="993"/>
      <c r="K255" s="994"/>
      <c r="L255" s="994"/>
      <c r="M255" s="994"/>
      <c r="N255" s="994"/>
      <c r="O255" s="995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87"/>
      <c r="K256" s="988"/>
      <c r="L256" s="988"/>
      <c r="M256" s="988"/>
      <c r="N256" s="988"/>
      <c r="O256" s="989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93"/>
      <c r="K257" s="994"/>
      <c r="L257" s="994"/>
      <c r="M257" s="994"/>
      <c r="N257" s="994"/>
      <c r="O257" s="995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17.25" hidden="1" customHeight="1" x14ac:dyDescent="0.2">
      <c r="A261" s="276"/>
      <c r="B261" s="941"/>
      <c r="C261" s="941"/>
      <c r="D261" s="941"/>
      <c r="E261" s="941"/>
      <c r="F261" s="941"/>
      <c r="G261" s="941"/>
      <c r="H261" s="941"/>
      <c r="I261" s="941"/>
      <c r="J261" s="941"/>
      <c r="K261" s="941"/>
      <c r="L261" s="941"/>
      <c r="M261" s="941"/>
      <c r="N261" s="941"/>
      <c r="O261" s="941"/>
    </row>
    <row r="262" spans="1:15" ht="22.5" hidden="1" customHeight="1" x14ac:dyDescent="0.2">
      <c r="A262" s="937"/>
      <c r="B262" s="938"/>
      <c r="C262" s="938"/>
      <c r="D262" s="938"/>
      <c r="E262" s="938"/>
      <c r="F262" s="938"/>
      <c r="G262" s="958"/>
      <c r="H262" s="131"/>
      <c r="I262" s="959"/>
      <c r="J262" s="938"/>
      <c r="K262" s="938"/>
      <c r="L262" s="938"/>
      <c r="M262" s="938"/>
      <c r="N262" s="938"/>
      <c r="O262" s="958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42"/>
      <c r="J265" s="943"/>
      <c r="K265" s="943"/>
      <c r="L265" s="943"/>
      <c r="M265" s="943"/>
      <c r="N265" s="943"/>
      <c r="O265" s="944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09"/>
      <c r="B267" s="1010"/>
      <c r="C267" s="1010"/>
      <c r="D267" s="1010"/>
      <c r="E267" s="1010"/>
      <c r="F267" s="1010"/>
      <c r="G267" s="1011"/>
      <c r="H267" s="10"/>
    </row>
    <row r="268" spans="1:15" ht="12.75" hidden="1" x14ac:dyDescent="0.2">
      <c r="A268" s="942"/>
      <c r="B268" s="943"/>
      <c r="C268" s="943"/>
      <c r="D268" s="943"/>
      <c r="E268" s="943"/>
      <c r="F268" s="943"/>
      <c r="G268" s="944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</row>
    <row r="279" spans="1:15" ht="12.75" hidden="1" x14ac:dyDescent="0.2">
      <c r="A279" s="124"/>
      <c r="B279" s="945"/>
      <c r="C279" s="946"/>
      <c r="D279" s="947"/>
      <c r="E279" s="37"/>
      <c r="F279" s="37"/>
      <c r="G279" s="37"/>
      <c r="H279" s="53"/>
      <c r="I279" s="951"/>
      <c r="J279" s="952"/>
      <c r="K279" s="952"/>
      <c r="L279" s="952"/>
      <c r="M279" s="952"/>
      <c r="N279" s="952"/>
      <c r="O279" s="953"/>
    </row>
    <row r="280" spans="1:15" ht="12.75" hidden="1" customHeight="1" x14ac:dyDescent="0.2">
      <c r="A280" s="306"/>
      <c r="B280" s="945"/>
      <c r="C280" s="946"/>
      <c r="D280" s="947"/>
      <c r="E280" s="129"/>
      <c r="F280" s="129"/>
      <c r="G280" s="129"/>
      <c r="H280" s="53"/>
      <c r="I280" s="954"/>
      <c r="J280" s="955"/>
      <c r="K280" s="955"/>
      <c r="L280" s="955"/>
      <c r="M280" s="955"/>
      <c r="N280" s="955"/>
      <c r="O280" s="956"/>
    </row>
    <row r="281" spans="1:15" ht="12.75" hidden="1" x14ac:dyDescent="0.2">
      <c r="A281" s="942"/>
      <c r="B281" s="943"/>
      <c r="C281" s="943"/>
      <c r="D281" s="943"/>
      <c r="E281" s="943"/>
      <c r="F281" s="943"/>
      <c r="G281" s="944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252"/>
      <c r="J284" s="1013"/>
      <c r="K284" s="1014"/>
      <c r="L284" s="1015"/>
      <c r="M284" s="129"/>
      <c r="N284" s="129"/>
      <c r="O284" s="129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8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13"/>
      <c r="K287" s="1014"/>
      <c r="L287" s="1015"/>
      <c r="M287" s="128"/>
      <c r="N287" s="128"/>
      <c r="O287" s="132"/>
    </row>
    <row r="288" spans="1:15" ht="12.75" hidden="1" x14ac:dyDescent="0.2">
      <c r="A288" s="124"/>
      <c r="B288" s="945"/>
      <c r="C288" s="946"/>
      <c r="D288" s="947"/>
      <c r="E288" s="37"/>
      <c r="F288" s="37"/>
      <c r="G288" s="37"/>
      <c r="H288" s="53"/>
      <c r="I288" s="315"/>
      <c r="J288" s="1002"/>
      <c r="K288" s="1002"/>
      <c r="L288" s="1002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45"/>
      <c r="C289" s="946"/>
      <c r="D289" s="947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45"/>
      <c r="C290" s="946"/>
      <c r="D290" s="947"/>
      <c r="E290" s="37"/>
      <c r="F290" s="37"/>
      <c r="G290" s="37"/>
      <c r="H290" s="53"/>
      <c r="I290" s="419">
        <f>M263</f>
        <v>0</v>
      </c>
      <c r="J290" s="987"/>
      <c r="K290" s="988"/>
      <c r="L290" s="988"/>
      <c r="M290" s="988"/>
      <c r="N290" s="988"/>
      <c r="O290" s="989"/>
    </row>
    <row r="291" spans="1:15" ht="12.75" hidden="1" x14ac:dyDescent="0.2">
      <c r="A291" s="124"/>
      <c r="B291" s="975"/>
      <c r="C291" s="976"/>
      <c r="D291" s="977"/>
      <c r="E291" s="37"/>
      <c r="F291" s="37"/>
      <c r="G291" s="37"/>
      <c r="H291" s="53"/>
      <c r="I291" s="420"/>
      <c r="J291" s="990"/>
      <c r="K291" s="991"/>
      <c r="L291" s="991"/>
      <c r="M291" s="991"/>
      <c r="N291" s="991"/>
      <c r="O291" s="992"/>
    </row>
    <row r="292" spans="1:15" ht="12.75" hidden="1" x14ac:dyDescent="0.2">
      <c r="A292" s="252"/>
      <c r="B292" s="945"/>
      <c r="C292" s="946"/>
      <c r="D292" s="311"/>
      <c r="E292" s="308"/>
      <c r="F292" s="308"/>
      <c r="G292" s="308"/>
      <c r="H292" s="53"/>
      <c r="I292" s="419">
        <f>N263</f>
        <v>0</v>
      </c>
      <c r="J292" s="987"/>
      <c r="K292" s="988"/>
      <c r="L292" s="988"/>
      <c r="M292" s="988"/>
      <c r="N292" s="988"/>
      <c r="O292" s="989"/>
    </row>
    <row r="293" spans="1:15" ht="12.75" hidden="1" x14ac:dyDescent="0.2">
      <c r="A293" s="124"/>
      <c r="B293" s="978"/>
      <c r="C293" s="979"/>
      <c r="D293" s="980"/>
      <c r="E293" s="129"/>
      <c r="F293" s="129"/>
      <c r="G293" s="129"/>
      <c r="H293" s="53"/>
      <c r="I293" s="420"/>
      <c r="J293" s="993"/>
      <c r="K293" s="994"/>
      <c r="L293" s="994"/>
      <c r="M293" s="994"/>
      <c r="N293" s="994"/>
      <c r="O293" s="995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87"/>
      <c r="K294" s="988"/>
      <c r="L294" s="988"/>
      <c r="M294" s="988"/>
      <c r="N294" s="988"/>
      <c r="O294" s="989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93"/>
      <c r="K295" s="994"/>
      <c r="L295" s="994"/>
      <c r="M295" s="994"/>
      <c r="N295" s="994"/>
      <c r="O295" s="995"/>
    </row>
  </sheetData>
  <sheetProtection algorithmName="SHA-512" hashValue="R3XWZZzsU8lz5IivYPJOFD/zP8zDfFrWsorRfvkfYf1V8EIquADcKuxBE1MV3qFED6wALXeJ8Vv4kpV//LJC4A==" saltValue="DGwIo8+ZwFUYZg6rLPMNcg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6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Fjalori'!A87</f>
        <v>Nënfunksioni 23</v>
      </c>
      <c r="B2" s="839" t="str">
        <f>+VLOOKUP($A2,'(B2) Struktura Organizative'!$A7:$E68,2,FALSE)</f>
        <v>101 Sëmundje dhe paaftësi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Funksionale'!A124</f>
        <v>Programi 24a</v>
      </c>
      <c r="B6" s="919"/>
      <c r="C6" s="920" t="str">
        <f>VLOOKUP($A6,'(B3) Struktura Funksionale'!$A$7:$E$146,3,FALSE)</f>
        <v>Kujdesi social për personat e sëmurë dhe me aftësi të kufizuara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Funksionale'!A125</f>
        <v>Programi 24b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Funksionale'!A126</f>
        <v>Programi 24c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23</v>
      </c>
      <c r="B14" s="941" t="str">
        <f>B$2</f>
        <v>101 Sëmundje dhe paaftësi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41" t="str">
        <f t="shared" si="20"/>
        <v>101 Sëmundje dhe paaftësi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24a</v>
      </c>
      <c r="B67" s="941" t="str">
        <f>C6</f>
        <v>Kujdesi social për personat e sëmurë dhe me aftësi të kufizuara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Funksionale'!B124</f>
        <v>10140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23</v>
      </c>
      <c r="B105" s="941" t="str">
        <f t="shared" si="36"/>
        <v>101 Sëmundje dhe paaftësi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24b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Funksionale'!B125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23</v>
      </c>
      <c r="B144" s="941" t="str">
        <f t="shared" si="53"/>
        <v>101 Sëmundje dhe paaftësi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24c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Funksionale'!B126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bH7naRIBgYGa5xttlSim5mYlfvIyH7UewRc3E5/IiGWxm17iLCjERKYYXRBbuu4uaafz/ttiBuEDcJTvIoCbxA==" saltValue="A+X465bAsLhfsLJU6FPigA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66" zoomScaleNormal="100" workbookViewId="0">
      <selection activeCell="E91" sqref="E91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Fjalori'!A88</f>
        <v>Nënfunksioni 24</v>
      </c>
      <c r="B2" s="839" t="str">
        <f>+VLOOKUP($A2,'(B2) Struktura Organizative'!$A7:$E68,2,FALSE)</f>
        <v>102 Të moshuarit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Funksionale'!A128</f>
        <v>Programi 25a</v>
      </c>
      <c r="B6" s="919"/>
      <c r="C6" s="920" t="str">
        <f>VLOOKUP($A6,'(B3) Struktura Funksionale'!$A$7:$E$146,3,FALSE)</f>
        <v>Sigurimi shoqëror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Funksionale'!A129</f>
        <v>Programi 25b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Funksionale'!A130</f>
        <v>Programi 25c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24</v>
      </c>
      <c r="B14" s="941" t="str">
        <f>B$2</f>
        <v>102 Të moshuarit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41" t="str">
        <f t="shared" si="20"/>
        <v>102 Të moshuarit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25a</v>
      </c>
      <c r="B67" s="941" t="str">
        <f>C6</f>
        <v>Sigurimi shoqëror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Funksionale'!B128</f>
        <v>10220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24</v>
      </c>
      <c r="B105" s="941" t="str">
        <f t="shared" si="36"/>
        <v>102 Të moshuarit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25b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Funksionale'!B129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2">A74</f>
        <v>SHPENZIME TË PRITSHME</v>
      </c>
      <c r="B113" s="949">
        <f t="shared" si="42"/>
        <v>0</v>
      </c>
      <c r="C113" s="949">
        <f t="shared" si="42"/>
        <v>0</v>
      </c>
      <c r="D113" s="949">
        <f t="shared" si="42"/>
        <v>0</v>
      </c>
      <c r="E113" s="949">
        <f t="shared" si="42"/>
        <v>0</v>
      </c>
      <c r="F113" s="949">
        <f t="shared" si="42"/>
        <v>0</v>
      </c>
      <c r="G113" s="950">
        <f t="shared" si="42"/>
        <v>0</v>
      </c>
      <c r="H113" s="10"/>
    </row>
    <row r="114" spans="1:15" ht="12.75" x14ac:dyDescent="0.2">
      <c r="A114" s="942" t="str">
        <f t="shared" si="42"/>
        <v>KOSTO DIREKTE PËR PROJEKTET DHE SHPENZIMET KAPITALE</v>
      </c>
      <c r="B114" s="943">
        <f t="shared" si="42"/>
        <v>0</v>
      </c>
      <c r="C114" s="943">
        <f t="shared" si="42"/>
        <v>0</v>
      </c>
      <c r="D114" s="943">
        <f t="shared" si="42"/>
        <v>0</v>
      </c>
      <c r="E114" s="943">
        <f t="shared" si="42"/>
        <v>0</v>
      </c>
      <c r="F114" s="943">
        <f t="shared" si="42"/>
        <v>0</v>
      </c>
      <c r="G114" s="944">
        <f t="shared" si="42"/>
        <v>0</v>
      </c>
      <c r="H114" s="31"/>
      <c r="I114" s="942" t="str">
        <f t="shared" ref="I114:I119" si="43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4">A76</f>
        <v>Pagat</v>
      </c>
      <c r="B115" s="945">
        <f t="shared" si="44"/>
        <v>600</v>
      </c>
      <c r="C115" s="946">
        <f t="shared" si="44"/>
        <v>0</v>
      </c>
      <c r="D115" s="947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45">
        <f t="shared" si="44"/>
        <v>601</v>
      </c>
      <c r="C116" s="946">
        <f t="shared" si="44"/>
        <v>0</v>
      </c>
      <c r="D116" s="947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45">
        <f t="shared" si="44"/>
        <v>602</v>
      </c>
      <c r="C117" s="946">
        <f t="shared" si="44"/>
        <v>0</v>
      </c>
      <c r="D117" s="947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45">
        <f t="shared" si="44"/>
        <v>603</v>
      </c>
      <c r="C118" s="946">
        <f t="shared" si="44"/>
        <v>0</v>
      </c>
      <c r="D118" s="947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45">
        <f t="shared" si="44"/>
        <v>604</v>
      </c>
      <c r="C119" s="946">
        <f t="shared" si="44"/>
        <v>0</v>
      </c>
      <c r="D119" s="947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45">
        <f t="shared" si="44"/>
        <v>605</v>
      </c>
      <c r="C120" s="946">
        <f t="shared" si="44"/>
        <v>0</v>
      </c>
      <c r="D120" s="947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45">
        <f t="shared" si="44"/>
        <v>606</v>
      </c>
      <c r="C121" s="946">
        <f t="shared" si="44"/>
        <v>0</v>
      </c>
      <c r="D121" s="947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45" t="str">
        <f t="shared" si="44"/>
        <v>230 / 231</v>
      </c>
      <c r="C122" s="946">
        <f t="shared" si="44"/>
        <v>0</v>
      </c>
      <c r="D122" s="947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45">
        <f t="shared" si="44"/>
        <v>609</v>
      </c>
      <c r="C123" s="946">
        <f t="shared" si="44"/>
        <v>0</v>
      </c>
      <c r="D123" s="947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45">
        <f t="shared" si="44"/>
        <v>650</v>
      </c>
      <c r="C124" s="946">
        <f t="shared" si="44"/>
        <v>0</v>
      </c>
      <c r="D124" s="947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45" t="str">
        <f t="shared" si="44"/>
        <v>69 / ?</v>
      </c>
      <c r="C125" s="946">
        <f t="shared" si="44"/>
        <v>0</v>
      </c>
      <c r="D125" s="947">
        <f t="shared" si="44"/>
        <v>0</v>
      </c>
      <c r="E125" s="129"/>
      <c r="F125" s="129"/>
      <c r="G125" s="129"/>
      <c r="H125" s="53"/>
      <c r="I125" s="951" t="str">
        <f t="shared" ref="I125:O126" si="46">I86</f>
        <v>SHUMA E KËRKUAR NETO</v>
      </c>
      <c r="J125" s="952">
        <f t="shared" si="46"/>
        <v>0</v>
      </c>
      <c r="K125" s="952">
        <f t="shared" si="46"/>
        <v>0</v>
      </c>
      <c r="L125" s="952">
        <f t="shared" si="46"/>
        <v>0</v>
      </c>
      <c r="M125" s="952">
        <f t="shared" si="46"/>
        <v>0</v>
      </c>
      <c r="N125" s="952">
        <f t="shared" si="46"/>
        <v>0</v>
      </c>
      <c r="O125" s="953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45">
        <f t="shared" si="44"/>
        <v>0</v>
      </c>
      <c r="C126" s="946">
        <f t="shared" si="44"/>
        <v>0</v>
      </c>
      <c r="D126" s="947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54">
        <f t="shared" si="46"/>
        <v>0</v>
      </c>
      <c r="J126" s="955">
        <f t="shared" si="46"/>
        <v>0</v>
      </c>
      <c r="K126" s="955">
        <f t="shared" si="46"/>
        <v>0</v>
      </c>
      <c r="L126" s="955">
        <f t="shared" si="46"/>
        <v>0</v>
      </c>
      <c r="M126" s="955">
        <f t="shared" si="46"/>
        <v>0</v>
      </c>
      <c r="N126" s="955">
        <f t="shared" si="46"/>
        <v>0</v>
      </c>
      <c r="O126" s="956">
        <f t="shared" si="46"/>
        <v>0</v>
      </c>
    </row>
    <row r="127" spans="1:15" ht="12.75" x14ac:dyDescent="0.2">
      <c r="A127" s="942" t="str">
        <f t="shared" si="44"/>
        <v>SHPENZIME KORRENTE</v>
      </c>
      <c r="B127" s="943">
        <f t="shared" si="44"/>
        <v>0</v>
      </c>
      <c r="C127" s="943">
        <f t="shared" si="44"/>
        <v>0</v>
      </c>
      <c r="D127" s="943">
        <f t="shared" si="44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45">
        <f t="shared" si="44"/>
        <v>600</v>
      </c>
      <c r="C128" s="946">
        <f t="shared" si="44"/>
        <v>0</v>
      </c>
      <c r="D128" s="947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45">
        <f t="shared" si="44"/>
        <v>601</v>
      </c>
      <c r="C129" s="946">
        <f t="shared" si="44"/>
        <v>0</v>
      </c>
      <c r="D129" s="947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45">
        <f t="shared" si="44"/>
        <v>602</v>
      </c>
      <c r="C130" s="946">
        <f t="shared" si="44"/>
        <v>0</v>
      </c>
      <c r="D130" s="947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45">
        <f t="shared" si="44"/>
        <v>603</v>
      </c>
      <c r="C131" s="946">
        <f t="shared" si="44"/>
        <v>0</v>
      </c>
      <c r="D131" s="947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45">
        <f t="shared" si="44"/>
        <v>604</v>
      </c>
      <c r="C132" s="946">
        <f t="shared" si="44"/>
        <v>0</v>
      </c>
      <c r="D132" s="947">
        <f t="shared" si="44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45">
        <f t="shared" si="44"/>
        <v>605</v>
      </c>
      <c r="C133" s="946">
        <f t="shared" si="44"/>
        <v>0</v>
      </c>
      <c r="D133" s="947">
        <f t="shared" si="44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45">
        <f t="shared" si="44"/>
        <v>606</v>
      </c>
      <c r="C134" s="946">
        <f t="shared" si="44"/>
        <v>0</v>
      </c>
      <c r="D134" s="947">
        <f t="shared" si="44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4"/>
        <v>Shpenzimet kapitale</v>
      </c>
      <c r="B135" s="972" t="str">
        <f t="shared" si="44"/>
        <v>230 / 231</v>
      </c>
      <c r="C135" s="973">
        <f t="shared" si="44"/>
        <v>0</v>
      </c>
      <c r="D135" s="974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45">
        <f t="shared" si="44"/>
        <v>609</v>
      </c>
      <c r="C136" s="946">
        <f t="shared" si="44"/>
        <v>0</v>
      </c>
      <c r="D136" s="947">
        <f t="shared" si="44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4"/>
        <v>Interesa per kredi direkte ose bono</v>
      </c>
      <c r="B137" s="975">
        <f t="shared" si="44"/>
        <v>650</v>
      </c>
      <c r="C137" s="976">
        <f t="shared" si="44"/>
        <v>0</v>
      </c>
      <c r="D137" s="977">
        <f t="shared" si="44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3">A66</f>
        <v>Nënfunksioni 24</v>
      </c>
      <c r="B144" s="941" t="str">
        <f t="shared" si="53"/>
        <v>102 Të moshuarit</v>
      </c>
      <c r="C144" s="941">
        <f t="shared" si="53"/>
        <v>0</v>
      </c>
      <c r="D144" s="941">
        <f t="shared" si="53"/>
        <v>0</v>
      </c>
      <c r="E144" s="941">
        <f t="shared" si="53"/>
        <v>0</v>
      </c>
      <c r="F144" s="941">
        <f t="shared" si="53"/>
        <v>0</v>
      </c>
      <c r="G144" s="941">
        <f t="shared" si="53"/>
        <v>0</v>
      </c>
      <c r="H144" s="941">
        <f t="shared" si="53"/>
        <v>0</v>
      </c>
      <c r="I144" s="941">
        <f t="shared" si="53"/>
        <v>0</v>
      </c>
      <c r="J144" s="941">
        <f t="shared" si="53"/>
        <v>0</v>
      </c>
      <c r="K144" s="941">
        <f t="shared" si="53"/>
        <v>0</v>
      </c>
      <c r="L144" s="941">
        <f t="shared" si="53"/>
        <v>0</v>
      </c>
      <c r="M144" s="941">
        <f t="shared" si="53"/>
        <v>0</v>
      </c>
      <c r="N144" s="941">
        <f t="shared" si="53"/>
        <v>0</v>
      </c>
      <c r="O144" s="941">
        <f t="shared" si="53"/>
        <v>0</v>
      </c>
    </row>
    <row r="145" spans="1:15" ht="17.25" customHeight="1" x14ac:dyDescent="0.2">
      <c r="A145" s="276" t="str">
        <f>A8</f>
        <v>Programi 25c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Funksionale'!B130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4">A69</f>
        <v>SHPENZIME TË PRITSHME</v>
      </c>
      <c r="B147" s="969">
        <f t="shared" si="54"/>
        <v>0</v>
      </c>
      <c r="C147" s="969">
        <f t="shared" si="54"/>
        <v>0</v>
      </c>
      <c r="D147" s="969">
        <f t="shared" si="54"/>
        <v>0</v>
      </c>
      <c r="E147" s="969">
        <f t="shared" si="54"/>
        <v>0</v>
      </c>
      <c r="F147" s="969">
        <f t="shared" si="54"/>
        <v>0</v>
      </c>
      <c r="G147" s="970">
        <f t="shared" si="54"/>
        <v>0</v>
      </c>
      <c r="H147" s="131"/>
      <c r="I147" s="971" t="str">
        <f t="shared" ref="I147:O147" si="55">I69</f>
        <v xml:space="preserve">TË ARDHURAT E PRITSHME </v>
      </c>
      <c r="J147" s="969">
        <f t="shared" si="55"/>
        <v>0</v>
      </c>
      <c r="K147" s="969">
        <f t="shared" si="55"/>
        <v>0</v>
      </c>
      <c r="L147" s="969">
        <f t="shared" si="55"/>
        <v>0</v>
      </c>
      <c r="M147" s="969">
        <f t="shared" si="55"/>
        <v>0</v>
      </c>
      <c r="N147" s="969">
        <f t="shared" si="55"/>
        <v>0</v>
      </c>
      <c r="O147" s="970">
        <f t="shared" si="55"/>
        <v>0</v>
      </c>
    </row>
    <row r="148" spans="1:15" ht="20.25" customHeight="1" x14ac:dyDescent="0.2">
      <c r="A148" s="211"/>
      <c r="B148" s="417">
        <f t="shared" ref="B148:G148" si="56">B70</f>
        <v>-2</v>
      </c>
      <c r="C148" s="417">
        <f t="shared" si="56"/>
        <v>-1</v>
      </c>
      <c r="D148" s="417">
        <f t="shared" si="56"/>
        <v>0</v>
      </c>
      <c r="E148" s="251">
        <f t="shared" si="56"/>
        <v>1</v>
      </c>
      <c r="F148" s="251">
        <f t="shared" si="56"/>
        <v>2</v>
      </c>
      <c r="G148" s="251">
        <f t="shared" si="56"/>
        <v>3</v>
      </c>
      <c r="H148" s="212"/>
      <c r="I148" s="307"/>
      <c r="J148" s="249">
        <f t="shared" ref="J148:O148" si="57">J70</f>
        <v>-2</v>
      </c>
      <c r="K148" s="249">
        <f t="shared" si="57"/>
        <v>-1</v>
      </c>
      <c r="L148" s="249">
        <f t="shared" si="57"/>
        <v>0</v>
      </c>
      <c r="M148" s="250">
        <f t="shared" si="57"/>
        <v>1</v>
      </c>
      <c r="N148" s="250">
        <f t="shared" si="57"/>
        <v>2</v>
      </c>
      <c r="O148" s="250">
        <f t="shared" si="57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8">I72</f>
        <v>VLERËSIM I ARDHURAVE NGA TARIFAT</v>
      </c>
      <c r="J150" s="943">
        <f t="shared" si="58"/>
        <v>0</v>
      </c>
      <c r="K150" s="943">
        <f t="shared" si="58"/>
        <v>0</v>
      </c>
      <c r="L150" s="943">
        <f t="shared" si="58"/>
        <v>0</v>
      </c>
      <c r="M150" s="943">
        <f t="shared" si="58"/>
        <v>0</v>
      </c>
      <c r="N150" s="943">
        <f t="shared" si="58"/>
        <v>0</v>
      </c>
      <c r="O150" s="944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9">A74</f>
        <v>SHPENZIME TË PRITSHME</v>
      </c>
      <c r="B152" s="949">
        <f t="shared" si="59"/>
        <v>0</v>
      </c>
      <c r="C152" s="949">
        <f t="shared" si="59"/>
        <v>0</v>
      </c>
      <c r="D152" s="949">
        <f t="shared" si="59"/>
        <v>0</v>
      </c>
      <c r="E152" s="949">
        <f t="shared" si="59"/>
        <v>0</v>
      </c>
      <c r="F152" s="949">
        <f t="shared" si="59"/>
        <v>0</v>
      </c>
      <c r="G152" s="950">
        <f t="shared" si="59"/>
        <v>0</v>
      </c>
      <c r="H152" s="10"/>
    </row>
    <row r="153" spans="1:15" ht="12.75" x14ac:dyDescent="0.2">
      <c r="A153" s="942" t="str">
        <f t="shared" si="59"/>
        <v>KOSTO DIREKTE PËR PROJEKTET DHE SHPENZIMET KAPITALE</v>
      </c>
      <c r="B153" s="943">
        <f t="shared" si="59"/>
        <v>0</v>
      </c>
      <c r="C153" s="943">
        <f t="shared" si="59"/>
        <v>0</v>
      </c>
      <c r="D153" s="943">
        <f t="shared" si="59"/>
        <v>0</v>
      </c>
      <c r="E153" s="943">
        <f t="shared" si="59"/>
        <v>0</v>
      </c>
      <c r="F153" s="943">
        <f t="shared" si="59"/>
        <v>0</v>
      </c>
      <c r="G153" s="944">
        <f t="shared" si="59"/>
        <v>0</v>
      </c>
      <c r="H153" s="31"/>
      <c r="I153" s="942" t="str">
        <f t="shared" ref="I153:I158" si="60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1">A76</f>
        <v>Pagat</v>
      </c>
      <c r="B154" s="945">
        <f t="shared" si="61"/>
        <v>600</v>
      </c>
      <c r="C154" s="946">
        <f t="shared" si="61"/>
        <v>0</v>
      </c>
      <c r="D154" s="947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45">
        <f t="shared" si="61"/>
        <v>601</v>
      </c>
      <c r="C155" s="946">
        <f t="shared" si="61"/>
        <v>0</v>
      </c>
      <c r="D155" s="947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45">
        <f t="shared" si="61"/>
        <v>602</v>
      </c>
      <c r="C156" s="946">
        <f t="shared" si="61"/>
        <v>0</v>
      </c>
      <c r="D156" s="947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45">
        <f t="shared" si="61"/>
        <v>603</v>
      </c>
      <c r="C157" s="946">
        <f t="shared" si="61"/>
        <v>0</v>
      </c>
      <c r="D157" s="947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45">
        <f t="shared" si="61"/>
        <v>604</v>
      </c>
      <c r="C158" s="946">
        <f t="shared" si="61"/>
        <v>0</v>
      </c>
      <c r="D158" s="947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45">
        <f t="shared" si="61"/>
        <v>605</v>
      </c>
      <c r="C159" s="946">
        <f t="shared" si="61"/>
        <v>0</v>
      </c>
      <c r="D159" s="947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45">
        <f t="shared" si="61"/>
        <v>606</v>
      </c>
      <c r="C160" s="946">
        <f t="shared" si="61"/>
        <v>0</v>
      </c>
      <c r="D160" s="947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45" t="str">
        <f t="shared" si="61"/>
        <v>230 / 231</v>
      </c>
      <c r="C161" s="946">
        <f t="shared" si="61"/>
        <v>0</v>
      </c>
      <c r="D161" s="947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45">
        <f t="shared" si="61"/>
        <v>609</v>
      </c>
      <c r="C162" s="946">
        <f t="shared" si="61"/>
        <v>0</v>
      </c>
      <c r="D162" s="947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45">
        <f t="shared" si="61"/>
        <v>650</v>
      </c>
      <c r="C163" s="946">
        <f t="shared" si="61"/>
        <v>0</v>
      </c>
      <c r="D163" s="947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45" t="str">
        <f t="shared" si="61"/>
        <v>69 / ?</v>
      </c>
      <c r="C164" s="946">
        <f t="shared" si="61"/>
        <v>0</v>
      </c>
      <c r="D164" s="947">
        <f t="shared" si="61"/>
        <v>0</v>
      </c>
      <c r="E164" s="129"/>
      <c r="F164" s="129"/>
      <c r="G164" s="129"/>
      <c r="H164" s="53"/>
      <c r="I164" s="951" t="str">
        <f t="shared" ref="I164:O165" si="63">I86</f>
        <v>SHUMA E KËRKUAR NETO</v>
      </c>
      <c r="J164" s="952">
        <f t="shared" si="63"/>
        <v>0</v>
      </c>
      <c r="K164" s="952">
        <f t="shared" si="63"/>
        <v>0</v>
      </c>
      <c r="L164" s="952">
        <f t="shared" si="63"/>
        <v>0</v>
      </c>
      <c r="M164" s="952">
        <f t="shared" si="63"/>
        <v>0</v>
      </c>
      <c r="N164" s="952">
        <f t="shared" si="63"/>
        <v>0</v>
      </c>
      <c r="O164" s="953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45">
        <f t="shared" si="61"/>
        <v>0</v>
      </c>
      <c r="C165" s="946">
        <f t="shared" si="61"/>
        <v>0</v>
      </c>
      <c r="D165" s="947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54">
        <f t="shared" si="63"/>
        <v>0</v>
      </c>
      <c r="J165" s="955">
        <f t="shared" si="63"/>
        <v>0</v>
      </c>
      <c r="K165" s="955">
        <f t="shared" si="63"/>
        <v>0</v>
      </c>
      <c r="L165" s="955">
        <f t="shared" si="63"/>
        <v>0</v>
      </c>
      <c r="M165" s="955">
        <f t="shared" si="63"/>
        <v>0</v>
      </c>
      <c r="N165" s="955">
        <f t="shared" si="63"/>
        <v>0</v>
      </c>
      <c r="O165" s="956">
        <f t="shared" si="63"/>
        <v>0</v>
      </c>
    </row>
    <row r="166" spans="1:15" ht="12.75" x14ac:dyDescent="0.2">
      <c r="A166" s="942" t="str">
        <f t="shared" si="61"/>
        <v>SHPENZIME KORRENTE</v>
      </c>
      <c r="B166" s="943">
        <f t="shared" si="61"/>
        <v>0</v>
      </c>
      <c r="C166" s="943">
        <f t="shared" si="61"/>
        <v>0</v>
      </c>
      <c r="D166" s="943">
        <f t="shared" si="61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45">
        <f t="shared" si="61"/>
        <v>600</v>
      </c>
      <c r="C167" s="946">
        <f t="shared" si="61"/>
        <v>0</v>
      </c>
      <c r="D167" s="947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45">
        <f t="shared" si="61"/>
        <v>601</v>
      </c>
      <c r="C168" s="946">
        <f t="shared" si="61"/>
        <v>0</v>
      </c>
      <c r="D168" s="947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45">
        <f t="shared" si="61"/>
        <v>602</v>
      </c>
      <c r="C169" s="946">
        <f t="shared" si="61"/>
        <v>0</v>
      </c>
      <c r="D169" s="947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45">
        <f t="shared" si="61"/>
        <v>603</v>
      </c>
      <c r="C170" s="946">
        <f t="shared" si="61"/>
        <v>0</v>
      </c>
      <c r="D170" s="947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45">
        <f t="shared" si="61"/>
        <v>604</v>
      </c>
      <c r="C171" s="946">
        <f t="shared" si="61"/>
        <v>0</v>
      </c>
      <c r="D171" s="947">
        <f t="shared" si="61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45">
        <f t="shared" si="61"/>
        <v>605</v>
      </c>
      <c r="C172" s="946">
        <f t="shared" si="61"/>
        <v>0</v>
      </c>
      <c r="D172" s="947">
        <f t="shared" si="61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45">
        <f t="shared" si="61"/>
        <v>606</v>
      </c>
      <c r="C173" s="946">
        <f t="shared" si="61"/>
        <v>0</v>
      </c>
      <c r="D173" s="947">
        <f t="shared" si="61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1"/>
        <v>Shpenzimet kapitale</v>
      </c>
      <c r="B174" s="972" t="str">
        <f t="shared" si="61"/>
        <v>230 / 231</v>
      </c>
      <c r="C174" s="973">
        <f t="shared" si="61"/>
        <v>0</v>
      </c>
      <c r="D174" s="974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45">
        <f t="shared" si="61"/>
        <v>609</v>
      </c>
      <c r="C175" s="946">
        <f t="shared" si="61"/>
        <v>0</v>
      </c>
      <c r="D175" s="947">
        <f t="shared" si="61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1"/>
        <v>Interesa per kredi direkte ose bono</v>
      </c>
      <c r="B176" s="975">
        <f t="shared" si="61"/>
        <v>650</v>
      </c>
      <c r="C176" s="976">
        <f t="shared" si="61"/>
        <v>0</v>
      </c>
      <c r="D176" s="977">
        <f t="shared" si="61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rNYKj+EBygpmeHNb2xhTAcx85DwqCBT968p5gNe7TQeMlz3ZUKDjBUYiFVRHtLWLWb4nkhDDElrrc1rCuGpKyw==" saltValue="9zFpIVOu9bJVWtCraALsI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zoomScaleNormal="100" workbookViewId="0">
      <selection activeCell="B90" sqref="B90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6" t="str">
        <f>'(G1) Fjalori'!A94</f>
        <v>(B3) PROGRAME PËR NËNFUNKSIONE DHE FUNKSIONE</v>
      </c>
      <c r="B3" s="837"/>
      <c r="C3" s="837"/>
      <c r="D3" s="837"/>
      <c r="E3" s="837"/>
      <c r="F3" s="838"/>
    </row>
    <row r="4" spans="1:7" s="1" customFormat="1" x14ac:dyDescent="0.2">
      <c r="B4" s="3"/>
    </row>
    <row r="5" spans="1:7" ht="26.25" thickBot="1" x14ac:dyDescent="0.25">
      <c r="A5" s="372"/>
      <c r="B5" s="372"/>
      <c r="C5" s="666" t="str">
        <f>'(G1) Fjalori'!A95</f>
        <v>Emri i programit</v>
      </c>
      <c r="D5" s="666" t="str">
        <f>'(G1) Fjalori'!A96</f>
        <v>Programi:  detyrueshme / shtesë</v>
      </c>
      <c r="E5" s="666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7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7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7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8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9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9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7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7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7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7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70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7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70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70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7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70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70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7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7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70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7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7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7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7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7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9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9" t="str">
        <f>'(G3) Fjalori'!B30</f>
        <v>Bujqësia, pyjet, peshkimi dhe gjuetia</v>
      </c>
      <c r="D41" s="839"/>
      <c r="E41" s="839"/>
    </row>
    <row r="42" spans="1:7" x14ac:dyDescent="0.2">
      <c r="A42" s="113" t="str">
        <f>'(G1) Fjalori'!A127</f>
        <v>Programi 7a</v>
      </c>
      <c r="B42" s="667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7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7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7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7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70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9" t="str">
        <f>'(G3) Fjalori'!B36</f>
        <v>Transporti</v>
      </c>
      <c r="D48" s="839"/>
      <c r="E48" s="839"/>
    </row>
    <row r="49" spans="1:7" x14ac:dyDescent="0.2">
      <c r="A49" s="113" t="str">
        <f>'(G1) Fjalori'!A133</f>
        <v>Programi 8a</v>
      </c>
      <c r="B49" s="667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7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7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70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9" t="str">
        <f>'(G3) Fjalori'!B40</f>
        <v>Industri të tjera</v>
      </c>
      <c r="D53" s="839"/>
      <c r="E53" s="839"/>
    </row>
    <row r="54" spans="1:7" x14ac:dyDescent="0.2">
      <c r="A54" s="113" t="str">
        <f>'(G1) Fjalori'!A137</f>
        <v>Programi 9a</v>
      </c>
      <c r="B54" s="667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7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7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70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9" t="str">
        <f>'(G3) Fjalori'!B45</f>
        <v>Menaxhimi i mbetjeve</v>
      </c>
      <c r="D59" s="839"/>
      <c r="E59" s="839"/>
    </row>
    <row r="60" spans="1:7" x14ac:dyDescent="0.2">
      <c r="A60" s="113" t="str">
        <f>'(G1) Fjalori'!A141</f>
        <v>Programi 10a</v>
      </c>
      <c r="B60" s="667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70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70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9" t="str">
        <f>'(G3) Fjalori'!B47</f>
        <v>Menaxhimi i Ujërave të zeza</v>
      </c>
      <c r="D63" s="839"/>
      <c r="E63" s="839"/>
    </row>
    <row r="64" spans="1:7" x14ac:dyDescent="0.2">
      <c r="A64" s="113" t="str">
        <f>'(G1) Fjalori'!A144</f>
        <v>Programi 11a</v>
      </c>
      <c r="B64" s="667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70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70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7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70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70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9" t="str">
        <f>'(G3) Fjalori'!B51</f>
        <v>Mbrojtja e mjedisit</v>
      </c>
      <c r="D71" s="839"/>
      <c r="E71" s="839"/>
    </row>
    <row r="72" spans="1:7" x14ac:dyDescent="0.2">
      <c r="A72" s="113" t="str">
        <f>'(G1) Fjalori'!A150</f>
        <v>Programi 13a</v>
      </c>
      <c r="B72" s="667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7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70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9" t="str">
        <f>'(G3) Fjalori'!B55</f>
        <v>Urbanistika</v>
      </c>
      <c r="D76" s="839"/>
      <c r="E76" s="839"/>
    </row>
    <row r="77" spans="1:7" x14ac:dyDescent="0.2">
      <c r="A77" s="113" t="str">
        <f>'(G1) Fjalori'!A153</f>
        <v>Programi 14a</v>
      </c>
      <c r="B77" s="667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7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70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9" t="str">
        <f>'(G3) Fjalori'!B58</f>
        <v>Zhvillimi i komunitetit</v>
      </c>
      <c r="D80" s="839"/>
      <c r="E80" s="839"/>
    </row>
    <row r="81" spans="1:7" x14ac:dyDescent="0.2">
      <c r="A81" s="113" t="str">
        <f>'(G1) Fjalori'!A156</f>
        <v>Programi 15a</v>
      </c>
      <c r="B81" s="667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7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70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9" t="str">
        <f>'(G3) Fjalori'!B61</f>
        <v>Furnizimi me ujë</v>
      </c>
      <c r="D84" s="839"/>
      <c r="E84" s="839"/>
    </row>
    <row r="85" spans="1:7" x14ac:dyDescent="0.2">
      <c r="A85" s="113" t="str">
        <f>'(G1) Fjalori'!A159</f>
        <v>Programi 16a</v>
      </c>
      <c r="B85" s="667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70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70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9" t="str">
        <f>'(G3) Fjalori'!B63</f>
        <v>Ndriçimi i rrugëve</v>
      </c>
      <c r="D88" s="839"/>
      <c r="E88" s="839"/>
    </row>
    <row r="89" spans="1:7" x14ac:dyDescent="0.2">
      <c r="A89" s="113" t="str">
        <f>'(G1) Fjalori'!A162</f>
        <v>Programi 17a</v>
      </c>
      <c r="B89" s="667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70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70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9" t="str">
        <f>'(G3) Fjalori'!B66</f>
        <v>Shërbimet e kujdesit parësor</v>
      </c>
      <c r="D93" s="839"/>
      <c r="E93" s="839"/>
    </row>
    <row r="94" spans="1:7" x14ac:dyDescent="0.2">
      <c r="A94" s="113" t="str">
        <f>'(G1) Fjalori'!A165</f>
        <v>Programi 18a</v>
      </c>
      <c r="B94" s="667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70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70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9" t="str">
        <f>'(G3) Fjalori'!B69</f>
        <v>Shërbimet rekreative dhe sportive</v>
      </c>
      <c r="D98" s="839"/>
      <c r="E98" s="839"/>
    </row>
    <row r="99" spans="1:7" hidden="1" x14ac:dyDescent="0.2">
      <c r="A99" s="113" t="str">
        <f>'(G1) Fjalori'!A168</f>
        <v>Programi 19a</v>
      </c>
      <c r="B99" s="667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7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70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9" t="str">
        <f>'(G3) Fjalori'!B72</f>
        <v>Shërbimet kulturore</v>
      </c>
      <c r="D102" s="839"/>
      <c r="E102" s="839"/>
    </row>
    <row r="103" spans="1:7" x14ac:dyDescent="0.2">
      <c r="A103" s="113" t="str">
        <f>'(G1) Fjalori'!A171</f>
        <v>Programi 20a</v>
      </c>
      <c r="B103" s="667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7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7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70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9" t="str">
        <f>'(G3) Fjalori'!B77</f>
        <v>Arsimi bazë dhe parashkollor</v>
      </c>
      <c r="D108" s="839"/>
      <c r="E108" s="839"/>
    </row>
    <row r="109" spans="1:7" x14ac:dyDescent="0.2">
      <c r="A109" s="113" t="str">
        <f>'(G1) Fjalori'!A175</f>
        <v>Programi 21a</v>
      </c>
      <c r="B109" s="667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7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7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70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9" t="str">
        <f>'(G3) Fjalori'!B81</f>
        <v>Arsimi parauniversitar</v>
      </c>
      <c r="D113" s="839"/>
      <c r="E113" s="839"/>
    </row>
    <row r="114" spans="1:7" x14ac:dyDescent="0.2">
      <c r="A114" s="113" t="str">
        <f>'(G1) Fjalori'!A179</f>
        <v>Programi 22a</v>
      </c>
      <c r="B114" s="667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7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7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70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9" t="str">
        <f>'(G3) Fjalori'!B85</f>
        <v>Shërbimet plotësuese në arsim</v>
      </c>
      <c r="D118" s="839"/>
      <c r="E118" s="839"/>
    </row>
    <row r="119" spans="1:7" hidden="1" x14ac:dyDescent="0.2">
      <c r="A119" s="113" t="str">
        <f>'(G1) Fjalori'!A183</f>
        <v>Programi 23a</v>
      </c>
      <c r="B119" s="667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70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70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9" t="str">
        <f>'(G3) Fjalori'!B88</f>
        <v>Sëmundje dhe paaftësi</v>
      </c>
      <c r="D123" s="839"/>
      <c r="E123" s="839"/>
    </row>
    <row r="124" spans="1:7" x14ac:dyDescent="0.2">
      <c r="A124" s="113" t="str">
        <f>'(G1) Fjalori'!A186</f>
        <v>Programi 24a</v>
      </c>
      <c r="B124" s="667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70"/>
      <c r="C125" s="55"/>
      <c r="D125" s="55"/>
      <c r="E125" s="55"/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70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9" t="str">
        <f>'(G3) Fjalori'!B90</f>
        <v>Të moshuarit</v>
      </c>
      <c r="D127" s="839"/>
      <c r="E127" s="839"/>
    </row>
    <row r="128" spans="1:7" x14ac:dyDescent="0.2">
      <c r="A128" s="113" t="str">
        <f>'(G1) Fjalori'!A189</f>
        <v>Programi 25a</v>
      </c>
      <c r="B128" s="667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70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70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9" t="str">
        <f>'(G3) Fjalori'!B92</f>
        <v>Familja dhe fëmijët</v>
      </c>
      <c r="D131" s="839"/>
      <c r="E131" s="839"/>
    </row>
    <row r="132" spans="1:7" x14ac:dyDescent="0.2">
      <c r="A132" s="113" t="str">
        <f>'(G1) Fjalori'!A192</f>
        <v>Programi 26a</v>
      </c>
      <c r="B132" s="667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7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70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9" t="str">
        <f>'(G3) Fjalori'!B95</f>
        <v>Papunësia</v>
      </c>
      <c r="D135" s="839"/>
      <c r="E135" s="839"/>
    </row>
    <row r="136" spans="1:7" x14ac:dyDescent="0.2">
      <c r="A136" s="113" t="str">
        <f>'(G1) Fjalori'!A195</f>
        <v>Programi 27a</v>
      </c>
      <c r="B136" s="667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70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70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9" t="str">
        <f>'(G3) Fjalori'!B97</f>
        <v>Strehimi social</v>
      </c>
      <c r="D139" s="839"/>
      <c r="E139" s="839"/>
    </row>
    <row r="140" spans="1:7" x14ac:dyDescent="0.2">
      <c r="A140" s="113" t="str">
        <f>'(G1) Fjalori'!A198</f>
        <v>Programi 28a</v>
      </c>
      <c r="B140" s="667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70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70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9" t="str">
        <f>'(G3) Fjalori'!B99</f>
        <v>Ndihma Ekonomike</v>
      </c>
      <c r="D143" s="839"/>
      <c r="E143" s="839"/>
    </row>
    <row r="144" spans="1:7" ht="14.25" hidden="1" customHeight="1" x14ac:dyDescent="0.2">
      <c r="A144" s="113" t="str">
        <f>'(G1) Fjalori'!A201</f>
        <v>Programi 29a</v>
      </c>
      <c r="B144" s="667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70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70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s4YuzVfgy3kurp3NeE/QLxOm6zeEd2CMxRtzsdLU0YOQAHK0j0h80XQkpjmocKHf8uHPUiYO3HeqOBTFWwM9+w==" saltValue="IDpyqrIQI4hL54rEBUOVEA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disablePrompts="1"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89" zoomScaleNormal="10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Fjalori'!A89</f>
        <v>Nënfunksioni 25</v>
      </c>
      <c r="B2" s="839" t="str">
        <f>+VLOOKUP($A2,'(B2) Struktura Organizative'!$A7:$E68,2,FALSE)</f>
        <v>104 Familje dhe fëmijë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Funksionale'!A132</f>
        <v>Programi 26a</v>
      </c>
      <c r="B6" s="919"/>
      <c r="C6" s="920" t="str">
        <f>VLOOKUP($A6,'(B3) Struktura Funksionale'!$A$7:$E$146,3,FALSE)</f>
        <v>Kujdesi social për familjet dhe fëmijët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deleguar</v>
      </c>
      <c r="M6" s="921"/>
      <c r="N6" s="921"/>
      <c r="O6" s="922"/>
    </row>
    <row r="7" spans="1:15" ht="13.5" customHeight="1" x14ac:dyDescent="0.2">
      <c r="A7" s="918" t="str">
        <f>'(B3) Struktura Funksionale'!A133</f>
        <v>Programi 26b</v>
      </c>
      <c r="B7" s="919"/>
      <c r="C7" s="920" t="str">
        <f>VLOOKUP($A7,'(B3) Struktura Funksionale'!$A$7:$E$146,3,FALSE)</f>
        <v>Përfshirja sociale</v>
      </c>
      <c r="D7" s="921"/>
      <c r="E7" s="921"/>
      <c r="F7" s="921"/>
      <c r="G7" s="921"/>
      <c r="H7" s="922"/>
      <c r="I7" s="920" t="str">
        <f>VLOOKUP($A7,'(B3) Struktura Funksionale'!$A$7:$E$146,4,FALSE)</f>
        <v>E detyrueshme</v>
      </c>
      <c r="J7" s="921"/>
      <c r="K7" s="922"/>
      <c r="L7" s="920" t="str">
        <f>VLOOKUP($A7,'(B3) Struktura Funksionale'!$A$7:$E$146,5,FALSE)</f>
        <v>I veti</v>
      </c>
      <c r="M7" s="921"/>
      <c r="N7" s="921"/>
      <c r="O7" s="922"/>
    </row>
    <row r="8" spans="1:15" ht="13.5" customHeight="1" x14ac:dyDescent="0.2">
      <c r="A8" s="918" t="str">
        <f>'(B3) Struktura Funksionale'!A134</f>
        <v>Programi 26c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25</v>
      </c>
      <c r="B14" s="941" t="str">
        <f>B$2</f>
        <v>104 Familje dhe fëmijë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41" t="str">
        <f t="shared" si="20"/>
        <v>104 Familje dhe fëmijë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26a</v>
      </c>
      <c r="B67" s="941" t="str">
        <f>C6</f>
        <v>Kujdesi social për familjet dhe fëmijët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Funksionale'!B132</f>
        <v>10430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41" t="str">
        <f t="shared" si="36"/>
        <v>104 Familje dhe fëmijë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41" t="str">
        <f>C7</f>
        <v>Përfshirja sociale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hidden="1" customHeight="1" x14ac:dyDescent="0.2">
      <c r="A107" s="648" t="str">
        <f>'(B3) Struktura Funksionale'!B133</f>
        <v>10460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hidden="1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hidden="1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hidden="1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hidden="1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50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hidden="1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hidden="1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hidden="1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41" t="str">
        <f t="shared" si="52"/>
        <v>104 Familje dhe fëmijë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26c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Funksionale'!B134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yGFCt2nZhgK5Y3HoxvKtI/g2K1GPixf3+69CqNQDGZZ7sNyil4X53ZjNAaRGYdYOn3EY2mWyXyzzqnlQ5gQaPQ==" saltValue="4lnz1yK/hrbG6UId9ZJG1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92" zoomScaleNormal="10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Fjalori'!A90</f>
        <v>Nënfunksioni 26</v>
      </c>
      <c r="B2" s="839" t="str">
        <f>+VLOOKUP($A2,'(B2) Struktura Organizative'!$A7:$E68,2,FALSE)</f>
        <v>105 Papunësia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Funksionale'!A136</f>
        <v>Programi 27a</v>
      </c>
      <c r="B6" s="919"/>
      <c r="C6" s="920" t="str">
        <f>VLOOKUP($A6,'(B3) Struktura Funksionale'!$A$7:$E$146,3,FALSE)</f>
        <v>Papunësia, arsim dhe aftësim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Funksionale'!A137</f>
        <v>Programi 27b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Funksionale'!A138</f>
        <v>Programi 27c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26</v>
      </c>
      <c r="B14" s="941" t="str">
        <f>B$2</f>
        <v>105 Papunësia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41" t="str">
        <f t="shared" si="20"/>
        <v>105 Papunësia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27a</v>
      </c>
      <c r="B67" s="941" t="str">
        <f>C6</f>
        <v>Papunësia, arsim dhe aftësim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Funksionale'!B136</f>
        <v>10550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26</v>
      </c>
      <c r="B105" s="941" t="str">
        <f t="shared" si="36"/>
        <v>105 Papunësia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27b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Funksionale'!B137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2">A66</f>
        <v>Nënfunksioni 26</v>
      </c>
      <c r="B144" s="941" t="str">
        <f t="shared" si="52"/>
        <v>105 Papunësia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27c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Funksionale'!B138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QQhYgx9yHWc5Fvv+OT24p+SSL/Gl6AmZP7uzhOF1n7s0gSypNF7GKEX8eOZbmgDmIQC6Emz9nL1wRCJ4Haaz2g==" saltValue="0MH9LfvQLima5lQYwIt+C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88" zoomScaleNormal="100" workbookViewId="0">
      <selection activeCell="E89" sqref="E89:G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2" t="str">
        <f>'(B2) Struktura Organizative'!B5</f>
        <v>Emri i Nënfunksionit</v>
      </c>
      <c r="C1" s="1012"/>
      <c r="D1" s="1012"/>
      <c r="E1" s="1012"/>
      <c r="F1" s="1012"/>
      <c r="G1" s="1012"/>
      <c r="H1" s="1012"/>
      <c r="I1" s="1012"/>
      <c r="J1" s="1012"/>
      <c r="K1" s="1012"/>
      <c r="L1" s="1012"/>
      <c r="M1" s="1012"/>
      <c r="N1" s="1012"/>
      <c r="O1" s="1012"/>
    </row>
    <row r="2" spans="1:15" s="121" customFormat="1" ht="18.75" customHeight="1" x14ac:dyDescent="0.25">
      <c r="A2" s="310" t="str">
        <f>'(G1) Fjalori'!A91</f>
        <v>Nënfunksioni 27</v>
      </c>
      <c r="B2" s="839" t="str">
        <f>+VLOOKUP($A2,'(B2) Struktura Organizative'!$A7:$E68,2,FALSE)</f>
        <v>106 Strehimi social</v>
      </c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</row>
    <row r="3" spans="1:15" ht="12.75" customHeight="1" x14ac:dyDescent="0.2">
      <c r="A3" s="929" t="str">
        <f>'(B2) Struktura Organizative'!C5</f>
        <v>Drejtoria / Departamenti</v>
      </c>
      <c r="B3" s="930"/>
      <c r="C3" s="929" t="str">
        <f>'(B2) Struktura Organizative'!D5</f>
        <v>Kryetari i programit</v>
      </c>
      <c r="D3" s="931"/>
      <c r="E3" s="931"/>
      <c r="F3" s="931"/>
      <c r="G3" s="931"/>
      <c r="H3" s="931"/>
      <c r="I3" s="931"/>
      <c r="J3" s="931"/>
      <c r="K3" s="931"/>
      <c r="L3" s="931"/>
      <c r="M3" s="931"/>
      <c r="N3" s="931"/>
      <c r="O3" s="930"/>
    </row>
    <row r="4" spans="1:15" ht="12.75" customHeight="1" x14ac:dyDescent="0.2">
      <c r="A4" s="932"/>
      <c r="B4" s="933"/>
      <c r="C4" s="934">
        <f>+VLOOKUP($A2,'(B2) Struktura Organizative'!$A7:$E68,4,FALSE)</f>
        <v>0</v>
      </c>
      <c r="D4" s="935"/>
      <c r="E4" s="935"/>
      <c r="F4" s="935"/>
      <c r="G4" s="935"/>
      <c r="H4" s="935"/>
      <c r="I4" s="935"/>
      <c r="J4" s="935"/>
      <c r="K4" s="935"/>
      <c r="L4" s="935"/>
      <c r="M4" s="935"/>
      <c r="N4" s="935"/>
      <c r="O4" s="936"/>
    </row>
    <row r="5" spans="1:15" ht="27" customHeight="1" x14ac:dyDescent="0.2">
      <c r="A5" s="923"/>
      <c r="B5" s="924"/>
      <c r="C5" s="925" t="str">
        <f>'(B3) Struktura Funksionale'!C5</f>
        <v>Emri i programit</v>
      </c>
      <c r="D5" s="926"/>
      <c r="E5" s="926"/>
      <c r="F5" s="926"/>
      <c r="G5" s="926"/>
      <c r="H5" s="927"/>
      <c r="I5" s="925" t="str">
        <f>'(B3) Struktura Funksionale'!D5</f>
        <v>Programi:  detyrueshme / shtesë</v>
      </c>
      <c r="J5" s="926"/>
      <c r="K5" s="927"/>
      <c r="L5" s="928" t="str">
        <f>'(B3) Struktura Funksionale'!E5</f>
        <v>Programi: I veti / I deleguar / Transferuar</v>
      </c>
      <c r="M5" s="928"/>
      <c r="N5" s="928"/>
      <c r="O5" s="928"/>
    </row>
    <row r="6" spans="1:15" ht="13.5" customHeight="1" x14ac:dyDescent="0.2">
      <c r="A6" s="918" t="str">
        <f>'(B3) Struktura Funksionale'!A140</f>
        <v>Programi 28a</v>
      </c>
      <c r="B6" s="919"/>
      <c r="C6" s="920" t="str">
        <f>VLOOKUP($A6,'(B3) Struktura Funksionale'!$A$7:$E$146,3,FALSE)</f>
        <v>Strehimi social</v>
      </c>
      <c r="D6" s="921"/>
      <c r="E6" s="921"/>
      <c r="F6" s="921"/>
      <c r="G6" s="921"/>
      <c r="H6" s="922"/>
      <c r="I6" s="920" t="str">
        <f>VLOOKUP($A6,'(B3) Struktura Funksionale'!$A$7:$E$146,4,FALSE)</f>
        <v>E detyrueshme</v>
      </c>
      <c r="J6" s="921"/>
      <c r="K6" s="922"/>
      <c r="L6" s="920" t="str">
        <f>VLOOKUP($A6,'(B3) Struktura Funksionale'!$A$7:$E$146,5,FALSE)</f>
        <v>I veti</v>
      </c>
      <c r="M6" s="921"/>
      <c r="N6" s="921"/>
      <c r="O6" s="922"/>
    </row>
    <row r="7" spans="1:15" ht="13.5" customHeight="1" x14ac:dyDescent="0.2">
      <c r="A7" s="918" t="str">
        <f>'(B3) Struktura Funksionale'!A141</f>
        <v>Programi 28b</v>
      </c>
      <c r="B7" s="919"/>
      <c r="C7" s="920">
        <f>VLOOKUP($A7,'(B3) Struktura Funksionale'!$A$7:$E$146,3,FALSE)</f>
        <v>0</v>
      </c>
      <c r="D7" s="921"/>
      <c r="E7" s="921"/>
      <c r="F7" s="921"/>
      <c r="G7" s="921"/>
      <c r="H7" s="922"/>
      <c r="I7" s="920">
        <f>VLOOKUP($A7,'(B3) Struktura Funksionale'!$A$7:$E$146,4,FALSE)</f>
        <v>0</v>
      </c>
      <c r="J7" s="921"/>
      <c r="K7" s="922"/>
      <c r="L7" s="920">
        <f>VLOOKUP($A7,'(B3) Struktura Funksionale'!$A$7:$E$146,5,FALSE)</f>
        <v>0</v>
      </c>
      <c r="M7" s="921"/>
      <c r="N7" s="921"/>
      <c r="O7" s="922"/>
    </row>
    <row r="8" spans="1:15" ht="13.5" customHeight="1" x14ac:dyDescent="0.2">
      <c r="A8" s="918" t="str">
        <f>'(B3) Struktura Funksionale'!A142</f>
        <v>Programi 28c</v>
      </c>
      <c r="B8" s="919"/>
      <c r="C8" s="920">
        <f>VLOOKUP($A8,'(B3) Struktura Funksionale'!$A$7:$E$146,3,FALSE)</f>
        <v>0</v>
      </c>
      <c r="D8" s="921"/>
      <c r="E8" s="921"/>
      <c r="F8" s="921"/>
      <c r="G8" s="921"/>
      <c r="H8" s="922"/>
      <c r="I8" s="920">
        <f>VLOOKUP($A8,'(B3) Struktura Funksionale'!$A$7:$E$146,4,FALSE)</f>
        <v>0</v>
      </c>
      <c r="J8" s="921"/>
      <c r="K8" s="922"/>
      <c r="L8" s="920">
        <f>VLOOKUP($A8,'(B3) Struktura Funksionale'!$A$7:$E$146,5,FALSE)</f>
        <v>0</v>
      </c>
      <c r="M8" s="921"/>
      <c r="N8" s="921"/>
      <c r="O8" s="922"/>
    </row>
    <row r="9" spans="1:15" ht="13.5" hidden="1" customHeight="1" x14ac:dyDescent="0.2">
      <c r="A9" s="918"/>
      <c r="B9" s="919"/>
      <c r="C9" s="920"/>
      <c r="D9" s="921"/>
      <c r="E9" s="921"/>
      <c r="F9" s="921"/>
      <c r="G9" s="921"/>
      <c r="H9" s="922"/>
      <c r="I9" s="920"/>
      <c r="J9" s="921"/>
      <c r="K9" s="922"/>
      <c r="L9" s="920"/>
      <c r="M9" s="921"/>
      <c r="N9" s="921"/>
      <c r="O9" s="922"/>
    </row>
    <row r="10" spans="1:15" ht="13.5" hidden="1" customHeight="1" x14ac:dyDescent="0.2">
      <c r="A10" s="918"/>
      <c r="B10" s="919"/>
      <c r="C10" s="920"/>
      <c r="D10" s="921"/>
      <c r="E10" s="921"/>
      <c r="F10" s="921"/>
      <c r="G10" s="921"/>
      <c r="H10" s="922"/>
      <c r="I10" s="920"/>
      <c r="J10" s="921"/>
      <c r="K10" s="922"/>
      <c r="L10" s="920"/>
      <c r="M10" s="921"/>
      <c r="N10" s="921"/>
      <c r="O10" s="922"/>
    </row>
    <row r="11" spans="1:15" ht="13.5" hidden="1" customHeight="1" x14ac:dyDescent="0.2">
      <c r="A11" s="918"/>
      <c r="B11" s="919"/>
      <c r="C11" s="920"/>
      <c r="D11" s="921"/>
      <c r="E11" s="921"/>
      <c r="F11" s="921"/>
      <c r="G11" s="921"/>
      <c r="H11" s="922"/>
      <c r="I11" s="920"/>
      <c r="J11" s="921"/>
      <c r="K11" s="922"/>
      <c r="L11" s="920"/>
      <c r="M11" s="921"/>
      <c r="N11" s="921"/>
      <c r="O11" s="922"/>
    </row>
    <row r="12" spans="1:15" ht="11.25" customHeight="1" x14ac:dyDescent="0.2"/>
    <row r="13" spans="1:15" ht="21" customHeight="1" x14ac:dyDescent="0.25">
      <c r="A13" s="937" t="str">
        <f>'(G1) Fjalori'!A359</f>
        <v>PËRMBLEDHJE E KËRKESËS BUXHETORE</v>
      </c>
      <c r="B13" s="938"/>
      <c r="C13" s="939"/>
      <c r="D13" s="939"/>
      <c r="E13" s="939"/>
      <c r="F13" s="939"/>
      <c r="G13" s="939"/>
      <c r="H13" s="939"/>
      <c r="I13" s="939"/>
      <c r="J13" s="939"/>
      <c r="K13" s="939"/>
      <c r="L13" s="939"/>
      <c r="M13" s="939"/>
      <c r="N13" s="939"/>
      <c r="O13" s="940"/>
    </row>
    <row r="14" spans="1:15" s="214" customFormat="1" ht="21" customHeight="1" x14ac:dyDescent="0.25">
      <c r="A14" s="213" t="str">
        <f>A2</f>
        <v>Nënfunksioni 27</v>
      </c>
      <c r="B14" s="941" t="str">
        <f>B$2</f>
        <v>106 Strehimi social</v>
      </c>
      <c r="C14" s="941"/>
      <c r="D14" s="941"/>
      <c r="E14" s="941"/>
      <c r="F14" s="941"/>
      <c r="G14" s="941"/>
      <c r="H14" s="941"/>
      <c r="I14" s="941"/>
      <c r="J14" s="941"/>
      <c r="K14" s="941"/>
      <c r="L14" s="941"/>
      <c r="M14" s="941"/>
      <c r="N14" s="941"/>
      <c r="O14" s="941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I29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57"/>
      <c r="B17" s="957"/>
      <c r="C17" s="957"/>
      <c r="D17" s="957"/>
      <c r="E17" s="957"/>
      <c r="F17" s="957"/>
      <c r="G17" s="957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/>
      <c r="F20" s="949"/>
      <c r="G20" s="950"/>
      <c r="H20" s="10"/>
    </row>
    <row r="21" spans="1:15" ht="12.75" customHeight="1" x14ac:dyDescent="0.2">
      <c r="A21" s="942" t="str">
        <f>'(G1) Fjalori'!A382</f>
        <v>KOSTO DIREKTE PËR PROJEKTET DHE SHPENZIMET KAPITALE</v>
      </c>
      <c r="B21" s="943"/>
      <c r="C21" s="943"/>
      <c r="D21" s="943"/>
      <c r="E21" s="943"/>
      <c r="F21" s="943"/>
      <c r="G21" s="944"/>
      <c r="H21" s="31"/>
    </row>
    <row r="22" spans="1:15" ht="12.75" customHeight="1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42" t="str">
        <f>'(G1) Fjalori'!A389</f>
        <v>VLERËSIMI I TË ARDHURAVE ME DESTINACION</v>
      </c>
      <c r="J22" s="943"/>
      <c r="K22" s="943"/>
      <c r="L22" s="943"/>
      <c r="M22" s="943"/>
      <c r="N22" s="943"/>
      <c r="O22" s="944"/>
    </row>
    <row r="23" spans="1:15" ht="12.75" customHeight="1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60"/>
      <c r="K23" s="957"/>
      <c r="L23" s="961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62"/>
      <c r="K24" s="963"/>
      <c r="L24" s="964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62"/>
      <c r="K25" s="963"/>
      <c r="L25" s="964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65"/>
      <c r="K26" s="966"/>
      <c r="L26" s="967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/>
    </row>
    <row r="33" spans="1:15" ht="12.75" customHeight="1" x14ac:dyDescent="0.2">
      <c r="A33" s="306" t="str">
        <f>A21</f>
        <v>KOSTO DIREKTE PËR PROJEKTET DHE SHPENZIMET KAPITALE</v>
      </c>
      <c r="B33" s="945"/>
      <c r="C33" s="946"/>
      <c r="D33" s="947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54"/>
      <c r="J33" s="955"/>
      <c r="K33" s="955"/>
      <c r="L33" s="955"/>
      <c r="M33" s="955"/>
      <c r="N33" s="955"/>
      <c r="O33" s="956"/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/>
      <c r="F34" s="943"/>
      <c r="G34" s="944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45">
        <f t="shared" ref="B36:B45" si="9">B23</f>
        <v>601</v>
      </c>
      <c r="C36" s="946"/>
      <c r="D36" s="947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45">
        <f t="shared" si="9"/>
        <v>602</v>
      </c>
      <c r="C37" s="946"/>
      <c r="D37" s="947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45">
        <f t="shared" si="9"/>
        <v>603</v>
      </c>
      <c r="C38" s="946"/>
      <c r="D38" s="947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45">
        <f t="shared" si="9"/>
        <v>604</v>
      </c>
      <c r="C39" s="946"/>
      <c r="D39" s="947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45">
        <f t="shared" si="9"/>
        <v>605</v>
      </c>
      <c r="C40" s="946"/>
      <c r="D40" s="947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45">
        <f t="shared" si="9"/>
        <v>606</v>
      </c>
      <c r="C41" s="946"/>
      <c r="D41" s="947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02"/>
      <c r="K41" s="1002"/>
      <c r="L41" s="1002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50" t="str">
        <f t="shared" si="8"/>
        <v>Shpenzimet kapitale</v>
      </c>
      <c r="B42" s="972" t="str">
        <f t="shared" si="9"/>
        <v>230 / 231</v>
      </c>
      <c r="C42" s="973"/>
      <c r="D42" s="974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45">
        <f t="shared" si="9"/>
        <v>609</v>
      </c>
      <c r="C43" s="946"/>
      <c r="D43" s="947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8"/>
        <v>Interesa per kredi direkte ose bono</v>
      </c>
      <c r="B44" s="975">
        <f t="shared" si="9"/>
        <v>650</v>
      </c>
      <c r="C44" s="976"/>
      <c r="D44" s="977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90"/>
      <c r="K44" s="991"/>
      <c r="L44" s="991"/>
      <c r="M44" s="991"/>
      <c r="N44" s="991"/>
      <c r="O44" s="992"/>
    </row>
    <row r="45" spans="1:15" ht="12.75" customHeight="1" x14ac:dyDescent="0.2">
      <c r="A45" s="252" t="str">
        <f t="shared" si="8"/>
        <v>Të tjera</v>
      </c>
      <c r="B45" s="945" t="str">
        <f t="shared" si="9"/>
        <v>69 / ?</v>
      </c>
      <c r="C45" s="946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90"/>
      <c r="K45" s="991"/>
      <c r="L45" s="991"/>
      <c r="M45" s="991"/>
      <c r="N45" s="991"/>
      <c r="O45" s="992"/>
    </row>
    <row r="46" spans="1:15" ht="12.75" customHeight="1" x14ac:dyDescent="0.2">
      <c r="A46" s="124" t="str">
        <f>A34</f>
        <v>SHPENZIME KORRENTE</v>
      </c>
      <c r="B46" s="978"/>
      <c r="C46" s="979"/>
      <c r="D46" s="980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90"/>
      <c r="K46" s="991"/>
      <c r="L46" s="991"/>
      <c r="M46" s="991"/>
      <c r="N46" s="991"/>
      <c r="O46" s="992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3.25" customHeight="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1</v>
      </c>
      <c r="N51" s="251">
        <f t="shared" ref="N51:O51" si="12">N70</f>
        <v>2</v>
      </c>
      <c r="O51" s="251">
        <f t="shared" si="12"/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4">
        <f>VLOOKUP($A14,'(D1) Tavanet buxhetore'!$A$7:$R$473,9,FALSE)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E18</f>
        <v>0</v>
      </c>
      <c r="N53" s="139">
        <f t="shared" ref="N53:O53" si="13">F18</f>
        <v>0</v>
      </c>
      <c r="O53" s="675">
        <f t="shared" si="13"/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4">
        <f>VLOOKUP($A14,'(D1) Tavanet buxhetore'!$A$7:$R$473,12,FALSE)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E22+E35+E23+E36</f>
        <v>0</v>
      </c>
      <c r="N56" s="139">
        <f t="shared" ref="N56:O56" si="15">F22+F35+F23+F36</f>
        <v>0</v>
      </c>
      <c r="O56" s="675">
        <f t="shared" si="15"/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4">
        <f>VLOOKUP($A14,'(D1) Tavanet buxhetore'!$A$7:$R$473,15,FALSE)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M53-M56-M62</f>
        <v>0</v>
      </c>
      <c r="N59" s="139">
        <f>N53-N56-N62</f>
        <v>0</v>
      </c>
      <c r="O59" s="675">
        <f>O53-O56-O62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4">
        <f>VLOOKUP($A14,'(D1) Tavanet buxhetore'!$A$7:$R$473,18,FALSE)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E29+E42</f>
        <v>0</v>
      </c>
      <c r="N62" s="139">
        <f t="shared" ref="N62:O62" si="18">F29+F42</f>
        <v>0</v>
      </c>
      <c r="O62" s="675">
        <f t="shared" si="18"/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41" t="str">
        <f t="shared" si="20"/>
        <v>106 Strehimi social</v>
      </c>
      <c r="C66" s="941">
        <f t="shared" si="20"/>
        <v>0</v>
      </c>
      <c r="D66" s="941">
        <f t="shared" si="20"/>
        <v>0</v>
      </c>
      <c r="E66" s="941">
        <f t="shared" si="20"/>
        <v>0</v>
      </c>
      <c r="F66" s="941">
        <f t="shared" si="20"/>
        <v>0</v>
      </c>
      <c r="G66" s="941">
        <f t="shared" si="20"/>
        <v>0</v>
      </c>
      <c r="H66" s="941">
        <f t="shared" si="20"/>
        <v>0</v>
      </c>
      <c r="I66" s="941">
        <f t="shared" si="20"/>
        <v>0</v>
      </c>
      <c r="J66" s="941">
        <f t="shared" si="20"/>
        <v>0</v>
      </c>
      <c r="K66" s="941">
        <f t="shared" si="20"/>
        <v>0</v>
      </c>
      <c r="L66" s="941">
        <f t="shared" si="20"/>
        <v>0</v>
      </c>
      <c r="M66" s="941">
        <f t="shared" si="20"/>
        <v>0</v>
      </c>
      <c r="N66" s="941">
        <f t="shared" si="20"/>
        <v>0</v>
      </c>
      <c r="O66" s="941">
        <f t="shared" si="20"/>
        <v>0</v>
      </c>
    </row>
    <row r="67" spans="1:15" ht="17.25" customHeight="1" x14ac:dyDescent="0.2">
      <c r="A67" s="276" t="str">
        <f>A6</f>
        <v>Programi 28a</v>
      </c>
      <c r="B67" s="941" t="str">
        <f>C6</f>
        <v>Strehimi social</v>
      </c>
      <c r="C67" s="941" t="e">
        <f>#REF!</f>
        <v>#REF!</v>
      </c>
      <c r="D67" s="941" t="e">
        <f>#REF!</f>
        <v>#REF!</v>
      </c>
      <c r="E67" s="941" t="e">
        <f>#REF!</f>
        <v>#REF!</v>
      </c>
      <c r="F67" s="941" t="e">
        <f>#REF!</f>
        <v>#REF!</v>
      </c>
      <c r="G67" s="941" t="e">
        <f>#REF!</f>
        <v>#REF!</v>
      </c>
      <c r="H67" s="941" t="e">
        <f>#REF!</f>
        <v>#REF!</v>
      </c>
      <c r="I67" s="941" t="e">
        <f>#REF!</f>
        <v>#REF!</v>
      </c>
      <c r="J67" s="941" t="e">
        <f>#REF!</f>
        <v>#REF!</v>
      </c>
      <c r="K67" s="941" t="e">
        <f>#REF!</f>
        <v>#REF!</v>
      </c>
      <c r="L67" s="941" t="e">
        <f>#REF!</f>
        <v>#REF!</v>
      </c>
      <c r="M67" s="941" t="e">
        <f>#REF!</f>
        <v>#REF!</v>
      </c>
      <c r="N67" s="941" t="e">
        <f>#REF!</f>
        <v>#REF!</v>
      </c>
      <c r="O67" s="941" t="e">
        <f>#REF!</f>
        <v>#REF!</v>
      </c>
    </row>
    <row r="68" spans="1:15" ht="17.25" customHeight="1" x14ac:dyDescent="0.2">
      <c r="A68" s="648" t="str">
        <f>'(B3) Struktura Funksionale'!B140</f>
        <v>10661</v>
      </c>
      <c r="B68" s="570"/>
      <c r="C68" s="570"/>
      <c r="D68" s="570"/>
      <c r="E68" s="570"/>
      <c r="F68" s="570"/>
      <c r="G68" s="570"/>
      <c r="H68" s="570"/>
      <c r="I68" s="570"/>
      <c r="J68" s="570"/>
      <c r="K68" s="570"/>
      <c r="L68" s="570"/>
      <c r="M68" s="570"/>
      <c r="N68" s="570"/>
      <c r="O68" s="571"/>
    </row>
    <row r="69" spans="1:15" ht="21" customHeight="1" x14ac:dyDescent="0.2">
      <c r="A69" s="968" t="str">
        <f t="shared" ref="A69:G69" si="21">A15</f>
        <v>SHPENZIME TË PRITSHME</v>
      </c>
      <c r="B69" s="969">
        <f t="shared" si="21"/>
        <v>0</v>
      </c>
      <c r="C69" s="969">
        <f t="shared" si="21"/>
        <v>0</v>
      </c>
      <c r="D69" s="969">
        <f t="shared" si="21"/>
        <v>0</v>
      </c>
      <c r="E69" s="969">
        <f t="shared" si="21"/>
        <v>0</v>
      </c>
      <c r="F69" s="969">
        <f t="shared" si="21"/>
        <v>0</v>
      </c>
      <c r="G69" s="970">
        <f t="shared" si="21"/>
        <v>0</v>
      </c>
      <c r="H69" s="131"/>
      <c r="I69" s="971" t="str">
        <f t="shared" ref="I69:O69" si="22">I15</f>
        <v xml:space="preserve">TË ARDHURAT E PRITSHME </v>
      </c>
      <c r="J69" s="969">
        <f t="shared" si="22"/>
        <v>0</v>
      </c>
      <c r="K69" s="969">
        <f t="shared" si="22"/>
        <v>0</v>
      </c>
      <c r="L69" s="969">
        <f t="shared" si="22"/>
        <v>0</v>
      </c>
      <c r="M69" s="969">
        <f t="shared" si="22"/>
        <v>0</v>
      </c>
      <c r="N69" s="969">
        <f t="shared" si="22"/>
        <v>0</v>
      </c>
      <c r="O69" s="970">
        <f t="shared" si="22"/>
        <v>0</v>
      </c>
    </row>
    <row r="70" spans="1:15" ht="19.5" customHeight="1" x14ac:dyDescent="0.2">
      <c r="A70" s="211"/>
      <c r="B70" s="417">
        <f t="shared" ref="B70:G70" si="23">B16</f>
        <v>-2</v>
      </c>
      <c r="C70" s="417">
        <f t="shared" si="23"/>
        <v>-1</v>
      </c>
      <c r="D70" s="417">
        <f t="shared" si="23"/>
        <v>0</v>
      </c>
      <c r="E70" s="251">
        <f t="shared" si="23"/>
        <v>1</v>
      </c>
      <c r="F70" s="251">
        <f t="shared" si="23"/>
        <v>2</v>
      </c>
      <c r="G70" s="251">
        <f t="shared" si="23"/>
        <v>3</v>
      </c>
      <c r="H70" s="212"/>
      <c r="I70" s="414"/>
      <c r="J70" s="417">
        <f t="shared" ref="J70:O70" si="24">J16</f>
        <v>-2</v>
      </c>
      <c r="K70" s="417">
        <f t="shared" si="24"/>
        <v>-1</v>
      </c>
      <c r="L70" s="417">
        <f t="shared" si="24"/>
        <v>0</v>
      </c>
      <c r="M70" s="251">
        <f t="shared" si="24"/>
        <v>1</v>
      </c>
      <c r="N70" s="251">
        <f t="shared" si="24"/>
        <v>2</v>
      </c>
      <c r="O70" s="251">
        <f t="shared" si="24"/>
        <v>3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42" t="str">
        <f>I18</f>
        <v>VLERËSIM I ARDHURAVE NGA TARIFAT</v>
      </c>
      <c r="J72" s="943"/>
      <c r="K72" s="943"/>
      <c r="L72" s="943"/>
      <c r="M72" s="943"/>
      <c r="N72" s="943"/>
      <c r="O72" s="944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48" t="str">
        <f t="shared" ref="A74:G75" si="25">A20</f>
        <v>SHPENZIME TË PRITSHME</v>
      </c>
      <c r="B74" s="949">
        <f t="shared" si="25"/>
        <v>0</v>
      </c>
      <c r="C74" s="949">
        <f t="shared" si="25"/>
        <v>0</v>
      </c>
      <c r="D74" s="949">
        <f t="shared" si="25"/>
        <v>0</v>
      </c>
      <c r="E74" s="949">
        <f t="shared" si="25"/>
        <v>0</v>
      </c>
      <c r="F74" s="949">
        <f t="shared" si="25"/>
        <v>0</v>
      </c>
      <c r="G74" s="950">
        <f t="shared" si="25"/>
        <v>0</v>
      </c>
      <c r="H74" s="10"/>
    </row>
    <row r="75" spans="1:15" ht="12.75" x14ac:dyDescent="0.2">
      <c r="A75" s="942" t="str">
        <f t="shared" si="25"/>
        <v>KOSTO DIREKTE PËR PROJEKTET DHE SHPENZIMET KAPITALE</v>
      </c>
      <c r="B75" s="943">
        <f t="shared" si="25"/>
        <v>0</v>
      </c>
      <c r="C75" s="943">
        <f t="shared" si="25"/>
        <v>0</v>
      </c>
      <c r="D75" s="943">
        <f t="shared" si="25"/>
        <v>0</v>
      </c>
      <c r="E75" s="943">
        <f t="shared" si="25"/>
        <v>0</v>
      </c>
      <c r="F75" s="943">
        <f t="shared" si="25"/>
        <v>0</v>
      </c>
      <c r="G75" s="944">
        <f t="shared" si="25"/>
        <v>0</v>
      </c>
      <c r="H75" s="31"/>
      <c r="I75" s="942" t="str">
        <f t="shared" ref="I75:I80" si="26">I22</f>
        <v>VLERËSIMI I TË ARDHURAVE ME DESTINACION</v>
      </c>
      <c r="J75" s="943"/>
      <c r="K75" s="943"/>
      <c r="L75" s="943"/>
      <c r="M75" s="943"/>
      <c r="N75" s="943"/>
      <c r="O75" s="944"/>
    </row>
    <row r="76" spans="1:15" ht="12.75" x14ac:dyDescent="0.2">
      <c r="A76" s="124" t="str">
        <f t="shared" ref="A76:D98" si="27">A22</f>
        <v>Pagat</v>
      </c>
      <c r="B76" s="945">
        <f t="shared" si="27"/>
        <v>600</v>
      </c>
      <c r="C76" s="946">
        <f t="shared" si="27"/>
        <v>0</v>
      </c>
      <c r="D76" s="947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45">
        <f t="shared" si="27"/>
        <v>601</v>
      </c>
      <c r="C77" s="946">
        <f t="shared" si="27"/>
        <v>0</v>
      </c>
      <c r="D77" s="947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45">
        <f t="shared" si="27"/>
        <v>602</v>
      </c>
      <c r="C78" s="946">
        <f t="shared" si="27"/>
        <v>0</v>
      </c>
      <c r="D78" s="947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45">
        <f t="shared" si="27"/>
        <v>603</v>
      </c>
      <c r="C79" s="946">
        <f t="shared" si="27"/>
        <v>0</v>
      </c>
      <c r="D79" s="947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45">
        <f t="shared" si="27"/>
        <v>604</v>
      </c>
      <c r="C80" s="946">
        <f t="shared" si="27"/>
        <v>0</v>
      </c>
      <c r="D80" s="947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45">
        <f t="shared" si="27"/>
        <v>605</v>
      </c>
      <c r="C81" s="946">
        <f t="shared" si="27"/>
        <v>0</v>
      </c>
      <c r="D81" s="947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45">
        <f t="shared" si="27"/>
        <v>606</v>
      </c>
      <c r="C82" s="946">
        <f t="shared" si="27"/>
        <v>0</v>
      </c>
      <c r="D82" s="947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45" t="str">
        <f t="shared" si="27"/>
        <v>230 / 231</v>
      </c>
      <c r="C83" s="946">
        <f t="shared" si="27"/>
        <v>0</v>
      </c>
      <c r="D83" s="947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45">
        <f t="shared" si="27"/>
        <v>609</v>
      </c>
      <c r="C84" s="946">
        <f t="shared" si="27"/>
        <v>0</v>
      </c>
      <c r="D84" s="947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45">
        <f t="shared" si="27"/>
        <v>650</v>
      </c>
      <c r="C85" s="946">
        <f t="shared" si="27"/>
        <v>0</v>
      </c>
      <c r="D85" s="947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45" t="str">
        <f t="shared" si="27"/>
        <v>69 / ?</v>
      </c>
      <c r="C86" s="946">
        <f t="shared" si="27"/>
        <v>0</v>
      </c>
      <c r="D86" s="947">
        <f t="shared" si="27"/>
        <v>0</v>
      </c>
      <c r="E86" s="129"/>
      <c r="F86" s="129"/>
      <c r="G86" s="129"/>
      <c r="H86" s="53"/>
      <c r="I86" s="951" t="str">
        <f t="shared" ref="I86:O87" si="29">I32</f>
        <v>SHUMA E KËRKUAR NETO</v>
      </c>
      <c r="J86" s="952">
        <f t="shared" si="29"/>
        <v>0</v>
      </c>
      <c r="K86" s="952">
        <f t="shared" si="29"/>
        <v>0</v>
      </c>
      <c r="L86" s="952">
        <f t="shared" si="29"/>
        <v>0</v>
      </c>
      <c r="M86" s="952">
        <f t="shared" si="29"/>
        <v>0</v>
      </c>
      <c r="N86" s="952">
        <f t="shared" si="29"/>
        <v>0</v>
      </c>
      <c r="O86" s="953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45">
        <f t="shared" si="27"/>
        <v>0</v>
      </c>
      <c r="C87" s="946">
        <f t="shared" si="27"/>
        <v>0</v>
      </c>
      <c r="D87" s="947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54">
        <f t="shared" si="29"/>
        <v>0</v>
      </c>
      <c r="J87" s="955">
        <f t="shared" si="29"/>
        <v>0</v>
      </c>
      <c r="K87" s="955">
        <f t="shared" si="29"/>
        <v>0</v>
      </c>
      <c r="L87" s="955">
        <f t="shared" si="29"/>
        <v>0</v>
      </c>
      <c r="M87" s="955">
        <f t="shared" si="29"/>
        <v>0</v>
      </c>
      <c r="N87" s="955">
        <f t="shared" si="29"/>
        <v>0</v>
      </c>
      <c r="O87" s="956">
        <f t="shared" si="29"/>
        <v>0</v>
      </c>
    </row>
    <row r="88" spans="1:15" ht="12.75" x14ac:dyDescent="0.2">
      <c r="A88" s="942" t="str">
        <f t="shared" si="27"/>
        <v>SHPENZIME KORRENTE</v>
      </c>
      <c r="B88" s="943">
        <f t="shared" si="27"/>
        <v>0</v>
      </c>
      <c r="C88" s="943">
        <f t="shared" si="27"/>
        <v>0</v>
      </c>
      <c r="D88" s="943">
        <f t="shared" si="27"/>
        <v>0</v>
      </c>
      <c r="E88" s="943">
        <f>E34</f>
        <v>0</v>
      </c>
      <c r="F88" s="943">
        <f>F34</f>
        <v>0</v>
      </c>
      <c r="G88" s="944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45">
        <f t="shared" si="27"/>
        <v>600</v>
      </c>
      <c r="C89" s="946">
        <f t="shared" si="27"/>
        <v>0</v>
      </c>
      <c r="D89" s="947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45">
        <f t="shared" si="27"/>
        <v>601</v>
      </c>
      <c r="C90" s="946">
        <f t="shared" si="27"/>
        <v>0</v>
      </c>
      <c r="D90" s="947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45">
        <f t="shared" si="27"/>
        <v>602</v>
      </c>
      <c r="C91" s="946">
        <f t="shared" si="27"/>
        <v>0</v>
      </c>
      <c r="D91" s="947">
        <f t="shared" si="27"/>
        <v>0</v>
      </c>
      <c r="E91" s="37"/>
      <c r="F91" s="37"/>
      <c r="G91" s="37"/>
      <c r="H91" s="53"/>
      <c r="I91" s="252" t="str">
        <f>I37</f>
        <v>Angazhimet</v>
      </c>
      <c r="J91" s="1006" t="str">
        <f>J37</f>
        <v>Vlera Totale për Aktivitet</v>
      </c>
      <c r="K91" s="1007"/>
      <c r="L91" s="1008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45">
        <f t="shared" si="27"/>
        <v>603</v>
      </c>
      <c r="C92" s="946">
        <f t="shared" si="27"/>
        <v>0</v>
      </c>
      <c r="D92" s="947">
        <f t="shared" si="27"/>
        <v>0</v>
      </c>
      <c r="E92" s="37"/>
      <c r="F92" s="37"/>
      <c r="G92" s="37"/>
      <c r="H92" s="53"/>
      <c r="I92" s="318" t="str">
        <f>I38</f>
        <v>Qëllime</v>
      </c>
      <c r="J92" s="1006" t="str">
        <f>J38</f>
        <v>Shpenzimet kapitale</v>
      </c>
      <c r="K92" s="1007"/>
      <c r="L92" s="1008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45">
        <f t="shared" si="27"/>
        <v>604</v>
      </c>
      <c r="C93" s="946">
        <f t="shared" si="27"/>
        <v>0</v>
      </c>
      <c r="D93" s="947">
        <f t="shared" si="27"/>
        <v>0</v>
      </c>
      <c r="E93" s="37"/>
      <c r="F93" s="37"/>
      <c r="G93" s="37"/>
      <c r="H93" s="53"/>
      <c r="I93" s="315"/>
      <c r="J93" s="1006" t="str">
        <f>J39</f>
        <v>Mallra dhe shërbime</v>
      </c>
      <c r="K93" s="1007"/>
      <c r="L93" s="1008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45">
        <f t="shared" si="27"/>
        <v>605</v>
      </c>
      <c r="C94" s="946">
        <f t="shared" si="27"/>
        <v>0</v>
      </c>
      <c r="D94" s="947">
        <f t="shared" si="27"/>
        <v>0</v>
      </c>
      <c r="E94" s="37"/>
      <c r="F94" s="37"/>
      <c r="G94" s="37"/>
      <c r="H94" s="53"/>
      <c r="I94" s="315"/>
      <c r="J94" s="1006" t="str">
        <f>J40</f>
        <v>Qëllime të mëtejshme</v>
      </c>
      <c r="K94" s="1007"/>
      <c r="L94" s="1008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45">
        <f t="shared" si="27"/>
        <v>606</v>
      </c>
      <c r="C95" s="946">
        <f t="shared" si="27"/>
        <v>0</v>
      </c>
      <c r="D95" s="947">
        <f t="shared" si="27"/>
        <v>0</v>
      </c>
      <c r="E95" s="37"/>
      <c r="F95" s="37"/>
      <c r="G95" s="37"/>
      <c r="H95" s="53"/>
      <c r="I95" s="315"/>
      <c r="J95" s="1002"/>
      <c r="K95" s="1002"/>
      <c r="L95" s="1002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50" t="str">
        <f t="shared" si="27"/>
        <v>Shpenzimet kapitale</v>
      </c>
      <c r="B96" s="972" t="str">
        <f t="shared" si="27"/>
        <v>230 / 231</v>
      </c>
      <c r="C96" s="973">
        <f t="shared" si="27"/>
        <v>0</v>
      </c>
      <c r="D96" s="974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45">
        <f t="shared" si="27"/>
        <v>609</v>
      </c>
      <c r="C97" s="946">
        <f t="shared" si="27"/>
        <v>0</v>
      </c>
      <c r="D97" s="947">
        <f t="shared" si="27"/>
        <v>0</v>
      </c>
      <c r="E97" s="37"/>
      <c r="F97" s="37"/>
      <c r="G97" s="37"/>
      <c r="H97" s="53"/>
      <c r="I97" s="419">
        <f>M70</f>
        <v>1</v>
      </c>
      <c r="J97" s="987"/>
      <c r="K97" s="988"/>
      <c r="L97" s="988"/>
      <c r="M97" s="988"/>
      <c r="N97" s="988"/>
      <c r="O97" s="989"/>
    </row>
    <row r="98" spans="1:15" ht="12.75" x14ac:dyDescent="0.2">
      <c r="A98" s="124" t="str">
        <f t="shared" si="27"/>
        <v>Interesa per kredi direkte ose bono</v>
      </c>
      <c r="B98" s="975">
        <f t="shared" si="27"/>
        <v>650</v>
      </c>
      <c r="C98" s="976">
        <f t="shared" si="27"/>
        <v>0</v>
      </c>
      <c r="D98" s="977">
        <f t="shared" si="27"/>
        <v>0</v>
      </c>
      <c r="E98" s="37"/>
      <c r="F98" s="37"/>
      <c r="G98" s="37"/>
      <c r="H98" s="53"/>
      <c r="I98" s="420"/>
      <c r="J98" s="990"/>
      <c r="K98" s="991"/>
      <c r="L98" s="991"/>
      <c r="M98" s="991"/>
      <c r="N98" s="991"/>
      <c r="O98" s="992"/>
    </row>
    <row r="99" spans="1:15" ht="12.75" x14ac:dyDescent="0.2">
      <c r="A99" s="252" t="str">
        <f>A45</f>
        <v>Të tjera</v>
      </c>
      <c r="B99" s="945" t="str">
        <f>B45</f>
        <v>69 / ?</v>
      </c>
      <c r="C99" s="946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</v>
      </c>
      <c r="J99" s="987"/>
      <c r="K99" s="988"/>
      <c r="L99" s="988"/>
      <c r="M99" s="988"/>
      <c r="N99" s="988"/>
      <c r="O99" s="989"/>
    </row>
    <row r="100" spans="1:15" ht="12.75" x14ac:dyDescent="0.2">
      <c r="A100" s="124" t="str">
        <f>A46</f>
        <v>SHPENZIME KORRENTE</v>
      </c>
      <c r="B100" s="978"/>
      <c r="C100" s="979"/>
      <c r="D100" s="980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93"/>
      <c r="K100" s="994"/>
      <c r="L100" s="994"/>
      <c r="M100" s="994"/>
      <c r="N100" s="994"/>
      <c r="O100" s="995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3</v>
      </c>
      <c r="J101" s="987"/>
      <c r="K101" s="988"/>
      <c r="L101" s="988"/>
      <c r="M101" s="988"/>
      <c r="N101" s="988"/>
      <c r="O101" s="989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93"/>
      <c r="K102" s="994"/>
      <c r="L102" s="994"/>
      <c r="M102" s="994"/>
      <c r="N102" s="994"/>
      <c r="O102" s="995"/>
    </row>
    <row r="105" spans="1:15" ht="17.25" customHeight="1" x14ac:dyDescent="0.2">
      <c r="A105" s="213" t="str">
        <f t="shared" ref="A105:O105" si="36">A66</f>
        <v>Nënfunksioni 27</v>
      </c>
      <c r="B105" s="941" t="str">
        <f t="shared" si="36"/>
        <v>106 Strehimi social</v>
      </c>
      <c r="C105" s="941">
        <f t="shared" si="36"/>
        <v>0</v>
      </c>
      <c r="D105" s="941">
        <f t="shared" si="36"/>
        <v>0</v>
      </c>
      <c r="E105" s="941">
        <f t="shared" si="36"/>
        <v>0</v>
      </c>
      <c r="F105" s="941">
        <f t="shared" si="36"/>
        <v>0</v>
      </c>
      <c r="G105" s="941">
        <f t="shared" si="36"/>
        <v>0</v>
      </c>
      <c r="H105" s="941">
        <f t="shared" si="36"/>
        <v>0</v>
      </c>
      <c r="I105" s="941">
        <f t="shared" si="36"/>
        <v>0</v>
      </c>
      <c r="J105" s="941">
        <f t="shared" si="36"/>
        <v>0</v>
      </c>
      <c r="K105" s="941">
        <f t="shared" si="36"/>
        <v>0</v>
      </c>
      <c r="L105" s="941">
        <f t="shared" si="36"/>
        <v>0</v>
      </c>
      <c r="M105" s="941">
        <f t="shared" si="36"/>
        <v>0</v>
      </c>
      <c r="N105" s="941">
        <f t="shared" si="36"/>
        <v>0</v>
      </c>
      <c r="O105" s="941">
        <f t="shared" si="36"/>
        <v>0</v>
      </c>
    </row>
    <row r="106" spans="1:15" ht="17.25" customHeight="1" x14ac:dyDescent="0.2">
      <c r="A106" s="276" t="str">
        <f>A7</f>
        <v>Programi 28b</v>
      </c>
      <c r="B106" s="941">
        <f>C7</f>
        <v>0</v>
      </c>
      <c r="C106" s="941" t="e">
        <f>#REF!</f>
        <v>#REF!</v>
      </c>
      <c r="D106" s="941" t="e">
        <f>#REF!</f>
        <v>#REF!</v>
      </c>
      <c r="E106" s="941" t="e">
        <f>#REF!</f>
        <v>#REF!</v>
      </c>
      <c r="F106" s="941" t="e">
        <f>#REF!</f>
        <v>#REF!</v>
      </c>
      <c r="G106" s="941" t="e">
        <f>#REF!</f>
        <v>#REF!</v>
      </c>
      <c r="H106" s="941" t="e">
        <f>#REF!</f>
        <v>#REF!</v>
      </c>
      <c r="I106" s="941" t="e">
        <f>#REF!</f>
        <v>#REF!</v>
      </c>
      <c r="J106" s="941" t="e">
        <f>#REF!</f>
        <v>#REF!</v>
      </c>
      <c r="K106" s="941" t="e">
        <f>#REF!</f>
        <v>#REF!</v>
      </c>
      <c r="L106" s="941" t="e">
        <f>#REF!</f>
        <v>#REF!</v>
      </c>
      <c r="M106" s="941" t="e">
        <f>#REF!</f>
        <v>#REF!</v>
      </c>
      <c r="N106" s="941" t="e">
        <f>#REF!</f>
        <v>#REF!</v>
      </c>
      <c r="O106" s="941" t="e">
        <f>#REF!</f>
        <v>#REF!</v>
      </c>
    </row>
    <row r="107" spans="1:15" ht="17.25" customHeight="1" x14ac:dyDescent="0.2">
      <c r="A107" s="648">
        <f>'(B3) Struktura Funksionale'!B141</f>
        <v>0</v>
      </c>
      <c r="B107" s="570"/>
      <c r="C107" s="570"/>
      <c r="D107" s="570"/>
      <c r="E107" s="570"/>
      <c r="F107" s="570"/>
      <c r="G107" s="570"/>
      <c r="H107" s="570"/>
      <c r="I107" s="570"/>
      <c r="J107" s="570"/>
      <c r="K107" s="570"/>
      <c r="L107" s="570"/>
      <c r="M107" s="570"/>
      <c r="N107" s="570"/>
      <c r="O107" s="571"/>
    </row>
    <row r="108" spans="1:15" ht="24.75" customHeight="1" x14ac:dyDescent="0.2">
      <c r="A108" s="968" t="str">
        <f t="shared" ref="A108:G108" si="37">A69</f>
        <v>SHPENZIME TË PRITSHME</v>
      </c>
      <c r="B108" s="969">
        <f t="shared" si="37"/>
        <v>0</v>
      </c>
      <c r="C108" s="969">
        <f t="shared" si="37"/>
        <v>0</v>
      </c>
      <c r="D108" s="969">
        <f t="shared" si="37"/>
        <v>0</v>
      </c>
      <c r="E108" s="969">
        <f t="shared" si="37"/>
        <v>0</v>
      </c>
      <c r="F108" s="969">
        <f t="shared" si="37"/>
        <v>0</v>
      </c>
      <c r="G108" s="970">
        <f t="shared" si="37"/>
        <v>0</v>
      </c>
      <c r="H108" s="131"/>
      <c r="I108" s="971" t="str">
        <f t="shared" ref="I108:O108" si="38">I69</f>
        <v xml:space="preserve">TË ARDHURAT E PRITSHME </v>
      </c>
      <c r="J108" s="969">
        <f t="shared" si="38"/>
        <v>0</v>
      </c>
      <c r="K108" s="969">
        <f t="shared" si="38"/>
        <v>0</v>
      </c>
      <c r="L108" s="969">
        <f t="shared" si="38"/>
        <v>0</v>
      </c>
      <c r="M108" s="969">
        <f t="shared" si="38"/>
        <v>0</v>
      </c>
      <c r="N108" s="969">
        <f t="shared" si="38"/>
        <v>0</v>
      </c>
      <c r="O108" s="970">
        <f t="shared" si="38"/>
        <v>0</v>
      </c>
    </row>
    <row r="109" spans="1:15" ht="21" customHeight="1" x14ac:dyDescent="0.2">
      <c r="A109" s="211"/>
      <c r="B109" s="417">
        <f t="shared" ref="B109:G109" si="39">B70</f>
        <v>-2</v>
      </c>
      <c r="C109" s="417">
        <f t="shared" si="39"/>
        <v>-1</v>
      </c>
      <c r="D109" s="417">
        <f t="shared" si="39"/>
        <v>0</v>
      </c>
      <c r="E109" s="251">
        <f t="shared" si="39"/>
        <v>1</v>
      </c>
      <c r="F109" s="251">
        <f t="shared" si="39"/>
        <v>2</v>
      </c>
      <c r="G109" s="251">
        <f t="shared" si="39"/>
        <v>3</v>
      </c>
      <c r="H109" s="212"/>
      <c r="I109" s="414"/>
      <c r="J109" s="417">
        <f t="shared" ref="J109:O109" si="40">J70</f>
        <v>-2</v>
      </c>
      <c r="K109" s="417">
        <f t="shared" si="40"/>
        <v>-1</v>
      </c>
      <c r="L109" s="417">
        <f t="shared" si="40"/>
        <v>0</v>
      </c>
      <c r="M109" s="251">
        <f t="shared" si="40"/>
        <v>1</v>
      </c>
      <c r="N109" s="251">
        <f t="shared" si="40"/>
        <v>2</v>
      </c>
      <c r="O109" s="251">
        <f t="shared" si="40"/>
        <v>3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42" t="str">
        <f>I72</f>
        <v>VLERËSIM I ARDHURAVE NGA TARIFAT</v>
      </c>
      <c r="J111" s="943"/>
      <c r="K111" s="943"/>
      <c r="L111" s="943"/>
      <c r="M111" s="943"/>
      <c r="N111" s="943"/>
      <c r="O111" s="944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48" t="str">
        <f t="shared" ref="A113:G114" si="41">A74</f>
        <v>SHPENZIME TË PRITSHME</v>
      </c>
      <c r="B113" s="949">
        <f t="shared" si="41"/>
        <v>0</v>
      </c>
      <c r="C113" s="949">
        <f t="shared" si="41"/>
        <v>0</v>
      </c>
      <c r="D113" s="949">
        <f t="shared" si="41"/>
        <v>0</v>
      </c>
      <c r="E113" s="949">
        <f t="shared" si="41"/>
        <v>0</v>
      </c>
      <c r="F113" s="949">
        <f t="shared" si="41"/>
        <v>0</v>
      </c>
      <c r="G113" s="950">
        <f t="shared" si="41"/>
        <v>0</v>
      </c>
      <c r="H113" s="10"/>
    </row>
    <row r="114" spans="1:15" ht="12.75" x14ac:dyDescent="0.2">
      <c r="A114" s="942" t="str">
        <f t="shared" si="41"/>
        <v>KOSTO DIREKTE PËR PROJEKTET DHE SHPENZIMET KAPITALE</v>
      </c>
      <c r="B114" s="943">
        <f t="shared" si="41"/>
        <v>0</v>
      </c>
      <c r="C114" s="943">
        <f t="shared" si="41"/>
        <v>0</v>
      </c>
      <c r="D114" s="943">
        <f t="shared" si="41"/>
        <v>0</v>
      </c>
      <c r="E114" s="943">
        <f t="shared" si="41"/>
        <v>0</v>
      </c>
      <c r="F114" s="943">
        <f t="shared" si="41"/>
        <v>0</v>
      </c>
      <c r="G114" s="944">
        <f t="shared" si="41"/>
        <v>0</v>
      </c>
      <c r="H114" s="31"/>
      <c r="I114" s="942" t="str">
        <f t="shared" ref="I114:I119" si="42">I75</f>
        <v>VLERËSIMI I TË ARDHURAVE ME DESTINACION</v>
      </c>
      <c r="J114" s="943"/>
      <c r="K114" s="943"/>
      <c r="L114" s="943"/>
      <c r="M114" s="943"/>
      <c r="N114" s="943"/>
      <c r="O114" s="944"/>
    </row>
    <row r="115" spans="1:15" ht="12.75" x14ac:dyDescent="0.2">
      <c r="A115" s="124" t="str">
        <f t="shared" ref="A115:D137" si="43">A76</f>
        <v>Pagat</v>
      </c>
      <c r="B115" s="945">
        <f t="shared" si="43"/>
        <v>600</v>
      </c>
      <c r="C115" s="946">
        <f t="shared" si="43"/>
        <v>0</v>
      </c>
      <c r="D115" s="947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45">
        <f t="shared" si="43"/>
        <v>601</v>
      </c>
      <c r="C116" s="946">
        <f t="shared" si="43"/>
        <v>0</v>
      </c>
      <c r="D116" s="947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45">
        <f t="shared" si="43"/>
        <v>602</v>
      </c>
      <c r="C117" s="946">
        <f t="shared" si="43"/>
        <v>0</v>
      </c>
      <c r="D117" s="947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45">
        <f t="shared" si="43"/>
        <v>603</v>
      </c>
      <c r="C118" s="946">
        <f t="shared" si="43"/>
        <v>0</v>
      </c>
      <c r="D118" s="947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45">
        <f t="shared" si="43"/>
        <v>604</v>
      </c>
      <c r="C119" s="946">
        <f t="shared" si="43"/>
        <v>0</v>
      </c>
      <c r="D119" s="947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45">
        <f t="shared" si="43"/>
        <v>605</v>
      </c>
      <c r="C120" s="946">
        <f t="shared" si="43"/>
        <v>0</v>
      </c>
      <c r="D120" s="947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45">
        <f t="shared" si="43"/>
        <v>606</v>
      </c>
      <c r="C121" s="946">
        <f t="shared" si="43"/>
        <v>0</v>
      </c>
      <c r="D121" s="947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45" t="str">
        <f t="shared" si="43"/>
        <v>230 / 231</v>
      </c>
      <c r="C122" s="946">
        <f t="shared" si="43"/>
        <v>0</v>
      </c>
      <c r="D122" s="947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45">
        <f t="shared" si="43"/>
        <v>609</v>
      </c>
      <c r="C123" s="946">
        <f t="shared" si="43"/>
        <v>0</v>
      </c>
      <c r="D123" s="947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45">
        <f t="shared" si="43"/>
        <v>650</v>
      </c>
      <c r="C124" s="946">
        <f t="shared" si="43"/>
        <v>0</v>
      </c>
      <c r="D124" s="947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45" t="str">
        <f t="shared" si="43"/>
        <v>69 / ?</v>
      </c>
      <c r="C125" s="946">
        <f t="shared" si="43"/>
        <v>0</v>
      </c>
      <c r="D125" s="947">
        <f t="shared" si="43"/>
        <v>0</v>
      </c>
      <c r="E125" s="129"/>
      <c r="F125" s="129"/>
      <c r="G125" s="129"/>
      <c r="H125" s="53"/>
      <c r="I125" s="951" t="str">
        <f t="shared" ref="I125:O126" si="45">I86</f>
        <v>SHUMA E KËRKUAR NETO</v>
      </c>
      <c r="J125" s="952">
        <f t="shared" si="45"/>
        <v>0</v>
      </c>
      <c r="K125" s="952">
        <f t="shared" si="45"/>
        <v>0</v>
      </c>
      <c r="L125" s="952">
        <f t="shared" si="45"/>
        <v>0</v>
      </c>
      <c r="M125" s="952">
        <f t="shared" si="45"/>
        <v>0</v>
      </c>
      <c r="N125" s="952">
        <f t="shared" si="45"/>
        <v>0</v>
      </c>
      <c r="O125" s="953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45">
        <f t="shared" si="43"/>
        <v>0</v>
      </c>
      <c r="C126" s="946">
        <f t="shared" si="43"/>
        <v>0</v>
      </c>
      <c r="D126" s="947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54">
        <f t="shared" si="45"/>
        <v>0</v>
      </c>
      <c r="J126" s="955">
        <f t="shared" si="45"/>
        <v>0</v>
      </c>
      <c r="K126" s="955">
        <f t="shared" si="45"/>
        <v>0</v>
      </c>
      <c r="L126" s="955">
        <f t="shared" si="45"/>
        <v>0</v>
      </c>
      <c r="M126" s="955">
        <f t="shared" si="45"/>
        <v>0</v>
      </c>
      <c r="N126" s="955">
        <f t="shared" si="45"/>
        <v>0</v>
      </c>
      <c r="O126" s="956">
        <f t="shared" si="45"/>
        <v>0</v>
      </c>
    </row>
    <row r="127" spans="1:15" ht="12.75" x14ac:dyDescent="0.2">
      <c r="A127" s="942" t="str">
        <f t="shared" si="43"/>
        <v>SHPENZIME KORRENTE</v>
      </c>
      <c r="B127" s="943">
        <f t="shared" si="43"/>
        <v>0</v>
      </c>
      <c r="C127" s="943">
        <f t="shared" si="43"/>
        <v>0</v>
      </c>
      <c r="D127" s="943">
        <f t="shared" si="43"/>
        <v>0</v>
      </c>
      <c r="E127" s="943">
        <f>E88</f>
        <v>0</v>
      </c>
      <c r="F127" s="943">
        <f>F88</f>
        <v>0</v>
      </c>
      <c r="G127" s="944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45">
        <f t="shared" si="43"/>
        <v>600</v>
      </c>
      <c r="C128" s="946">
        <f t="shared" si="43"/>
        <v>0</v>
      </c>
      <c r="D128" s="947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45">
        <f t="shared" si="43"/>
        <v>601</v>
      </c>
      <c r="C129" s="946">
        <f t="shared" si="43"/>
        <v>0</v>
      </c>
      <c r="D129" s="947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45">
        <f t="shared" si="43"/>
        <v>602</v>
      </c>
      <c r="C130" s="946">
        <f t="shared" si="43"/>
        <v>0</v>
      </c>
      <c r="D130" s="947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06" t="str">
        <f>J91</f>
        <v>Vlera Totale për Aktivitet</v>
      </c>
      <c r="K130" s="1007"/>
      <c r="L130" s="1008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45">
        <f t="shared" si="43"/>
        <v>603</v>
      </c>
      <c r="C131" s="946">
        <f t="shared" si="43"/>
        <v>0</v>
      </c>
      <c r="D131" s="947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06" t="str">
        <f>J92</f>
        <v>Shpenzimet kapitale</v>
      </c>
      <c r="K131" s="1007"/>
      <c r="L131" s="1008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45">
        <f t="shared" si="43"/>
        <v>604</v>
      </c>
      <c r="C132" s="946">
        <f t="shared" si="43"/>
        <v>0</v>
      </c>
      <c r="D132" s="947">
        <f t="shared" si="43"/>
        <v>0</v>
      </c>
      <c r="E132" s="37"/>
      <c r="F132" s="37"/>
      <c r="G132" s="37"/>
      <c r="H132" s="53"/>
      <c r="I132" s="315"/>
      <c r="J132" s="1006" t="str">
        <f>J93</f>
        <v>Mallra dhe shërbime</v>
      </c>
      <c r="K132" s="1007"/>
      <c r="L132" s="1008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45">
        <f t="shared" si="43"/>
        <v>605</v>
      </c>
      <c r="C133" s="946">
        <f t="shared" si="43"/>
        <v>0</v>
      </c>
      <c r="D133" s="947">
        <f t="shared" si="43"/>
        <v>0</v>
      </c>
      <c r="E133" s="37"/>
      <c r="F133" s="37"/>
      <c r="G133" s="37"/>
      <c r="H133" s="53"/>
      <c r="I133" s="315"/>
      <c r="J133" s="1006" t="str">
        <f>J94</f>
        <v>Qëllime të mëtejshme</v>
      </c>
      <c r="K133" s="1007"/>
      <c r="L133" s="1008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45">
        <f t="shared" si="43"/>
        <v>606</v>
      </c>
      <c r="C134" s="946">
        <f t="shared" si="43"/>
        <v>0</v>
      </c>
      <c r="D134" s="947">
        <f t="shared" si="43"/>
        <v>0</v>
      </c>
      <c r="E134" s="37"/>
      <c r="F134" s="37"/>
      <c r="G134" s="37"/>
      <c r="H134" s="53"/>
      <c r="I134" s="315"/>
      <c r="J134" s="1002"/>
      <c r="K134" s="1002"/>
      <c r="L134" s="1002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50" t="str">
        <f t="shared" si="43"/>
        <v>Shpenzimet kapitale</v>
      </c>
      <c r="B135" s="972" t="str">
        <f t="shared" si="43"/>
        <v>230 / 231</v>
      </c>
      <c r="C135" s="973">
        <f t="shared" si="43"/>
        <v>0</v>
      </c>
      <c r="D135" s="974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45">
        <f t="shared" si="43"/>
        <v>609</v>
      </c>
      <c r="C136" s="946">
        <f t="shared" si="43"/>
        <v>0</v>
      </c>
      <c r="D136" s="947">
        <f t="shared" si="43"/>
        <v>0</v>
      </c>
      <c r="E136" s="37"/>
      <c r="F136" s="37"/>
      <c r="G136" s="37"/>
      <c r="H136" s="53"/>
      <c r="I136" s="419">
        <f>M109</f>
        <v>1</v>
      </c>
      <c r="J136" s="987"/>
      <c r="K136" s="988"/>
      <c r="L136" s="988"/>
      <c r="M136" s="988"/>
      <c r="N136" s="988"/>
      <c r="O136" s="989"/>
    </row>
    <row r="137" spans="1:15" ht="12.75" x14ac:dyDescent="0.2">
      <c r="A137" s="124" t="str">
        <f t="shared" si="43"/>
        <v>Interesa per kredi direkte ose bono</v>
      </c>
      <c r="B137" s="975">
        <f t="shared" si="43"/>
        <v>650</v>
      </c>
      <c r="C137" s="976">
        <f t="shared" si="43"/>
        <v>0</v>
      </c>
      <c r="D137" s="977">
        <f t="shared" si="43"/>
        <v>0</v>
      </c>
      <c r="E137" s="37"/>
      <c r="F137" s="37"/>
      <c r="G137" s="37"/>
      <c r="H137" s="53"/>
      <c r="I137" s="420"/>
      <c r="J137" s="990"/>
      <c r="K137" s="991"/>
      <c r="L137" s="991"/>
      <c r="M137" s="991"/>
      <c r="N137" s="991"/>
      <c r="O137" s="992"/>
    </row>
    <row r="138" spans="1:15" ht="12.75" x14ac:dyDescent="0.2">
      <c r="A138" s="252" t="str">
        <f>A99</f>
        <v>Të tjera</v>
      </c>
      <c r="B138" s="945" t="str">
        <f>B99</f>
        <v>69 / ?</v>
      </c>
      <c r="C138" s="946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</v>
      </c>
      <c r="J138" s="987"/>
      <c r="K138" s="988"/>
      <c r="L138" s="988"/>
      <c r="M138" s="988"/>
      <c r="N138" s="988"/>
      <c r="O138" s="989"/>
    </row>
    <row r="139" spans="1:15" ht="12.75" x14ac:dyDescent="0.2">
      <c r="A139" s="124" t="str">
        <f>A100</f>
        <v>SHPENZIME KORRENTE</v>
      </c>
      <c r="B139" s="978"/>
      <c r="C139" s="979"/>
      <c r="D139" s="980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93"/>
      <c r="K139" s="994"/>
      <c r="L139" s="994"/>
      <c r="M139" s="994"/>
      <c r="N139" s="994"/>
      <c r="O139" s="995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3</v>
      </c>
      <c r="J140" s="987"/>
      <c r="K140" s="988"/>
      <c r="L140" s="988"/>
      <c r="M140" s="988"/>
      <c r="N140" s="988"/>
      <c r="O140" s="989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93"/>
      <c r="K141" s="994"/>
      <c r="L141" s="994"/>
      <c r="M141" s="994"/>
      <c r="N141" s="994"/>
      <c r="O141" s="995"/>
    </row>
    <row r="144" spans="1:15" ht="17.25" customHeight="1" x14ac:dyDescent="0.2">
      <c r="A144" s="213" t="str">
        <f t="shared" ref="A144:O144" si="52">A66</f>
        <v>Nënfunksioni 27</v>
      </c>
      <c r="B144" s="941" t="str">
        <f t="shared" si="52"/>
        <v>106 Strehimi social</v>
      </c>
      <c r="C144" s="941">
        <f t="shared" si="52"/>
        <v>0</v>
      </c>
      <c r="D144" s="941">
        <f t="shared" si="52"/>
        <v>0</v>
      </c>
      <c r="E144" s="941">
        <f t="shared" si="52"/>
        <v>0</v>
      </c>
      <c r="F144" s="941">
        <f t="shared" si="52"/>
        <v>0</v>
      </c>
      <c r="G144" s="941">
        <f t="shared" si="52"/>
        <v>0</v>
      </c>
      <c r="H144" s="941">
        <f t="shared" si="52"/>
        <v>0</v>
      </c>
      <c r="I144" s="941">
        <f t="shared" si="52"/>
        <v>0</v>
      </c>
      <c r="J144" s="941">
        <f t="shared" si="52"/>
        <v>0</v>
      </c>
      <c r="K144" s="941">
        <f t="shared" si="52"/>
        <v>0</v>
      </c>
      <c r="L144" s="941">
        <f t="shared" si="52"/>
        <v>0</v>
      </c>
      <c r="M144" s="941">
        <f t="shared" si="52"/>
        <v>0</v>
      </c>
      <c r="N144" s="941">
        <f t="shared" si="52"/>
        <v>0</v>
      </c>
      <c r="O144" s="941">
        <f t="shared" si="52"/>
        <v>0</v>
      </c>
    </row>
    <row r="145" spans="1:15" ht="17.25" customHeight="1" x14ac:dyDescent="0.2">
      <c r="A145" s="276" t="str">
        <f>A8</f>
        <v>Programi 28c</v>
      </c>
      <c r="B145" s="941">
        <f>C8</f>
        <v>0</v>
      </c>
      <c r="C145" s="941" t="e">
        <f>#REF!</f>
        <v>#REF!</v>
      </c>
      <c r="D145" s="941" t="e">
        <f>#REF!</f>
        <v>#REF!</v>
      </c>
      <c r="E145" s="941" t="e">
        <f>#REF!</f>
        <v>#REF!</v>
      </c>
      <c r="F145" s="941" t="e">
        <f>#REF!</f>
        <v>#REF!</v>
      </c>
      <c r="G145" s="941" t="e">
        <f>#REF!</f>
        <v>#REF!</v>
      </c>
      <c r="H145" s="941" t="e">
        <f>#REF!</f>
        <v>#REF!</v>
      </c>
      <c r="I145" s="941" t="e">
        <f>#REF!</f>
        <v>#REF!</v>
      </c>
      <c r="J145" s="941" t="e">
        <f>#REF!</f>
        <v>#REF!</v>
      </c>
      <c r="K145" s="941" t="e">
        <f>#REF!</f>
        <v>#REF!</v>
      </c>
      <c r="L145" s="941" t="e">
        <f>#REF!</f>
        <v>#REF!</v>
      </c>
      <c r="M145" s="941" t="e">
        <f>#REF!</f>
        <v>#REF!</v>
      </c>
      <c r="N145" s="941" t="e">
        <f>#REF!</f>
        <v>#REF!</v>
      </c>
      <c r="O145" s="941" t="e">
        <f>#REF!</f>
        <v>#REF!</v>
      </c>
    </row>
    <row r="146" spans="1:15" ht="17.25" customHeight="1" x14ac:dyDescent="0.2">
      <c r="A146" s="648">
        <f>'(B3) Struktura Funksionale'!B142</f>
        <v>0</v>
      </c>
      <c r="B146" s="570"/>
      <c r="C146" s="570"/>
      <c r="D146" s="570"/>
      <c r="E146" s="570"/>
      <c r="F146" s="570"/>
      <c r="G146" s="570"/>
      <c r="H146" s="570"/>
      <c r="I146" s="570"/>
      <c r="J146" s="570"/>
      <c r="K146" s="570"/>
      <c r="L146" s="570"/>
      <c r="M146" s="570"/>
      <c r="N146" s="570"/>
      <c r="O146" s="571"/>
    </row>
    <row r="147" spans="1:15" ht="22.5" customHeight="1" x14ac:dyDescent="0.2">
      <c r="A147" s="968" t="str">
        <f t="shared" ref="A147:G147" si="53">A69</f>
        <v>SHPENZIME TË PRITSHME</v>
      </c>
      <c r="B147" s="969">
        <f t="shared" si="53"/>
        <v>0</v>
      </c>
      <c r="C147" s="969">
        <f t="shared" si="53"/>
        <v>0</v>
      </c>
      <c r="D147" s="969">
        <f t="shared" si="53"/>
        <v>0</v>
      </c>
      <c r="E147" s="969">
        <f t="shared" si="53"/>
        <v>0</v>
      </c>
      <c r="F147" s="969">
        <f t="shared" si="53"/>
        <v>0</v>
      </c>
      <c r="G147" s="970">
        <f t="shared" si="53"/>
        <v>0</v>
      </c>
      <c r="H147" s="131"/>
      <c r="I147" s="971" t="str">
        <f t="shared" ref="I147:O147" si="54">I69</f>
        <v xml:space="preserve">TË ARDHURAT E PRITSHME </v>
      </c>
      <c r="J147" s="969">
        <f t="shared" si="54"/>
        <v>0</v>
      </c>
      <c r="K147" s="969">
        <f t="shared" si="54"/>
        <v>0</v>
      </c>
      <c r="L147" s="969">
        <f t="shared" si="54"/>
        <v>0</v>
      </c>
      <c r="M147" s="969">
        <f t="shared" si="54"/>
        <v>0</v>
      </c>
      <c r="N147" s="969">
        <f t="shared" si="54"/>
        <v>0</v>
      </c>
      <c r="O147" s="970">
        <f t="shared" si="54"/>
        <v>0</v>
      </c>
    </row>
    <row r="148" spans="1:15" ht="20.25" customHeight="1" x14ac:dyDescent="0.2">
      <c r="A148" s="211"/>
      <c r="B148" s="417">
        <f t="shared" ref="B148:G148" si="55">B70</f>
        <v>-2</v>
      </c>
      <c r="C148" s="417">
        <f t="shared" si="55"/>
        <v>-1</v>
      </c>
      <c r="D148" s="417">
        <f t="shared" si="55"/>
        <v>0</v>
      </c>
      <c r="E148" s="251">
        <f t="shared" si="55"/>
        <v>1</v>
      </c>
      <c r="F148" s="251">
        <f t="shared" si="55"/>
        <v>2</v>
      </c>
      <c r="G148" s="251">
        <f t="shared" si="55"/>
        <v>3</v>
      </c>
      <c r="H148" s="212"/>
      <c r="I148" s="307"/>
      <c r="J148" s="249">
        <f t="shared" ref="J148:O148" si="56">J70</f>
        <v>-2</v>
      </c>
      <c r="K148" s="249">
        <f t="shared" si="56"/>
        <v>-1</v>
      </c>
      <c r="L148" s="249">
        <f t="shared" si="56"/>
        <v>0</v>
      </c>
      <c r="M148" s="250">
        <f t="shared" si="56"/>
        <v>1</v>
      </c>
      <c r="N148" s="250">
        <f t="shared" si="56"/>
        <v>2</v>
      </c>
      <c r="O148" s="250">
        <f t="shared" si="56"/>
        <v>3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42" t="str">
        <f t="shared" ref="I150:O150" si="57">I72</f>
        <v>VLERËSIM I ARDHURAVE NGA TARIFAT</v>
      </c>
      <c r="J150" s="943">
        <f t="shared" si="57"/>
        <v>0</v>
      </c>
      <c r="K150" s="943">
        <f t="shared" si="57"/>
        <v>0</v>
      </c>
      <c r="L150" s="943">
        <f t="shared" si="57"/>
        <v>0</v>
      </c>
      <c r="M150" s="943">
        <f t="shared" si="57"/>
        <v>0</v>
      </c>
      <c r="N150" s="943">
        <f t="shared" si="57"/>
        <v>0</v>
      </c>
      <c r="O150" s="944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48" t="str">
        <f t="shared" ref="A152:G153" si="58">A74</f>
        <v>SHPENZIME TË PRITSHME</v>
      </c>
      <c r="B152" s="949">
        <f t="shared" si="58"/>
        <v>0</v>
      </c>
      <c r="C152" s="949">
        <f t="shared" si="58"/>
        <v>0</v>
      </c>
      <c r="D152" s="949">
        <f t="shared" si="58"/>
        <v>0</v>
      </c>
      <c r="E152" s="949">
        <f t="shared" si="58"/>
        <v>0</v>
      </c>
      <c r="F152" s="949">
        <f t="shared" si="58"/>
        <v>0</v>
      </c>
      <c r="G152" s="950">
        <f t="shared" si="58"/>
        <v>0</v>
      </c>
      <c r="H152" s="10"/>
    </row>
    <row r="153" spans="1:15" ht="12.75" x14ac:dyDescent="0.2">
      <c r="A153" s="942" t="str">
        <f t="shared" si="58"/>
        <v>KOSTO DIREKTE PËR PROJEKTET DHE SHPENZIMET KAPITALE</v>
      </c>
      <c r="B153" s="943">
        <f t="shared" si="58"/>
        <v>0</v>
      </c>
      <c r="C153" s="943">
        <f t="shared" si="58"/>
        <v>0</v>
      </c>
      <c r="D153" s="943">
        <f t="shared" si="58"/>
        <v>0</v>
      </c>
      <c r="E153" s="943">
        <f t="shared" si="58"/>
        <v>0</v>
      </c>
      <c r="F153" s="943">
        <f t="shared" si="58"/>
        <v>0</v>
      </c>
      <c r="G153" s="944">
        <f t="shared" si="58"/>
        <v>0</v>
      </c>
      <c r="H153" s="31"/>
      <c r="I153" s="942" t="str">
        <f t="shared" ref="I153:I158" si="59">I75</f>
        <v>VLERËSIMI I TË ARDHURAVE ME DESTINACION</v>
      </c>
      <c r="J153" s="943"/>
      <c r="K153" s="943"/>
      <c r="L153" s="943"/>
      <c r="M153" s="943"/>
      <c r="N153" s="943"/>
      <c r="O153" s="944"/>
    </row>
    <row r="154" spans="1:15" ht="12.75" x14ac:dyDescent="0.2">
      <c r="A154" s="124" t="str">
        <f t="shared" ref="A154:D176" si="60">A76</f>
        <v>Pagat</v>
      </c>
      <c r="B154" s="945">
        <f t="shared" si="60"/>
        <v>600</v>
      </c>
      <c r="C154" s="946">
        <f t="shared" si="60"/>
        <v>0</v>
      </c>
      <c r="D154" s="947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45">
        <f t="shared" si="60"/>
        <v>601</v>
      </c>
      <c r="C155" s="946">
        <f t="shared" si="60"/>
        <v>0</v>
      </c>
      <c r="D155" s="947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45">
        <f t="shared" si="60"/>
        <v>602</v>
      </c>
      <c r="C156" s="946">
        <f t="shared" si="60"/>
        <v>0</v>
      </c>
      <c r="D156" s="947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45">
        <f t="shared" si="60"/>
        <v>603</v>
      </c>
      <c r="C157" s="946">
        <f t="shared" si="60"/>
        <v>0</v>
      </c>
      <c r="D157" s="947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45">
        <f t="shared" si="60"/>
        <v>604</v>
      </c>
      <c r="C158" s="946">
        <f t="shared" si="60"/>
        <v>0</v>
      </c>
      <c r="D158" s="947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45">
        <f t="shared" si="60"/>
        <v>605</v>
      </c>
      <c r="C159" s="946">
        <f t="shared" si="60"/>
        <v>0</v>
      </c>
      <c r="D159" s="947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45">
        <f t="shared" si="60"/>
        <v>606</v>
      </c>
      <c r="C160" s="946">
        <f t="shared" si="60"/>
        <v>0</v>
      </c>
      <c r="D160" s="947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45" t="str">
        <f t="shared" si="60"/>
        <v>230 / 231</v>
      </c>
      <c r="C161" s="946">
        <f t="shared" si="60"/>
        <v>0</v>
      </c>
      <c r="D161" s="947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45">
        <f t="shared" si="60"/>
        <v>609</v>
      </c>
      <c r="C162" s="946">
        <f t="shared" si="60"/>
        <v>0</v>
      </c>
      <c r="D162" s="947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45">
        <f t="shared" si="60"/>
        <v>650</v>
      </c>
      <c r="C163" s="946">
        <f t="shared" si="60"/>
        <v>0</v>
      </c>
      <c r="D163" s="947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45" t="str">
        <f t="shared" si="60"/>
        <v>69 / ?</v>
      </c>
      <c r="C164" s="946">
        <f t="shared" si="60"/>
        <v>0</v>
      </c>
      <c r="D164" s="947">
        <f t="shared" si="60"/>
        <v>0</v>
      </c>
      <c r="E164" s="129"/>
      <c r="F164" s="129"/>
      <c r="G164" s="129"/>
      <c r="H164" s="53"/>
      <c r="I164" s="951" t="str">
        <f t="shared" ref="I164:O165" si="62">I86</f>
        <v>SHUMA E KËRKUAR NETO</v>
      </c>
      <c r="J164" s="952">
        <f t="shared" si="62"/>
        <v>0</v>
      </c>
      <c r="K164" s="952">
        <f t="shared" si="62"/>
        <v>0</v>
      </c>
      <c r="L164" s="952">
        <f t="shared" si="62"/>
        <v>0</v>
      </c>
      <c r="M164" s="952">
        <f t="shared" si="62"/>
        <v>0</v>
      </c>
      <c r="N164" s="952">
        <f t="shared" si="62"/>
        <v>0</v>
      </c>
      <c r="O164" s="953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45">
        <f t="shared" si="60"/>
        <v>0</v>
      </c>
      <c r="C165" s="946">
        <f t="shared" si="60"/>
        <v>0</v>
      </c>
      <c r="D165" s="947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54">
        <f t="shared" si="62"/>
        <v>0</v>
      </c>
      <c r="J165" s="955">
        <f t="shared" si="62"/>
        <v>0</v>
      </c>
      <c r="K165" s="955">
        <f t="shared" si="62"/>
        <v>0</v>
      </c>
      <c r="L165" s="955">
        <f t="shared" si="62"/>
        <v>0</v>
      </c>
      <c r="M165" s="955">
        <f t="shared" si="62"/>
        <v>0</v>
      </c>
      <c r="N165" s="955">
        <f t="shared" si="62"/>
        <v>0</v>
      </c>
      <c r="O165" s="956">
        <f t="shared" si="62"/>
        <v>0</v>
      </c>
    </row>
    <row r="166" spans="1:15" ht="12.75" x14ac:dyDescent="0.2">
      <c r="A166" s="942" t="str">
        <f t="shared" si="60"/>
        <v>SHPENZIME KORRENTE</v>
      </c>
      <c r="B166" s="943">
        <f t="shared" si="60"/>
        <v>0</v>
      </c>
      <c r="C166" s="943">
        <f t="shared" si="60"/>
        <v>0</v>
      </c>
      <c r="D166" s="943">
        <f t="shared" si="60"/>
        <v>0</v>
      </c>
      <c r="E166" s="943">
        <f>E88</f>
        <v>0</v>
      </c>
      <c r="F166" s="943">
        <f>F88</f>
        <v>0</v>
      </c>
      <c r="G166" s="944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45">
        <f t="shared" si="60"/>
        <v>600</v>
      </c>
      <c r="C167" s="946">
        <f t="shared" si="60"/>
        <v>0</v>
      </c>
      <c r="D167" s="947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45">
        <f t="shared" si="60"/>
        <v>601</v>
      </c>
      <c r="C168" s="946">
        <f t="shared" si="60"/>
        <v>0</v>
      </c>
      <c r="D168" s="947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45">
        <f t="shared" si="60"/>
        <v>602</v>
      </c>
      <c r="C169" s="946">
        <f t="shared" si="60"/>
        <v>0</v>
      </c>
      <c r="D169" s="947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06" t="str">
        <f>J130</f>
        <v>Vlera Totale për Aktivitet</v>
      </c>
      <c r="K169" s="1007"/>
      <c r="L169" s="1008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45">
        <f t="shared" si="60"/>
        <v>603</v>
      </c>
      <c r="C170" s="946">
        <f t="shared" si="60"/>
        <v>0</v>
      </c>
      <c r="D170" s="947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06" t="str">
        <f>J131</f>
        <v>Shpenzimet kapitale</v>
      </c>
      <c r="K170" s="1007"/>
      <c r="L170" s="1008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45">
        <f t="shared" si="60"/>
        <v>604</v>
      </c>
      <c r="C171" s="946">
        <f t="shared" si="60"/>
        <v>0</v>
      </c>
      <c r="D171" s="947">
        <f t="shared" si="60"/>
        <v>0</v>
      </c>
      <c r="E171" s="37"/>
      <c r="F171" s="37"/>
      <c r="G171" s="37"/>
      <c r="H171" s="53"/>
      <c r="I171" s="315"/>
      <c r="J171" s="1006" t="str">
        <f>J132</f>
        <v>Mallra dhe shërbime</v>
      </c>
      <c r="K171" s="1007"/>
      <c r="L171" s="1008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45">
        <f t="shared" si="60"/>
        <v>605</v>
      </c>
      <c r="C172" s="946">
        <f t="shared" si="60"/>
        <v>0</v>
      </c>
      <c r="D172" s="947">
        <f t="shared" si="60"/>
        <v>0</v>
      </c>
      <c r="E172" s="37"/>
      <c r="F172" s="37"/>
      <c r="G172" s="37"/>
      <c r="H172" s="53"/>
      <c r="I172" s="315"/>
      <c r="J172" s="1006" t="str">
        <f>J133</f>
        <v>Qëllime të mëtejshme</v>
      </c>
      <c r="K172" s="1007"/>
      <c r="L172" s="1008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45">
        <f t="shared" si="60"/>
        <v>606</v>
      </c>
      <c r="C173" s="946">
        <f t="shared" si="60"/>
        <v>0</v>
      </c>
      <c r="D173" s="947">
        <f t="shared" si="60"/>
        <v>0</v>
      </c>
      <c r="E173" s="37"/>
      <c r="F173" s="37"/>
      <c r="G173" s="37"/>
      <c r="H173" s="53"/>
      <c r="I173" s="315"/>
      <c r="J173" s="1002"/>
      <c r="K173" s="1002"/>
      <c r="L173" s="1002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50" t="str">
        <f t="shared" si="60"/>
        <v>Shpenzimet kapitale</v>
      </c>
      <c r="B174" s="972" t="str">
        <f t="shared" si="60"/>
        <v>230 / 231</v>
      </c>
      <c r="C174" s="973">
        <f t="shared" si="60"/>
        <v>0</v>
      </c>
      <c r="D174" s="974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45">
        <f t="shared" si="60"/>
        <v>609</v>
      </c>
      <c r="C175" s="946">
        <f t="shared" si="60"/>
        <v>0</v>
      </c>
      <c r="D175" s="947">
        <f t="shared" si="60"/>
        <v>0</v>
      </c>
      <c r="E175" s="37"/>
      <c r="F175" s="37"/>
      <c r="G175" s="37"/>
      <c r="H175" s="53"/>
      <c r="I175" s="419">
        <f>M148</f>
        <v>1</v>
      </c>
      <c r="J175" s="987"/>
      <c r="K175" s="988"/>
      <c r="L175" s="988"/>
      <c r="M175" s="988"/>
      <c r="N175" s="988"/>
      <c r="O175" s="989"/>
    </row>
    <row r="176" spans="1:15" ht="12.75" x14ac:dyDescent="0.2">
      <c r="A176" s="124" t="str">
        <f t="shared" si="60"/>
        <v>Interesa per kredi direkte ose bono</v>
      </c>
      <c r="B176" s="975">
        <f t="shared" si="60"/>
        <v>650</v>
      </c>
      <c r="C176" s="976">
        <f t="shared" si="60"/>
        <v>0</v>
      </c>
      <c r="D176" s="977">
        <f t="shared" si="60"/>
        <v>0</v>
      </c>
      <c r="E176" s="37"/>
      <c r="F176" s="37"/>
      <c r="G176" s="37"/>
      <c r="H176" s="53"/>
      <c r="I176" s="420"/>
      <c r="J176" s="990"/>
      <c r="K176" s="991"/>
      <c r="L176" s="991"/>
      <c r="M176" s="991"/>
      <c r="N176" s="991"/>
      <c r="O176" s="992"/>
    </row>
    <row r="177" spans="1:15" ht="12.75" x14ac:dyDescent="0.2">
      <c r="A177" s="252" t="str">
        <f>A99</f>
        <v>Të tjera</v>
      </c>
      <c r="B177" s="945" t="str">
        <f>B99</f>
        <v>69 / ?</v>
      </c>
      <c r="C177" s="946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</v>
      </c>
      <c r="J177" s="987"/>
      <c r="K177" s="988"/>
      <c r="L177" s="988"/>
      <c r="M177" s="988"/>
      <c r="N177" s="988"/>
      <c r="O177" s="989"/>
    </row>
    <row r="178" spans="1:15" ht="12.75" x14ac:dyDescent="0.2">
      <c r="A178" s="124" t="str">
        <f>A100</f>
        <v>SHPENZIME KORRENTE</v>
      </c>
      <c r="B178" s="978"/>
      <c r="C178" s="979"/>
      <c r="D178" s="980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93"/>
      <c r="K178" s="994"/>
      <c r="L178" s="994"/>
      <c r="M178" s="994"/>
      <c r="N178" s="994"/>
      <c r="O178" s="995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3</v>
      </c>
      <c r="J179" s="987"/>
      <c r="K179" s="988"/>
      <c r="L179" s="988"/>
      <c r="M179" s="988"/>
      <c r="N179" s="988"/>
      <c r="O179" s="989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93"/>
      <c r="K180" s="994"/>
      <c r="L180" s="994"/>
      <c r="M180" s="994"/>
      <c r="N180" s="994"/>
      <c r="O180" s="995"/>
    </row>
    <row r="181" spans="1:15" ht="12.75" x14ac:dyDescent="0.2"/>
    <row r="182" spans="1:15" ht="12.75" x14ac:dyDescent="0.2"/>
    <row r="183" spans="1:15" ht="18.75" hidden="1" x14ac:dyDescent="0.2">
      <c r="A183" s="213"/>
      <c r="B183" s="941"/>
      <c r="C183" s="941"/>
      <c r="D183" s="941"/>
      <c r="E183" s="941"/>
      <c r="F183" s="941"/>
      <c r="G183" s="941"/>
      <c r="H183" s="941"/>
      <c r="I183" s="941"/>
      <c r="J183" s="941"/>
      <c r="K183" s="941"/>
      <c r="L183" s="941"/>
      <c r="M183" s="941"/>
      <c r="N183" s="941"/>
      <c r="O183" s="941"/>
    </row>
    <row r="184" spans="1:15" ht="18.75" hidden="1" x14ac:dyDescent="0.2">
      <c r="A184" s="276"/>
      <c r="B184" s="941"/>
      <c r="C184" s="941"/>
      <c r="D184" s="941"/>
      <c r="E184" s="941"/>
      <c r="F184" s="941"/>
      <c r="G184" s="941"/>
      <c r="H184" s="941"/>
      <c r="I184" s="941"/>
      <c r="J184" s="941"/>
      <c r="K184" s="941"/>
      <c r="L184" s="941"/>
      <c r="M184" s="941"/>
      <c r="N184" s="941"/>
      <c r="O184" s="941"/>
    </row>
    <row r="185" spans="1:15" ht="22.5" hidden="1" customHeight="1" x14ac:dyDescent="0.2">
      <c r="A185" s="937"/>
      <c r="B185" s="938"/>
      <c r="C185" s="938"/>
      <c r="D185" s="938"/>
      <c r="E185" s="938"/>
      <c r="F185" s="938"/>
      <c r="G185" s="958"/>
      <c r="H185" s="131"/>
      <c r="I185" s="959"/>
      <c r="J185" s="938"/>
      <c r="K185" s="938"/>
      <c r="L185" s="938"/>
      <c r="M185" s="938"/>
      <c r="N185" s="938"/>
      <c r="O185" s="958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6"/>
      <c r="K187" s="966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42"/>
      <c r="J188" s="943"/>
      <c r="K188" s="943"/>
      <c r="L188" s="943"/>
      <c r="M188" s="943"/>
      <c r="N188" s="943"/>
      <c r="O188" s="944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48"/>
      <c r="B190" s="949"/>
      <c r="C190" s="949"/>
      <c r="D190" s="949"/>
      <c r="E190" s="949"/>
      <c r="F190" s="949"/>
      <c r="G190" s="950"/>
      <c r="H190" s="10"/>
    </row>
    <row r="191" spans="1:15" ht="12.75" hidden="1" x14ac:dyDescent="0.2">
      <c r="A191" s="942"/>
      <c r="B191" s="943"/>
      <c r="C191" s="943"/>
      <c r="D191" s="943"/>
      <c r="E191" s="943"/>
      <c r="F191" s="943"/>
      <c r="G191" s="944"/>
      <c r="H191" s="31"/>
      <c r="I191" s="942"/>
      <c r="J191" s="943"/>
      <c r="K191" s="943"/>
      <c r="L191" s="943"/>
      <c r="M191" s="943"/>
      <c r="N191" s="943"/>
      <c r="O191" s="944"/>
    </row>
    <row r="192" spans="1:15" ht="12.75" hidden="1" x14ac:dyDescent="0.2">
      <c r="A192" s="124"/>
      <c r="B192" s="945"/>
      <c r="C192" s="946"/>
      <c r="D192" s="947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45"/>
      <c r="C193" s="946"/>
      <c r="D193" s="947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45"/>
      <c r="C194" s="946"/>
      <c r="D194" s="947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45"/>
      <c r="C195" s="946"/>
      <c r="D195" s="947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45"/>
      <c r="C196" s="946"/>
      <c r="D196" s="947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45"/>
      <c r="C197" s="946"/>
      <c r="D197" s="947"/>
      <c r="E197" s="37"/>
      <c r="F197" s="37"/>
      <c r="G197" s="37"/>
      <c r="H197" s="53"/>
    </row>
    <row r="198" spans="1:15" ht="12.75" hidden="1" x14ac:dyDescent="0.2">
      <c r="A198" s="124"/>
      <c r="B198" s="945"/>
      <c r="C198" s="946"/>
      <c r="D198" s="947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45"/>
      <c r="C199" s="946"/>
      <c r="D199" s="947"/>
      <c r="E199" s="37"/>
      <c r="F199" s="37"/>
      <c r="G199" s="37"/>
      <c r="H199" s="53"/>
    </row>
    <row r="200" spans="1:15" ht="12.75" hidden="1" x14ac:dyDescent="0.2">
      <c r="A200" s="124"/>
      <c r="B200" s="945"/>
      <c r="C200" s="946"/>
      <c r="D200" s="947"/>
      <c r="E200" s="37"/>
      <c r="F200" s="37"/>
      <c r="G200" s="37"/>
      <c r="H200" s="53"/>
    </row>
    <row r="201" spans="1:15" ht="12.75" hidden="1" x14ac:dyDescent="0.2">
      <c r="A201" s="124"/>
      <c r="B201" s="945"/>
      <c r="C201" s="946"/>
      <c r="D201" s="947"/>
      <c r="E201" s="37"/>
      <c r="F201" s="37"/>
      <c r="G201" s="37"/>
      <c r="H201" s="53"/>
    </row>
    <row r="202" spans="1:15" ht="12.75" hidden="1" x14ac:dyDescent="0.2">
      <c r="A202" s="124"/>
      <c r="B202" s="945"/>
      <c r="C202" s="946"/>
      <c r="D202" s="947"/>
      <c r="E202" s="37"/>
      <c r="F202" s="37"/>
      <c r="G202" s="37"/>
      <c r="H202" s="53"/>
      <c r="I202" s="951"/>
      <c r="J202" s="952"/>
      <c r="K202" s="952"/>
      <c r="L202" s="952"/>
      <c r="M202" s="952"/>
      <c r="N202" s="952"/>
      <c r="O202" s="953"/>
    </row>
    <row r="203" spans="1:15" ht="12.75" hidden="1" customHeight="1" x14ac:dyDescent="0.2">
      <c r="A203" s="306"/>
      <c r="B203" s="945"/>
      <c r="C203" s="946"/>
      <c r="D203" s="947"/>
      <c r="E203" s="129"/>
      <c r="F203" s="129"/>
      <c r="G203" s="129"/>
      <c r="H203" s="53"/>
      <c r="I203" s="954"/>
      <c r="J203" s="955"/>
      <c r="K203" s="955"/>
      <c r="L203" s="955"/>
      <c r="M203" s="955"/>
      <c r="N203" s="955"/>
      <c r="O203" s="956"/>
    </row>
    <row r="204" spans="1:15" ht="12.75" hidden="1" x14ac:dyDescent="0.2">
      <c r="A204" s="942"/>
      <c r="B204" s="943"/>
      <c r="C204" s="943"/>
      <c r="D204" s="943"/>
      <c r="E204" s="943"/>
      <c r="F204" s="943"/>
      <c r="G204" s="944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45"/>
      <c r="C205" s="946"/>
      <c r="D205" s="947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45"/>
      <c r="C206" s="946"/>
      <c r="D206" s="947"/>
      <c r="E206" s="37"/>
      <c r="F206" s="37"/>
      <c r="G206" s="37"/>
      <c r="H206" s="53"/>
    </row>
    <row r="207" spans="1:15" ht="12.75" hidden="1" x14ac:dyDescent="0.2">
      <c r="A207" s="124"/>
      <c r="B207" s="945"/>
      <c r="C207" s="946"/>
      <c r="D207" s="947"/>
      <c r="E207" s="37"/>
      <c r="F207" s="37"/>
      <c r="G207" s="37"/>
      <c r="H207" s="53"/>
      <c r="I207" s="252"/>
      <c r="J207" s="1006"/>
      <c r="K207" s="1007"/>
      <c r="L207" s="1008"/>
      <c r="M207" s="129"/>
      <c r="N207" s="129"/>
      <c r="O207" s="129"/>
    </row>
    <row r="208" spans="1:15" ht="12.75" hidden="1" x14ac:dyDescent="0.2">
      <c r="A208" s="124"/>
      <c r="B208" s="945"/>
      <c r="C208" s="946"/>
      <c r="D208" s="947"/>
      <c r="E208" s="37"/>
      <c r="F208" s="37"/>
      <c r="G208" s="37"/>
      <c r="H208" s="53"/>
      <c r="I208" s="318"/>
      <c r="J208" s="1006"/>
      <c r="K208" s="1007"/>
      <c r="L208" s="1008"/>
      <c r="M208" s="128"/>
      <c r="N208" s="128"/>
      <c r="O208" s="132"/>
    </row>
    <row r="209" spans="1:15" ht="12.75" hidden="1" x14ac:dyDescent="0.2">
      <c r="A209" s="124"/>
      <c r="B209" s="945"/>
      <c r="C209" s="946"/>
      <c r="D209" s="947"/>
      <c r="E209" s="37"/>
      <c r="F209" s="37"/>
      <c r="G209" s="37"/>
      <c r="H209" s="53"/>
      <c r="I209" s="315"/>
      <c r="J209" s="1006"/>
      <c r="K209" s="1007"/>
      <c r="L209" s="1008"/>
      <c r="M209" s="128"/>
      <c r="N209" s="128"/>
      <c r="O209" s="132"/>
    </row>
    <row r="210" spans="1:15" ht="12.75" hidden="1" x14ac:dyDescent="0.2">
      <c r="A210" s="124"/>
      <c r="B210" s="945"/>
      <c r="C210" s="946"/>
      <c r="D210" s="947"/>
      <c r="E210" s="37"/>
      <c r="F210" s="37"/>
      <c r="G210" s="37"/>
      <c r="H210" s="53"/>
      <c r="I210" s="315"/>
      <c r="J210" s="1006"/>
      <c r="K210" s="1007"/>
      <c r="L210" s="1008"/>
      <c r="M210" s="128"/>
      <c r="N210" s="128"/>
      <c r="O210" s="132"/>
    </row>
    <row r="211" spans="1:15" ht="12.75" hidden="1" x14ac:dyDescent="0.2">
      <c r="A211" s="124"/>
      <c r="B211" s="945"/>
      <c r="C211" s="946"/>
      <c r="D211" s="947"/>
      <c r="E211" s="37"/>
      <c r="F211" s="37"/>
      <c r="G211" s="37"/>
      <c r="H211" s="53"/>
      <c r="I211" s="315"/>
      <c r="J211" s="1002"/>
      <c r="K211" s="1002"/>
      <c r="L211" s="1002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45"/>
      <c r="C212" s="946"/>
      <c r="D212" s="947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50"/>
      <c r="B213" s="972"/>
      <c r="C213" s="973"/>
      <c r="D213" s="974"/>
      <c r="E213" s="37"/>
      <c r="F213" s="37"/>
      <c r="G213" s="37"/>
      <c r="H213" s="53"/>
      <c r="I213" s="419">
        <f>M186</f>
        <v>0</v>
      </c>
      <c r="J213" s="987"/>
      <c r="K213" s="988"/>
      <c r="L213" s="988"/>
      <c r="M213" s="988"/>
      <c r="N213" s="988"/>
      <c r="O213" s="989"/>
    </row>
    <row r="214" spans="1:15" ht="12.75" hidden="1" x14ac:dyDescent="0.2">
      <c r="A214" s="124"/>
      <c r="B214" s="975"/>
      <c r="C214" s="976"/>
      <c r="D214" s="977"/>
      <c r="E214" s="37"/>
      <c r="F214" s="37"/>
      <c r="G214" s="37"/>
      <c r="H214" s="53"/>
      <c r="I214" s="420"/>
      <c r="J214" s="990"/>
      <c r="K214" s="991"/>
      <c r="L214" s="991"/>
      <c r="M214" s="991"/>
      <c r="N214" s="991"/>
      <c r="O214" s="992"/>
    </row>
    <row r="215" spans="1:15" ht="12.75" hidden="1" x14ac:dyDescent="0.2">
      <c r="A215" s="252"/>
      <c r="B215" s="945"/>
      <c r="C215" s="946"/>
      <c r="D215" s="311"/>
      <c r="E215" s="308"/>
      <c r="F215" s="308"/>
      <c r="G215" s="308"/>
      <c r="H215" s="53"/>
      <c r="I215" s="419">
        <f>N186</f>
        <v>0</v>
      </c>
      <c r="J215" s="987"/>
      <c r="K215" s="988"/>
      <c r="L215" s="988"/>
      <c r="M215" s="988"/>
      <c r="N215" s="988"/>
      <c r="O215" s="989"/>
    </row>
    <row r="216" spans="1:15" ht="12.75" hidden="1" x14ac:dyDescent="0.2">
      <c r="A216" s="124"/>
      <c r="B216" s="978"/>
      <c r="C216" s="979"/>
      <c r="D216" s="980"/>
      <c r="E216" s="129"/>
      <c r="F216" s="129"/>
      <c r="G216" s="129"/>
      <c r="H216" s="53"/>
      <c r="I216" s="420"/>
      <c r="J216" s="993"/>
      <c r="K216" s="994"/>
      <c r="L216" s="994"/>
      <c r="M216" s="994"/>
      <c r="N216" s="994"/>
      <c r="O216" s="995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87"/>
      <c r="K217" s="988"/>
      <c r="L217" s="988"/>
      <c r="M217" s="988"/>
      <c r="N217" s="988"/>
      <c r="O217" s="989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93"/>
      <c r="K218" s="994"/>
      <c r="L218" s="994"/>
      <c r="M218" s="994"/>
      <c r="N218" s="994"/>
      <c r="O218" s="995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41"/>
      <c r="C221" s="941"/>
      <c r="D221" s="941"/>
      <c r="E221" s="941"/>
      <c r="F221" s="941"/>
      <c r="G221" s="941"/>
      <c r="H221" s="941"/>
      <c r="I221" s="941"/>
      <c r="J221" s="941"/>
      <c r="K221" s="941"/>
      <c r="L221" s="941"/>
      <c r="M221" s="941"/>
      <c r="N221" s="941"/>
      <c r="O221" s="941"/>
    </row>
    <row r="222" spans="1:15" ht="17.25" hidden="1" customHeight="1" x14ac:dyDescent="0.2">
      <c r="A222" s="276"/>
      <c r="B222" s="941"/>
      <c r="C222" s="941"/>
      <c r="D222" s="941"/>
      <c r="E222" s="941"/>
      <c r="F222" s="941"/>
      <c r="G222" s="941"/>
      <c r="H222" s="941"/>
      <c r="I222" s="941"/>
      <c r="J222" s="941"/>
      <c r="K222" s="941"/>
      <c r="L222" s="941"/>
      <c r="M222" s="941"/>
      <c r="N222" s="941"/>
      <c r="O222" s="941"/>
    </row>
    <row r="223" spans="1:15" ht="21.75" hidden="1" customHeight="1" x14ac:dyDescent="0.2">
      <c r="A223" s="937"/>
      <c r="B223" s="938"/>
      <c r="C223" s="938"/>
      <c r="D223" s="938"/>
      <c r="E223" s="938"/>
      <c r="F223" s="938"/>
      <c r="G223" s="958"/>
      <c r="H223" s="131"/>
      <c r="I223" s="959"/>
      <c r="J223" s="938"/>
      <c r="K223" s="938"/>
      <c r="L223" s="938"/>
      <c r="M223" s="938"/>
      <c r="N223" s="938"/>
      <c r="O223" s="958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42"/>
      <c r="J226" s="943"/>
      <c r="K226" s="943"/>
      <c r="L226" s="943"/>
      <c r="M226" s="943"/>
      <c r="N226" s="943"/>
      <c r="O226" s="944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48"/>
      <c r="B228" s="949"/>
      <c r="C228" s="949"/>
      <c r="D228" s="949"/>
      <c r="E228" s="949"/>
      <c r="F228" s="949"/>
      <c r="G228" s="950"/>
      <c r="H228" s="10"/>
    </row>
    <row r="229" spans="1:15" ht="12.75" hidden="1" x14ac:dyDescent="0.2">
      <c r="A229" s="942"/>
      <c r="B229" s="943"/>
      <c r="C229" s="943"/>
      <c r="D229" s="943"/>
      <c r="E229" s="943"/>
      <c r="F229" s="943"/>
      <c r="G229" s="944"/>
      <c r="H229" s="31"/>
      <c r="I229" s="942"/>
      <c r="J229" s="943"/>
      <c r="K229" s="943"/>
      <c r="L229" s="943"/>
      <c r="M229" s="943"/>
      <c r="N229" s="943"/>
      <c r="O229" s="944"/>
    </row>
    <row r="230" spans="1:15" ht="12.75" hidden="1" x14ac:dyDescent="0.2">
      <c r="A230" s="124"/>
      <c r="B230" s="945"/>
      <c r="C230" s="946"/>
      <c r="D230" s="947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45"/>
      <c r="C231" s="946"/>
      <c r="D231" s="947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45"/>
      <c r="C232" s="946"/>
      <c r="D232" s="947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45"/>
      <c r="C233" s="946"/>
      <c r="D233" s="947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45"/>
      <c r="C234" s="946"/>
      <c r="D234" s="947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45"/>
      <c r="C235" s="946"/>
      <c r="D235" s="947"/>
      <c r="E235" s="37"/>
      <c r="F235" s="37"/>
      <c r="G235" s="37"/>
      <c r="H235" s="53"/>
    </row>
    <row r="236" spans="1:15" ht="12.75" hidden="1" x14ac:dyDescent="0.2">
      <c r="A236" s="124"/>
      <c r="B236" s="945"/>
      <c r="C236" s="946"/>
      <c r="D236" s="947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45"/>
      <c r="C237" s="946"/>
      <c r="D237" s="947"/>
      <c r="E237" s="37"/>
      <c r="F237" s="37"/>
      <c r="G237" s="37"/>
      <c r="H237" s="53"/>
    </row>
    <row r="238" spans="1:15" ht="12.75" hidden="1" x14ac:dyDescent="0.2">
      <c r="A238" s="124"/>
      <c r="B238" s="945"/>
      <c r="C238" s="946"/>
      <c r="D238" s="947"/>
      <c r="E238" s="37"/>
      <c r="F238" s="37"/>
      <c r="G238" s="37"/>
      <c r="H238" s="53"/>
    </row>
    <row r="239" spans="1:15" ht="12.75" hidden="1" x14ac:dyDescent="0.2">
      <c r="A239" s="124"/>
      <c r="B239" s="945"/>
      <c r="C239" s="946"/>
      <c r="D239" s="947"/>
      <c r="E239" s="37"/>
      <c r="F239" s="37"/>
      <c r="G239" s="37"/>
      <c r="H239" s="53"/>
    </row>
    <row r="240" spans="1:15" ht="12.75" hidden="1" x14ac:dyDescent="0.2">
      <c r="A240" s="124"/>
      <c r="B240" s="945"/>
      <c r="C240" s="946"/>
      <c r="D240" s="947"/>
      <c r="E240" s="37"/>
      <c r="F240" s="37"/>
      <c r="G240" s="37"/>
      <c r="H240" s="53"/>
      <c r="I240" s="951"/>
      <c r="J240" s="952"/>
      <c r="K240" s="952"/>
      <c r="L240" s="952"/>
      <c r="M240" s="952"/>
      <c r="N240" s="952"/>
      <c r="O240" s="953"/>
    </row>
    <row r="241" spans="1:15" ht="12.75" hidden="1" customHeight="1" x14ac:dyDescent="0.2">
      <c r="A241" s="306"/>
      <c r="B241" s="945"/>
      <c r="C241" s="946"/>
      <c r="D241" s="947"/>
      <c r="E241" s="129"/>
      <c r="F241" s="129"/>
      <c r="G241" s="129"/>
      <c r="H241" s="53"/>
      <c r="I241" s="954"/>
      <c r="J241" s="955"/>
      <c r="K241" s="955"/>
      <c r="L241" s="955"/>
      <c r="M241" s="955"/>
      <c r="N241" s="955"/>
      <c r="O241" s="956"/>
    </row>
    <row r="242" spans="1:15" ht="12.75" hidden="1" x14ac:dyDescent="0.2">
      <c r="A242" s="942"/>
      <c r="B242" s="943"/>
      <c r="C242" s="943"/>
      <c r="D242" s="943"/>
      <c r="E242" s="943"/>
      <c r="F242" s="943"/>
      <c r="G242" s="944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45"/>
      <c r="C243" s="946"/>
      <c r="D243" s="947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45"/>
      <c r="C244" s="946"/>
      <c r="D244" s="947"/>
      <c r="E244" s="37"/>
      <c r="F244" s="37"/>
      <c r="G244" s="37"/>
      <c r="H244" s="53"/>
    </row>
    <row r="245" spans="1:15" ht="12.75" hidden="1" x14ac:dyDescent="0.2">
      <c r="A245" s="124"/>
      <c r="B245" s="945"/>
      <c r="C245" s="946"/>
      <c r="D245" s="947"/>
      <c r="E245" s="37"/>
      <c r="F245" s="37"/>
      <c r="G245" s="37"/>
      <c r="H245" s="53"/>
      <c r="I245" s="252"/>
      <c r="J245" s="1006"/>
      <c r="K245" s="1007"/>
      <c r="L245" s="1008"/>
      <c r="M245" s="129"/>
      <c r="N245" s="129"/>
      <c r="O245" s="129"/>
    </row>
    <row r="246" spans="1:15" ht="12.75" hidden="1" x14ac:dyDescent="0.2">
      <c r="A246" s="124"/>
      <c r="B246" s="945"/>
      <c r="C246" s="946"/>
      <c r="D246" s="947"/>
      <c r="E246" s="37"/>
      <c r="F246" s="37"/>
      <c r="G246" s="37"/>
      <c r="H246" s="53"/>
      <c r="I246" s="318"/>
      <c r="J246" s="1006"/>
      <c r="K246" s="1007"/>
      <c r="L246" s="1008"/>
      <c r="M246" s="128"/>
      <c r="N246" s="128"/>
      <c r="O246" s="132"/>
    </row>
    <row r="247" spans="1:15" ht="12.75" hidden="1" x14ac:dyDescent="0.2">
      <c r="A247" s="124"/>
      <c r="B247" s="945"/>
      <c r="C247" s="946"/>
      <c r="D247" s="947"/>
      <c r="E247" s="37"/>
      <c r="F247" s="37"/>
      <c r="G247" s="37"/>
      <c r="H247" s="53"/>
      <c r="I247" s="315"/>
      <c r="J247" s="1006"/>
      <c r="K247" s="1007"/>
      <c r="L247" s="1008"/>
      <c r="M247" s="128"/>
      <c r="N247" s="128"/>
      <c r="O247" s="132"/>
    </row>
    <row r="248" spans="1:15" ht="12.75" hidden="1" x14ac:dyDescent="0.2">
      <c r="A248" s="124"/>
      <c r="B248" s="945"/>
      <c r="C248" s="946"/>
      <c r="D248" s="947"/>
      <c r="E248" s="37"/>
      <c r="F248" s="37"/>
      <c r="G248" s="37"/>
      <c r="H248" s="53"/>
      <c r="I248" s="315"/>
      <c r="J248" s="1006"/>
      <c r="K248" s="1007"/>
      <c r="L248" s="1008"/>
      <c r="M248" s="128"/>
      <c r="N248" s="128"/>
      <c r="O248" s="132"/>
    </row>
    <row r="249" spans="1:15" ht="12.75" hidden="1" x14ac:dyDescent="0.2">
      <c r="A249" s="124"/>
      <c r="B249" s="945"/>
      <c r="C249" s="946"/>
      <c r="D249" s="947"/>
      <c r="E249" s="37"/>
      <c r="F249" s="37"/>
      <c r="G249" s="37"/>
      <c r="H249" s="53"/>
      <c r="I249" s="315"/>
      <c r="J249" s="1002"/>
      <c r="K249" s="1002"/>
      <c r="L249" s="1002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45"/>
      <c r="C250" s="946"/>
      <c r="D250" s="947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45"/>
      <c r="C251" s="946"/>
      <c r="D251" s="947"/>
      <c r="E251" s="37"/>
      <c r="F251" s="37"/>
      <c r="G251" s="37"/>
      <c r="H251" s="53"/>
      <c r="I251" s="419">
        <f>M224</f>
        <v>0</v>
      </c>
      <c r="J251" s="987"/>
      <c r="K251" s="988"/>
      <c r="L251" s="988"/>
      <c r="M251" s="988"/>
      <c r="N251" s="988"/>
      <c r="O251" s="989"/>
    </row>
    <row r="252" spans="1:15" ht="12.75" hidden="1" x14ac:dyDescent="0.2">
      <c r="A252" s="124"/>
      <c r="B252" s="975"/>
      <c r="C252" s="976"/>
      <c r="D252" s="977"/>
      <c r="E252" s="37"/>
      <c r="F252" s="37"/>
      <c r="G252" s="37"/>
      <c r="H252" s="53"/>
      <c r="I252" s="420"/>
      <c r="J252" s="990"/>
      <c r="K252" s="991"/>
      <c r="L252" s="991"/>
      <c r="M252" s="991"/>
      <c r="N252" s="991"/>
      <c r="O252" s="992"/>
    </row>
    <row r="253" spans="1:15" ht="12.75" hidden="1" x14ac:dyDescent="0.2">
      <c r="A253" s="252"/>
      <c r="B253" s="945"/>
      <c r="C253" s="946"/>
      <c r="D253" s="311"/>
      <c r="E253" s="308"/>
      <c r="F253" s="308"/>
      <c r="G253" s="308"/>
      <c r="H253" s="53"/>
      <c r="I253" s="419">
        <f>N224</f>
        <v>0</v>
      </c>
      <c r="J253" s="987"/>
      <c r="K253" s="988"/>
      <c r="L253" s="988"/>
      <c r="M253" s="988"/>
      <c r="N253" s="988"/>
      <c r="O253" s="989"/>
    </row>
    <row r="254" spans="1:15" ht="12.75" hidden="1" x14ac:dyDescent="0.2">
      <c r="A254" s="124"/>
      <c r="B254" s="978"/>
      <c r="C254" s="979"/>
      <c r="D254" s="980"/>
      <c r="E254" s="129"/>
      <c r="F254" s="129"/>
      <c r="G254" s="129"/>
      <c r="H254" s="53"/>
      <c r="I254" s="420"/>
      <c r="J254" s="993"/>
      <c r="K254" s="994"/>
      <c r="L254" s="994"/>
      <c r="M254" s="994"/>
      <c r="N254" s="994"/>
      <c r="O254" s="995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87"/>
      <c r="K255" s="988"/>
      <c r="L255" s="988"/>
      <c r="M255" s="988"/>
      <c r="N255" s="988"/>
      <c r="O255" s="989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93"/>
      <c r="K256" s="994"/>
      <c r="L256" s="994"/>
      <c r="M256" s="994"/>
      <c r="N256" s="994"/>
      <c r="O256" s="995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41"/>
      <c r="C259" s="941"/>
      <c r="D259" s="941"/>
      <c r="E259" s="941"/>
      <c r="F259" s="941"/>
      <c r="G259" s="941"/>
      <c r="H259" s="941"/>
      <c r="I259" s="941"/>
      <c r="J259" s="941"/>
      <c r="K259" s="941"/>
      <c r="L259" s="941"/>
      <c r="M259" s="941"/>
      <c r="N259" s="941"/>
      <c r="O259" s="941"/>
    </row>
    <row r="260" spans="1:15" ht="17.25" hidden="1" customHeight="1" x14ac:dyDescent="0.2">
      <c r="A260" s="276"/>
      <c r="B260" s="941"/>
      <c r="C260" s="941"/>
      <c r="D260" s="941"/>
      <c r="E260" s="941"/>
      <c r="F260" s="941"/>
      <c r="G260" s="941"/>
      <c r="H260" s="941"/>
      <c r="I260" s="941"/>
      <c r="J260" s="941"/>
      <c r="K260" s="941"/>
      <c r="L260" s="941"/>
      <c r="M260" s="941"/>
      <c r="N260" s="941"/>
      <c r="O260" s="941"/>
    </row>
    <row r="261" spans="1:15" ht="22.5" hidden="1" customHeight="1" x14ac:dyDescent="0.2">
      <c r="A261" s="937"/>
      <c r="B261" s="938"/>
      <c r="C261" s="938"/>
      <c r="D261" s="938"/>
      <c r="E261" s="938"/>
      <c r="F261" s="938"/>
      <c r="G261" s="958"/>
      <c r="H261" s="131"/>
      <c r="I261" s="959"/>
      <c r="J261" s="938"/>
      <c r="K261" s="938"/>
      <c r="L261" s="938"/>
      <c r="M261" s="938"/>
      <c r="N261" s="938"/>
      <c r="O261" s="958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42"/>
      <c r="J264" s="943"/>
      <c r="K264" s="943"/>
      <c r="L264" s="943"/>
      <c r="M264" s="943"/>
      <c r="N264" s="943"/>
      <c r="O264" s="944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09"/>
      <c r="B266" s="1010"/>
      <c r="C266" s="1010"/>
      <c r="D266" s="1010"/>
      <c r="E266" s="1010"/>
      <c r="F266" s="1010"/>
      <c r="G266" s="1011"/>
      <c r="H266" s="10"/>
    </row>
    <row r="267" spans="1:15" ht="12.75" hidden="1" x14ac:dyDescent="0.2">
      <c r="A267" s="942"/>
      <c r="B267" s="943"/>
      <c r="C267" s="943"/>
      <c r="D267" s="943"/>
      <c r="E267" s="943"/>
      <c r="F267" s="943"/>
      <c r="G267" s="944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45"/>
      <c r="C268" s="946"/>
      <c r="D268" s="947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45"/>
      <c r="C269" s="946"/>
      <c r="D269" s="947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45"/>
      <c r="C270" s="946"/>
      <c r="D270" s="947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45"/>
      <c r="C271" s="946"/>
      <c r="D271" s="947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45"/>
      <c r="C272" s="946"/>
      <c r="D272" s="947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45"/>
      <c r="C273" s="946"/>
      <c r="D273" s="947"/>
      <c r="E273" s="37"/>
      <c r="F273" s="37"/>
      <c r="G273" s="37"/>
      <c r="H273" s="53"/>
    </row>
    <row r="274" spans="1:15" ht="12.75" hidden="1" x14ac:dyDescent="0.2">
      <c r="A274" s="124"/>
      <c r="B274" s="945"/>
      <c r="C274" s="946"/>
      <c r="D274" s="947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45"/>
      <c r="C275" s="946"/>
      <c r="D275" s="947"/>
      <c r="E275" s="37"/>
      <c r="F275" s="37"/>
      <c r="G275" s="37"/>
      <c r="H275" s="53"/>
    </row>
    <row r="276" spans="1:15" ht="12.75" hidden="1" x14ac:dyDescent="0.2">
      <c r="A276" s="124"/>
      <c r="B276" s="945"/>
      <c r="C276" s="946"/>
      <c r="D276" s="947"/>
      <c r="E276" s="37"/>
      <c r="F276" s="37"/>
      <c r="G276" s="37"/>
      <c r="H276" s="53"/>
    </row>
    <row r="277" spans="1:15" ht="12.75" hidden="1" x14ac:dyDescent="0.2">
      <c r="A277" s="124"/>
      <c r="B277" s="945"/>
      <c r="C277" s="946"/>
      <c r="D277" s="947"/>
      <c r="E277" s="37"/>
      <c r="F277" s="37"/>
      <c r="G277" s="37"/>
      <c r="H277" s="53"/>
    </row>
    <row r="278" spans="1:15" ht="12.75" hidden="1" x14ac:dyDescent="0.2">
      <c r="A278" s="124"/>
      <c r="B278" s="945"/>
      <c r="C278" s="946"/>
      <c r="D278" s="947"/>
      <c r="E278" s="37"/>
      <c r="F278" s="37"/>
      <c r="G278" s="37"/>
      <c r="H278" s="53"/>
      <c r="I278" s="951"/>
      <c r="J278" s="952"/>
      <c r="K278" s="952"/>
      <c r="L278" s="952"/>
      <c r="M278" s="952"/>
      <c r="N278" s="952"/>
      <c r="O278" s="953"/>
    </row>
    <row r="279" spans="1:15" ht="12.75" hidden="1" customHeight="1" x14ac:dyDescent="0.2">
      <c r="A279" s="306"/>
      <c r="B279" s="945"/>
      <c r="C279" s="946"/>
      <c r="D279" s="947"/>
      <c r="E279" s="129"/>
      <c r="F279" s="129"/>
      <c r="G279" s="129"/>
      <c r="H279" s="53"/>
      <c r="I279" s="954"/>
      <c r="J279" s="955"/>
      <c r="K279" s="955"/>
      <c r="L279" s="955"/>
      <c r="M279" s="955"/>
      <c r="N279" s="955"/>
      <c r="O279" s="956"/>
    </row>
    <row r="280" spans="1:15" ht="12.75" hidden="1" x14ac:dyDescent="0.2">
      <c r="A280" s="942"/>
      <c r="B280" s="943"/>
      <c r="C280" s="943"/>
      <c r="D280" s="943"/>
      <c r="E280" s="943"/>
      <c r="F280" s="943"/>
      <c r="G280" s="944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45"/>
      <c r="C281" s="946"/>
      <c r="D281" s="947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45"/>
      <c r="C282" s="946"/>
      <c r="D282" s="947"/>
      <c r="E282" s="37"/>
      <c r="F282" s="37"/>
      <c r="G282" s="37"/>
      <c r="H282" s="53"/>
    </row>
    <row r="283" spans="1:15" ht="12.75" hidden="1" x14ac:dyDescent="0.2">
      <c r="A283" s="124"/>
      <c r="B283" s="945"/>
      <c r="C283" s="946"/>
      <c r="D283" s="947"/>
      <c r="E283" s="37"/>
      <c r="F283" s="37"/>
      <c r="G283" s="37"/>
      <c r="H283" s="53"/>
      <c r="I283" s="252"/>
      <c r="J283" s="1013"/>
      <c r="K283" s="1014"/>
      <c r="L283" s="1015"/>
      <c r="M283" s="129"/>
      <c r="N283" s="129"/>
      <c r="O283" s="129"/>
    </row>
    <row r="284" spans="1:15" ht="12.75" hidden="1" x14ac:dyDescent="0.2">
      <c r="A284" s="124"/>
      <c r="B284" s="945"/>
      <c r="C284" s="946"/>
      <c r="D284" s="947"/>
      <c r="E284" s="37"/>
      <c r="F284" s="37"/>
      <c r="G284" s="37"/>
      <c r="H284" s="53"/>
      <c r="I284" s="318"/>
      <c r="J284" s="1013"/>
      <c r="K284" s="1014"/>
      <c r="L284" s="1015"/>
      <c r="M284" s="128"/>
      <c r="N284" s="128"/>
      <c r="O284" s="132"/>
    </row>
    <row r="285" spans="1:15" ht="12.75" hidden="1" x14ac:dyDescent="0.2">
      <c r="A285" s="124"/>
      <c r="B285" s="945"/>
      <c r="C285" s="946"/>
      <c r="D285" s="947"/>
      <c r="E285" s="37"/>
      <c r="F285" s="37"/>
      <c r="G285" s="37"/>
      <c r="H285" s="53"/>
      <c r="I285" s="315"/>
      <c r="J285" s="1013"/>
      <c r="K285" s="1014"/>
      <c r="L285" s="1015"/>
      <c r="M285" s="128"/>
      <c r="N285" s="128"/>
      <c r="O285" s="132"/>
    </row>
    <row r="286" spans="1:15" ht="12.75" hidden="1" x14ac:dyDescent="0.2">
      <c r="A286" s="124"/>
      <c r="B286" s="945"/>
      <c r="C286" s="946"/>
      <c r="D286" s="947"/>
      <c r="E286" s="37"/>
      <c r="F286" s="37"/>
      <c r="G286" s="37"/>
      <c r="H286" s="53"/>
      <c r="I286" s="315"/>
      <c r="J286" s="1013"/>
      <c r="K286" s="1014"/>
      <c r="L286" s="1015"/>
      <c r="M286" s="128"/>
      <c r="N286" s="128"/>
      <c r="O286" s="132"/>
    </row>
    <row r="287" spans="1:15" ht="12.75" hidden="1" x14ac:dyDescent="0.2">
      <c r="A287" s="124"/>
      <c r="B287" s="945"/>
      <c r="C287" s="946"/>
      <c r="D287" s="947"/>
      <c r="E287" s="37"/>
      <c r="F287" s="37"/>
      <c r="G287" s="37"/>
      <c r="H287" s="53"/>
      <c r="I287" s="315"/>
      <c r="J287" s="1002"/>
      <c r="K287" s="1002"/>
      <c r="L287" s="1002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45"/>
      <c r="C288" s="946"/>
      <c r="D288" s="947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45"/>
      <c r="C289" s="946"/>
      <c r="D289" s="947"/>
      <c r="E289" s="37"/>
      <c r="F289" s="37"/>
      <c r="G289" s="37"/>
      <c r="H289" s="53"/>
      <c r="I289" s="419">
        <f>M262</f>
        <v>0</v>
      </c>
      <c r="J289" s="987"/>
      <c r="K289" s="988"/>
      <c r="L289" s="988"/>
      <c r="M289" s="988"/>
      <c r="N289" s="988"/>
      <c r="O289" s="989"/>
    </row>
    <row r="290" spans="1:15" ht="12.75" hidden="1" x14ac:dyDescent="0.2">
      <c r="A290" s="124"/>
      <c r="B290" s="975"/>
      <c r="C290" s="976"/>
      <c r="D290" s="977"/>
      <c r="E290" s="37"/>
      <c r="F290" s="37"/>
      <c r="G290" s="37"/>
      <c r="H290" s="53"/>
      <c r="I290" s="420"/>
      <c r="J290" s="990"/>
      <c r="K290" s="991"/>
      <c r="L290" s="991"/>
      <c r="M290" s="991"/>
      <c r="N290" s="991"/>
      <c r="O290" s="992"/>
    </row>
    <row r="291" spans="1:15" ht="12.75" hidden="1" x14ac:dyDescent="0.2">
      <c r="A291" s="252"/>
      <c r="B291" s="945"/>
      <c r="C291" s="946"/>
      <c r="D291" s="311"/>
      <c r="E291" s="308"/>
      <c r="F291" s="308"/>
      <c r="G291" s="308"/>
      <c r="H291" s="53"/>
      <c r="I291" s="419">
        <f>N262</f>
        <v>0</v>
      </c>
      <c r="J291" s="987"/>
      <c r="K291" s="988"/>
      <c r="L291" s="988"/>
      <c r="M291" s="988"/>
      <c r="N291" s="988"/>
      <c r="O291" s="989"/>
    </row>
    <row r="292" spans="1:15" ht="12.75" hidden="1" x14ac:dyDescent="0.2">
      <c r="A292" s="124"/>
      <c r="B292" s="978"/>
      <c r="C292" s="979"/>
      <c r="D292" s="980"/>
      <c r="E292" s="129"/>
      <c r="F292" s="129"/>
      <c r="G292" s="129"/>
      <c r="H292" s="53"/>
      <c r="I292" s="420"/>
      <c r="J292" s="993"/>
      <c r="K292" s="994"/>
      <c r="L292" s="994"/>
      <c r="M292" s="994"/>
      <c r="N292" s="994"/>
      <c r="O292" s="995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87"/>
      <c r="K293" s="988"/>
      <c r="L293" s="988"/>
      <c r="M293" s="988"/>
      <c r="N293" s="988"/>
      <c r="O293" s="989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93"/>
      <c r="K294" s="994"/>
      <c r="L294" s="994"/>
      <c r="M294" s="994"/>
      <c r="N294" s="994"/>
      <c r="O294" s="995"/>
    </row>
  </sheetData>
  <sheetProtection algorithmName="SHA-512" hashValue="IAImRfi4+O7q/zL41r17J8ns5rwhrMlgci9N9U0/aKcqCm+A3ppCGJRSla/l3PG1Ktgdw9Ou+biZMBbwUR0BiA==" saltValue="taoc0Yeu0CEQNzyETt+ur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00" t="str">
        <f>'(G1) Fjalori'!A419</f>
        <v>(F1) BURIMET BUXHETORE</v>
      </c>
      <c r="B1" s="900"/>
      <c r="C1" s="900"/>
      <c r="D1" s="900"/>
      <c r="E1" s="900"/>
      <c r="F1" s="900"/>
      <c r="G1" s="900"/>
      <c r="H1" s="900"/>
      <c r="I1" s="900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-2</v>
      </c>
      <c r="E3" s="224">
        <f>'(E1) Vlerësimi i burimeve'!E5</f>
        <v>-1</v>
      </c>
      <c r="F3" s="224">
        <f>'(E1) Vlerësimi i burimeve'!F5</f>
        <v>0</v>
      </c>
      <c r="G3" s="171">
        <f>'(E1) Vlerësimi i burimeve'!G5</f>
        <v>1</v>
      </c>
      <c r="H3" s="171">
        <f>'(E1) Vlerësimi i burimeve'!P5</f>
        <v>2</v>
      </c>
      <c r="I3" s="171">
        <f>'(E1) Vlerësimi i burimeve'!Y5</f>
        <v>3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90" t="str">
        <f>'(C2) Burimet viti kaluar'!C7</f>
        <v>A</v>
      </c>
      <c r="B5" s="890" t="str">
        <f>'(E1) Vlerësimi i burimeve'!B7</f>
        <v>TË ARDHURA NGA BURIMET E VETA</v>
      </c>
      <c r="C5" s="891"/>
      <c r="D5" s="398">
        <f>'(E1) Vlerësimi i burimeve'!D7</f>
        <v>0</v>
      </c>
      <c r="E5" s="398">
        <f>'(E1) Vlerësimi i burimeve'!E7</f>
        <v>0</v>
      </c>
      <c r="F5" s="398">
        <f>'(E1) Vlerësimi i burimeve'!F7</f>
        <v>0</v>
      </c>
      <c r="G5" s="398">
        <f>'(E1) Vlerësimi i burimeve'!O7</f>
        <v>0</v>
      </c>
      <c r="H5" s="398">
        <f>'(E1) Vlerësimi i burimeve'!X7</f>
        <v>0</v>
      </c>
      <c r="I5" s="398">
        <f>'(E1) Vlerësimi i burimeve'!AG7</f>
        <v>0</v>
      </c>
    </row>
    <row r="6" spans="1:9" ht="18.75" x14ac:dyDescent="0.25">
      <c r="A6" s="689" t="str">
        <f>'(C2) Burimet viti kaluar'!C8</f>
        <v>A.1</v>
      </c>
      <c r="B6" s="855" t="str">
        <f>'(E1) Vlerësimi i burimeve'!B8</f>
        <v>TË ARDHURA NGA TAKSAT LOKALE</v>
      </c>
      <c r="C6" s="856"/>
      <c r="D6" s="399">
        <f>'(E1) Vlerësimi i burimeve'!D8</f>
        <v>0</v>
      </c>
      <c r="E6" s="399">
        <f>'(E1) Vlerësimi i burimeve'!E8</f>
        <v>0</v>
      </c>
      <c r="F6" s="399">
        <f>'(E1) Vlerësimi i burimeve'!F8</f>
        <v>0</v>
      </c>
      <c r="G6" s="399">
        <f>'(E1) Vlerësimi i burimeve'!O8</f>
        <v>0</v>
      </c>
      <c r="H6" s="399">
        <f>'(E1) Vlerësimi i burimeve'!X8</f>
        <v>0</v>
      </c>
      <c r="I6" s="399">
        <f>'(E1) Vlerësimi i burimeve'!AG8</f>
        <v>0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0</v>
      </c>
      <c r="E7" s="235">
        <f>'(E1) Vlerësimi i burimeve'!E9</f>
        <v>0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0</v>
      </c>
      <c r="E8" s="248">
        <f>'(E1) Vlerësimi i burimeve'!E10</f>
        <v>0</v>
      </c>
      <c r="F8" s="248">
        <f>'(E1) Vlerësimi i burimeve'!F10</f>
        <v>0</v>
      </c>
      <c r="G8" s="248">
        <f>'(E1) Vlerësimi i burimeve'!O10</f>
        <v>0</v>
      </c>
      <c r="H8" s="248">
        <f>'(E1) Vlerësimi i burimeve'!X10</f>
        <v>0</v>
      </c>
      <c r="I8" s="522">
        <f>'(E1) Vlerësimi i burimeve'!AG10</f>
        <v>0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0</v>
      </c>
      <c r="E9" s="235">
        <f>'(E1) Vlerësimi i burimeve'!E11</f>
        <v>0</v>
      </c>
      <c r="F9" s="235">
        <f>'(E1) Vlerësimi i burimeve'!F11</f>
        <v>0</v>
      </c>
      <c r="G9" s="36">
        <f>'(E1) Vlerësimi i burimeve'!O11</f>
        <v>0</v>
      </c>
      <c r="H9" s="36">
        <f>'(E1) Vlerësimi i burimeve'!X11</f>
        <v>0</v>
      </c>
      <c r="I9" s="36">
        <f>'(E1) Vlerësimi i burimeve'!AG11</f>
        <v>0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0</v>
      </c>
      <c r="E10" s="235">
        <f>'(E1) Vlerësimi i burimeve'!E12</f>
        <v>0</v>
      </c>
      <c r="F10" s="235">
        <f>'(E1) Vlerësimi i burimeve'!F12</f>
        <v>0</v>
      </c>
      <c r="G10" s="36">
        <f>'(E1) Vlerësimi i burimeve'!O12</f>
        <v>0</v>
      </c>
      <c r="H10" s="36">
        <f>'(E1) Vlerësimi i burimeve'!X12</f>
        <v>0</v>
      </c>
      <c r="I10" s="36">
        <f>'(E1) Vlerësimi i burimeve'!AG12</f>
        <v>0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0</v>
      </c>
      <c r="E11" s="235">
        <f>'(E1) Vlerësimi i burimeve'!E13</f>
        <v>0</v>
      </c>
      <c r="F11" s="235">
        <f>'(E1) Vlerësimi i burimeve'!F13</f>
        <v>0</v>
      </c>
      <c r="G11" s="36">
        <f>'(E1) Vlerësimi i burimeve'!O13</f>
        <v>0</v>
      </c>
      <c r="H11" s="36">
        <f>'(E1) Vlerësimi i burimeve'!X13</f>
        <v>0</v>
      </c>
      <c r="I11" s="36">
        <f>'(E1) Vlerësimi i burimeve'!AG13</f>
        <v>0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0</v>
      </c>
      <c r="E14" s="235">
        <f>'(E1) Vlerësimi i burimeve'!E16</f>
        <v>0</v>
      </c>
      <c r="F14" s="235">
        <f>'(E1) Vlerësimi i burimeve'!F16</f>
        <v>0</v>
      </c>
      <c r="G14" s="36">
        <f>'(E1) Vlerësimi i burimeve'!O16</f>
        <v>0</v>
      </c>
      <c r="H14" s="36">
        <f>'(E1) Vlerësimi i burimeve'!X16</f>
        <v>0</v>
      </c>
      <c r="I14" s="36">
        <f>'(E1) Vlerësimi i burimeve'!AG16</f>
        <v>0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0</v>
      </c>
      <c r="E15" s="235">
        <f>'(E1) Vlerësimi i burimeve'!E17</f>
        <v>0</v>
      </c>
      <c r="F15" s="235">
        <f>'(E1) Vlerësimi i burimeve'!F17</f>
        <v>0</v>
      </c>
      <c r="G15" s="36">
        <f>'(E1) Vlerësimi i burimeve'!O17</f>
        <v>0</v>
      </c>
      <c r="H15" s="36">
        <f>'(E1) Vlerësimi i burimeve'!X17</f>
        <v>0</v>
      </c>
      <c r="I15" s="36">
        <f>'(E1) Vlerësimi i burimeve'!AG17</f>
        <v>0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aaa</v>
      </c>
      <c r="D17" s="235">
        <f>'(E1) Vlerësimi i burimeve'!D19</f>
        <v>0</v>
      </c>
      <c r="E17" s="235">
        <f>'(E1) Vlerësimi i burimeve'!E19</f>
        <v>0</v>
      </c>
      <c r="F17" s="235">
        <f>'(E1) Vlerësimi i burimeve'!F19</f>
        <v>0</v>
      </c>
      <c r="G17" s="36">
        <f>'(E1) Vlerësimi i burimeve'!O19</f>
        <v>0</v>
      </c>
      <c r="H17" s="36">
        <f>'(E1) Vlerësimi i burimeve'!X19</f>
        <v>0</v>
      </c>
      <c r="I17" s="36">
        <f>'(E1) Vlerësimi i burimeve'!AG19</f>
        <v>0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9" t="str">
        <f>'(C2) Burimet viti kaluar'!C22</f>
        <v>A.2</v>
      </c>
      <c r="B20" s="855" t="str">
        <f>'(E1) Vlerësimi i burimeve'!B22</f>
        <v>TË ARDHURA NGA TAKSAT E NDARA (GRANTE)</v>
      </c>
      <c r="C20" s="856"/>
      <c r="D20" s="399">
        <f>'(E1) Vlerësimi i burimeve'!D22</f>
        <v>0</v>
      </c>
      <c r="E20" s="399">
        <f>'(E1) Vlerësimi i burimeve'!E22</f>
        <v>0</v>
      </c>
      <c r="F20" s="399">
        <f>'(E1) Vlerësimi i burimeve'!F22</f>
        <v>0</v>
      </c>
      <c r="G20" s="399">
        <f>'(E1) Vlerësimi i burimeve'!O22</f>
        <v>0</v>
      </c>
      <c r="H20" s="399">
        <f>'(E1) Vlerësimi i burimeve'!X22</f>
        <v>0</v>
      </c>
      <c r="I20" s="399">
        <f>'(E1) Vlerësimi i burimeve'!AG22</f>
        <v>0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0</v>
      </c>
      <c r="E21" s="235">
        <f>'(E1) Vlerësimi i burimeve'!E23</f>
        <v>0</v>
      </c>
      <c r="F21" s="235">
        <f>'(E1) Vlerësimi i burimeve'!F23</f>
        <v>0</v>
      </c>
      <c r="G21" s="36">
        <f>'(E1) Vlerësimi i burimeve'!O23</f>
        <v>0</v>
      </c>
      <c r="H21" s="36">
        <f>'(E1) Vlerësimi i burimeve'!X23</f>
        <v>0</v>
      </c>
      <c r="I21" s="36">
        <f>'(E1) Vlerësimi i burimeve'!AG23</f>
        <v>0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0</v>
      </c>
      <c r="E22" s="235">
        <f>'(E1) Vlerësimi i burimeve'!E24</f>
        <v>0</v>
      </c>
      <c r="F22" s="235">
        <f>'(E1) Vlerësimi i burimeve'!F24</f>
        <v>0</v>
      </c>
      <c r="G22" s="36">
        <f>'(E1) Vlerësimi i burimeve'!O24</f>
        <v>0</v>
      </c>
      <c r="H22" s="36">
        <f>'(E1) Vlerësimi i burimeve'!X24</f>
        <v>0</v>
      </c>
      <c r="I22" s="36">
        <f>'(E1) Vlerësimi i burimeve'!AG24</f>
        <v>0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9" t="str">
        <f>'(C2) Burimet viti kaluar'!C28</f>
        <v>A.3</v>
      </c>
      <c r="B26" s="855" t="str">
        <f>'(E1) Vlerësimi i burimeve'!B31</f>
        <v>TË ARDHURA NGA TARIFA VENDORE</v>
      </c>
      <c r="C26" s="856"/>
      <c r="D26" s="399">
        <f>'(E1) Vlerësimi i burimeve'!D31</f>
        <v>0</v>
      </c>
      <c r="E26" s="399">
        <f>'(E1) Vlerësimi i burimeve'!E31</f>
        <v>0</v>
      </c>
      <c r="F26" s="399">
        <f>'(E1) Vlerësimi i burimeve'!F31</f>
        <v>0</v>
      </c>
      <c r="G26" s="399">
        <f>'(E1) Vlerësimi i burimeve'!O31</f>
        <v>0</v>
      </c>
      <c r="H26" s="399">
        <f>'(E1) Vlerësimi i burimeve'!X31</f>
        <v>0</v>
      </c>
      <c r="I26" s="399">
        <f>'(E1) Vlerësimi i burimeve'!AG31</f>
        <v>0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0</v>
      </c>
      <c r="E27" s="248">
        <f>'(E1) Vlerësimi i burimeve'!E32</f>
        <v>0</v>
      </c>
      <c r="F27" s="248">
        <f>'(E1) Vlerësimi i burimeve'!F32</f>
        <v>0</v>
      </c>
      <c r="G27" s="248">
        <f>'(E1) Vlerësimi i burimeve'!O32</f>
        <v>0</v>
      </c>
      <c r="H27" s="248">
        <f>'(E1) Vlerësimi i burimeve'!X32</f>
        <v>0</v>
      </c>
      <c r="I27" s="522">
        <f>'(E1) Vlerësimi i burimeve'!AG32</f>
        <v>0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0</v>
      </c>
      <c r="E28" s="235">
        <f>'(E1) Vlerësimi i burimeve'!E33</f>
        <v>0</v>
      </c>
      <c r="F28" s="235">
        <f>'(E1) Vlerësimi i burimeve'!F33</f>
        <v>0</v>
      </c>
      <c r="G28" s="36">
        <f>'(E1) Vlerësimi i burimeve'!O33</f>
        <v>0</v>
      </c>
      <c r="H28" s="36">
        <f>'(E1) Vlerësimi i burimeve'!X33</f>
        <v>0</v>
      </c>
      <c r="I28" s="36">
        <f>'(E1) Vlerësimi i burimeve'!AG33</f>
        <v>0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0</v>
      </c>
      <c r="E30" s="235">
        <f>'(E1) Vlerësimi i burimeve'!E35</f>
        <v>0</v>
      </c>
      <c r="F30" s="235">
        <f>'(E1) Vlerësimi i burimeve'!F35</f>
        <v>0</v>
      </c>
      <c r="G30" s="36">
        <f>'(E1) Vlerësimi i burimeve'!O35</f>
        <v>0</v>
      </c>
      <c r="H30" s="36">
        <f>'(E1) Vlerësimi i burimeve'!X35</f>
        <v>0</v>
      </c>
      <c r="I30" s="36">
        <f>'(E1) Vlerësimi i burimeve'!AG35</f>
        <v>0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0</v>
      </c>
      <c r="E32" s="248">
        <f>'(E1) Vlerësimi i burimeve'!E37</f>
        <v>0</v>
      </c>
      <c r="F32" s="248">
        <f>'(E1) Vlerësimi i burimeve'!F37</f>
        <v>0</v>
      </c>
      <c r="G32" s="248">
        <f>'(E1) Vlerësimi i burimeve'!O37</f>
        <v>0</v>
      </c>
      <c r="H32" s="248">
        <f>'(E1) Vlerësimi i burimeve'!X37</f>
        <v>0</v>
      </c>
      <c r="I32" s="522">
        <f>'(E1) Vlerësimi i burimeve'!AG37</f>
        <v>0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0</v>
      </c>
      <c r="E33" s="235">
        <f>'(E1) Vlerësimi i burimeve'!E38</f>
        <v>0</v>
      </c>
      <c r="F33" s="235">
        <f>'(E1) Vlerësimi i burimeve'!F38</f>
        <v>0</v>
      </c>
      <c r="G33" s="36">
        <f>'(E1) Vlerësimi i burimeve'!O38</f>
        <v>0</v>
      </c>
      <c r="H33" s="36">
        <f>'(E1) Vlerësimi i burimeve'!X38</f>
        <v>0</v>
      </c>
      <c r="I33" s="36">
        <f>'(E1) Vlerësimi i burimeve'!AG38</f>
        <v>0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0</v>
      </c>
      <c r="E35" s="235">
        <f>'(E1) Vlerësimi i burimeve'!E40</f>
        <v>0</v>
      </c>
      <c r="F35" s="235">
        <f>'(E1) Vlerësimi i burimeve'!F40</f>
        <v>0</v>
      </c>
      <c r="G35" s="36">
        <f>'(E1) Vlerësimi i burimeve'!O40</f>
        <v>0</v>
      </c>
      <c r="H35" s="36">
        <f>'(E1) Vlerësimi i burimeve'!X40</f>
        <v>0</v>
      </c>
      <c r="I35" s="36">
        <f>'(E1) Vlerësimi i burimeve'!AG40</f>
        <v>0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0</v>
      </c>
      <c r="E36" s="248">
        <f>'(E1) Vlerësimi i burimeve'!E41</f>
        <v>0</v>
      </c>
      <c r="F36" s="248">
        <f>'(E1) Vlerësimi i burimeve'!F41</f>
        <v>0</v>
      </c>
      <c r="G36" s="248">
        <f>'(E1) Vlerësimi i burimeve'!O41</f>
        <v>0</v>
      </c>
      <c r="H36" s="248">
        <f>'(E1) Vlerësimi i burimeve'!X41</f>
        <v>0</v>
      </c>
      <c r="I36" s="522">
        <f>'(E1) Vlerësimi i burimeve'!AG41</f>
        <v>0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0</v>
      </c>
      <c r="E37" s="235">
        <f>'(E1) Vlerësimi i burimeve'!E42</f>
        <v>0</v>
      </c>
      <c r="F37" s="235">
        <f>'(E1) Vlerësimi i burimeve'!F42</f>
        <v>0</v>
      </c>
      <c r="G37" s="36">
        <f>'(E1) Vlerësimi i burimeve'!O42</f>
        <v>0</v>
      </c>
      <c r="H37" s="36">
        <f>'(E1) Vlerësimi i burimeve'!X42</f>
        <v>0</v>
      </c>
      <c r="I37" s="36">
        <f>'(E1) Vlerësimi i burimeve'!AG42</f>
        <v>0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0</v>
      </c>
      <c r="E39" s="235">
        <f>'(E1) Vlerësimi i burimeve'!E44</f>
        <v>0</v>
      </c>
      <c r="F39" s="235">
        <f>'(E1) Vlerësimi i burimeve'!F44</f>
        <v>0</v>
      </c>
      <c r="G39" s="36">
        <f>'(E1) Vlerësimi i burimeve'!O44</f>
        <v>0</v>
      </c>
      <c r="H39" s="36">
        <f>'(E1) Vlerësimi i burimeve'!X44</f>
        <v>0</v>
      </c>
      <c r="I39" s="36">
        <f>'(E1) Vlerësimi i burimeve'!AG44</f>
        <v>0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0</v>
      </c>
      <c r="E40" s="248">
        <f>'(E1) Vlerësimi i burimeve'!E45</f>
        <v>0</v>
      </c>
      <c r="F40" s="248">
        <f>'(E1) Vlerësimi i burimeve'!F45</f>
        <v>0</v>
      </c>
      <c r="G40" s="248">
        <f>'(E1) Vlerësimi i burimeve'!O45</f>
        <v>0</v>
      </c>
      <c r="H40" s="248">
        <f>'(E1) Vlerësimi i burimeve'!X45</f>
        <v>0</v>
      </c>
      <c r="I40" s="522">
        <f>'(E1) Vlerësimi i burimeve'!AG45</f>
        <v>0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0</v>
      </c>
      <c r="E44" s="235">
        <f>'(E1) Vlerësimi i burimeve'!E49</f>
        <v>0</v>
      </c>
      <c r="F44" s="235">
        <f>'(E1) Vlerësimi i burimeve'!F49</f>
        <v>0</v>
      </c>
      <c r="G44" s="36">
        <f>'(E1) Vlerësimi i burimeve'!O49</f>
        <v>0</v>
      </c>
      <c r="H44" s="36">
        <f>'(E1) Vlerësimi i burimeve'!X49</f>
        <v>0</v>
      </c>
      <c r="I44" s="36">
        <f>'(E1) Vlerësimi i burimeve'!AG49</f>
        <v>0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0</v>
      </c>
      <c r="E45" s="235">
        <f>'(E1) Vlerësimi i burimeve'!E50</f>
        <v>0</v>
      </c>
      <c r="F45" s="235">
        <f>'(E1) Vlerësimi i burimeve'!F50</f>
        <v>0</v>
      </c>
      <c r="G45" s="36">
        <f>'(E1) Vlerësimi i burimeve'!O50</f>
        <v>0</v>
      </c>
      <c r="H45" s="36">
        <f>'(E1) Vlerësimi i burimeve'!X50</f>
        <v>0</v>
      </c>
      <c r="I45" s="36">
        <f>'(E1) Vlerësimi i burimeve'!AG50</f>
        <v>0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0</v>
      </c>
      <c r="E46" s="235">
        <f>'(E1) Vlerësimi i burimeve'!E51</f>
        <v>0</v>
      </c>
      <c r="F46" s="235">
        <f>'(E1) Vlerësimi i burimeve'!F51</f>
        <v>0</v>
      </c>
      <c r="G46" s="36">
        <f>'(E1) Vlerësimi i burimeve'!O51</f>
        <v>0</v>
      </c>
      <c r="H46" s="36">
        <f>'(E1) Vlerësimi i burimeve'!X51</f>
        <v>0</v>
      </c>
      <c r="I46" s="36">
        <f>'(E1) Vlerësimi i burimeve'!AG51</f>
        <v>0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0</v>
      </c>
      <c r="E49" s="235">
        <f>'(E1) Vlerësimi i burimeve'!E54</f>
        <v>0</v>
      </c>
      <c r="F49" s="235">
        <f>'(E1) Vlerësimi i burimeve'!F54</f>
        <v>0</v>
      </c>
      <c r="G49" s="36">
        <f>'(E1) Vlerësimi i burimeve'!O54</f>
        <v>0</v>
      </c>
      <c r="H49" s="36">
        <f>'(E1) Vlerësimi i burimeve'!X54</f>
        <v>0</v>
      </c>
      <c r="I49" s="36">
        <f>'(E1) Vlerësimi i burimeve'!AG54</f>
        <v>0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0</v>
      </c>
      <c r="E50" s="235">
        <f>'(E1) Vlerësimi i burimeve'!E55</f>
        <v>0</v>
      </c>
      <c r="F50" s="235">
        <f>'(E1) Vlerësimi i burimeve'!F55</f>
        <v>0</v>
      </c>
      <c r="G50" s="36">
        <f>'(E1) Vlerësimi i burimeve'!O55</f>
        <v>0</v>
      </c>
      <c r="H50" s="36">
        <f>'(E1) Vlerësimi i burimeve'!X55</f>
        <v>0</v>
      </c>
      <c r="I50" s="36">
        <f>'(E1) Vlerësimi i burimeve'!AG55</f>
        <v>0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0</v>
      </c>
      <c r="E52" s="235">
        <f>'(E1) Vlerësimi i burimeve'!E57</f>
        <v>0</v>
      </c>
      <c r="F52" s="235">
        <f>'(E1) Vlerësimi i burimeve'!F57</f>
        <v>0</v>
      </c>
      <c r="G52" s="36">
        <f>'(E1) Vlerësimi i burimeve'!O57</f>
        <v>0</v>
      </c>
      <c r="H52" s="36">
        <f>'(E1) Vlerësimi i burimeve'!X57</f>
        <v>0</v>
      </c>
      <c r="I52" s="36">
        <f>'(E1) Vlerësimi i burimeve'!AG57</f>
        <v>0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0</v>
      </c>
      <c r="G54" s="248">
        <f>'(E1) Vlerësimi i burimeve'!O59</f>
        <v>0</v>
      </c>
      <c r="H54" s="248">
        <f>'(E1) Vlerësimi i burimeve'!X59</f>
        <v>0</v>
      </c>
      <c r="I54" s="522">
        <f>'(E1) Vlerësimi i burimeve'!AG59</f>
        <v>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0</v>
      </c>
      <c r="G62" s="36">
        <f>'(E1) Vlerësimi i burimeve'!O67</f>
        <v>0</v>
      </c>
      <c r="H62" s="36">
        <f>'(E1) Vlerësimi i burimeve'!X67</f>
        <v>0</v>
      </c>
      <c r="I62" s="36">
        <f>'(E1) Vlerësimi i burimeve'!AG67</f>
        <v>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0</v>
      </c>
      <c r="E67" s="235">
        <f>'(E1) Vlerësimi i burimeve'!E72</f>
        <v>0</v>
      </c>
      <c r="F67" s="235">
        <f>'(E1) Vlerësimi i burimeve'!F72</f>
        <v>0</v>
      </c>
      <c r="G67" s="36">
        <f>'(E1) Vlerësimi i burimeve'!O72</f>
        <v>0</v>
      </c>
      <c r="H67" s="36">
        <f>'(E1) Vlerësimi i burimeve'!X72</f>
        <v>0</v>
      </c>
      <c r="I67" s="36">
        <f>'(E1) Vlerësimi i burimeve'!AG72</f>
        <v>0</v>
      </c>
    </row>
    <row r="68" spans="1:9" ht="18.75" x14ac:dyDescent="0.25">
      <c r="A68" s="689" t="str">
        <f>'(C2) Burimet viti kaluar'!C70</f>
        <v>A.4</v>
      </c>
      <c r="B68" s="855" t="str">
        <f>'(E1) Vlerësimi i burimeve'!B76</f>
        <v>TË ARDHURAT E TJERA</v>
      </c>
      <c r="C68" s="856"/>
      <c r="D68" s="399">
        <f>'(E1) Vlerësimi i burimeve'!D76</f>
        <v>0</v>
      </c>
      <c r="E68" s="399">
        <f>'(E1) Vlerësimi i burimeve'!E76</f>
        <v>0</v>
      </c>
      <c r="F68" s="399">
        <f>'(E1) Vlerësimi i burimeve'!F76</f>
        <v>0</v>
      </c>
      <c r="G68" s="399">
        <f>'(E1) Vlerësimi i burimeve'!O76</f>
        <v>0</v>
      </c>
      <c r="H68" s="399">
        <f>'(E1) Vlerësimi i burimeve'!X76</f>
        <v>0</v>
      </c>
      <c r="I68" s="399">
        <f>'(E1) Vlerësimi i burimeve'!AG76</f>
        <v>0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0</v>
      </c>
      <c r="E69" s="235">
        <f>'(E1) Vlerësimi i burimeve'!E77</f>
        <v>0</v>
      </c>
      <c r="F69" s="235">
        <f>'(E1) Vlerësimi i burimeve'!F77</f>
        <v>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0</v>
      </c>
      <c r="E75" s="235">
        <f>'(E1) Vlerësimi i burimeve'!E83</f>
        <v>0</v>
      </c>
      <c r="F75" s="235">
        <f>'(E1) Vlerësimi i burimeve'!F83</f>
        <v>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0</v>
      </c>
      <c r="E82" s="235">
        <f>'(E1) Vlerësimi i burimeve'!E90</f>
        <v>0</v>
      </c>
      <c r="F82" s="235">
        <f>'(E1) Vlerësimi i burimeve'!F90</f>
        <v>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90" t="str">
        <f>'(C2) Burimet viti kaluar'!C85</f>
        <v>B</v>
      </c>
      <c r="B83" s="890" t="str">
        <f>'(E1) Vlerësimi i burimeve'!B91</f>
        <v>TË ARDHURA NGA BUXHETI QENDROR</v>
      </c>
      <c r="C83" s="891"/>
      <c r="D83" s="398">
        <f>'(E1) Vlerësimi i burimeve'!D91</f>
        <v>0</v>
      </c>
      <c r="E83" s="398">
        <f>'(E1) Vlerësimi i burimeve'!E91</f>
        <v>0</v>
      </c>
      <c r="F83" s="398">
        <f>'(E1) Vlerësimi i burimeve'!F91</f>
        <v>0</v>
      </c>
      <c r="G83" s="398">
        <f>'(E1) Vlerësimi i burimeve'!O91</f>
        <v>0</v>
      </c>
      <c r="H83" s="398">
        <f>'(E1) Vlerësimi i burimeve'!X91</f>
        <v>0</v>
      </c>
      <c r="I83" s="398">
        <f>'(E1) Vlerësimi i burimeve'!AG91</f>
        <v>0</v>
      </c>
    </row>
    <row r="84" spans="1:9" ht="18.75" x14ac:dyDescent="0.25">
      <c r="A84" s="689" t="str">
        <f>'(C2) Burimet viti kaluar'!C86</f>
        <v>B.1</v>
      </c>
      <c r="B84" s="855" t="str">
        <f>'(E1) Vlerësimi i burimeve'!B92</f>
        <v>Transferta e pakushtëzuar</v>
      </c>
      <c r="C84" s="856"/>
      <c r="D84" s="399">
        <f>'(E1) Vlerësimi i burimeve'!D92</f>
        <v>0</v>
      </c>
      <c r="E84" s="399">
        <f>'(E1) Vlerësimi i burimeve'!E92</f>
        <v>0</v>
      </c>
      <c r="F84" s="399">
        <f>'(E1) Vlerësimi i burimeve'!F92</f>
        <v>0</v>
      </c>
      <c r="G84" s="399">
        <f>'(E1) Vlerësimi i burimeve'!O92</f>
        <v>0</v>
      </c>
      <c r="H84" s="399">
        <f>'(E1) Vlerësimi i burimeve'!X92</f>
        <v>0</v>
      </c>
      <c r="I84" s="399">
        <f>'(E1) Vlerësimi i burimeve'!AG92</f>
        <v>0</v>
      </c>
    </row>
    <row r="85" spans="1:9" ht="18.75" x14ac:dyDescent="0.25">
      <c r="A85" s="689" t="str">
        <f>'(C2) Burimet viti kaluar'!C87</f>
        <v>B.2</v>
      </c>
      <c r="B85" s="855" t="str">
        <f>'(E1) Vlerësimi i burimeve'!B93</f>
        <v>Transferta e kushtëzuar</v>
      </c>
      <c r="C85" s="856"/>
      <c r="D85" s="399">
        <f>'(E1) Vlerësimi i burimeve'!D93</f>
        <v>0</v>
      </c>
      <c r="E85" s="399">
        <f>'(E1) Vlerësimi i burimeve'!E93</f>
        <v>0</v>
      </c>
      <c r="F85" s="399">
        <f>'(E1) Vlerësimi i burimeve'!F93</f>
        <v>0</v>
      </c>
      <c r="G85" s="399">
        <f>'(E1) Vlerësimi i burimeve'!O93</f>
        <v>0</v>
      </c>
      <c r="H85" s="399">
        <f>'(E1) Vlerësimi i burimeve'!X93</f>
        <v>0</v>
      </c>
      <c r="I85" s="399">
        <f>'(E1) Vlerësimi i burimeve'!AG93</f>
        <v>0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0</v>
      </c>
      <c r="E86" s="235">
        <f>'(E1) Vlerësimi i burimeve'!E94</f>
        <v>0</v>
      </c>
      <c r="F86" s="235">
        <f>'(E1) Vlerësimi i burimeve'!F94</f>
        <v>0</v>
      </c>
      <c r="G86" s="36">
        <f>'(E1) Vlerësimi i burimeve'!O94</f>
        <v>0</v>
      </c>
      <c r="H86" s="36">
        <f>'(E1) Vlerësimi i burimeve'!X94</f>
        <v>0</v>
      </c>
      <c r="I86" s="36">
        <f>'(E1) Vlerësimi i burimeve'!AG94</f>
        <v>0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0</v>
      </c>
      <c r="E87" s="235">
        <f>'(E1) Vlerësimi i burimeve'!E95</f>
        <v>0</v>
      </c>
      <c r="F87" s="235">
        <f>'(E1) Vlerësimi i burimeve'!F95</f>
        <v>0</v>
      </c>
      <c r="G87" s="36">
        <f>'(E1) Vlerësimi i burimeve'!O95</f>
        <v>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9" t="str">
        <f>'(C2) Burimet viti kaluar'!C90</f>
        <v>B.3</v>
      </c>
      <c r="B88" s="855" t="str">
        <f>'(E1) Vlerësimi i burimeve'!B96</f>
        <v>Trasferta specifike</v>
      </c>
      <c r="C88" s="856"/>
      <c r="D88" s="399">
        <f>'(E1) Vlerësimi i burimeve'!D96</f>
        <v>0</v>
      </c>
      <c r="E88" s="399">
        <f>'(E1) Vlerësimi i burimeve'!E96</f>
        <v>0</v>
      </c>
      <c r="F88" s="399">
        <f>'(E1) Vlerësimi i burimeve'!F96</f>
        <v>0</v>
      </c>
      <c r="G88" s="399">
        <f>'(E1) Vlerësimi i burimeve'!O96</f>
        <v>0</v>
      </c>
      <c r="H88" s="399">
        <f>'(E1) Vlerësimi i burimeve'!X96</f>
        <v>0</v>
      </c>
      <c r="I88" s="399">
        <f>'(E1) Vlerësimi i burimeve'!AG96</f>
        <v>0</v>
      </c>
    </row>
    <row r="89" spans="1:9" ht="18.75" x14ac:dyDescent="0.25">
      <c r="A89" s="690" t="str">
        <f>'(C2) Burimet viti kaluar'!C91</f>
        <v>C</v>
      </c>
      <c r="B89" s="890" t="str">
        <f>'(E1) Vlerësimi i burimeve'!B97</f>
        <v>HUAMARRJA</v>
      </c>
      <c r="C89" s="891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9" t="str">
        <f>'(C2) Burimet viti kaluar'!C92</f>
        <v>C.1</v>
      </c>
      <c r="B90" s="855" t="str">
        <f>'(E1) Vlerësimi i burimeve'!B98</f>
        <v>Huamarrja afatshkurtë</v>
      </c>
      <c r="C90" s="856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9" t="str">
        <f>'(C2) Burimet viti kaluar'!C93</f>
        <v>C.2</v>
      </c>
      <c r="B91" s="855" t="str">
        <f>'(E1) Vlerësimi i burimeve'!B99</f>
        <v>Huamarrja afatgjatë</v>
      </c>
      <c r="C91" s="856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90" t="str">
        <f>'(C2) Burimet viti kaluar'!C94</f>
        <v>D</v>
      </c>
      <c r="B92" s="890" t="str">
        <f>'(E1) Vlerësimi i burimeve'!B100</f>
        <v>TRASHËGIMI NGA VITI I SHKUAR</v>
      </c>
      <c r="C92" s="891"/>
      <c r="D92" s="398">
        <f>'(E1) Vlerësimi i burimeve'!D100</f>
        <v>0</v>
      </c>
      <c r="E92" s="398">
        <f>'(E1) Vlerësimi i burimeve'!E100</f>
        <v>0</v>
      </c>
      <c r="F92" s="398">
        <f>'(E1) Vlerësimi i burimeve'!F100</f>
        <v>0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9" t="str">
        <f>'(C2) Burimet viti kaluar'!C95</f>
        <v>D.1</v>
      </c>
      <c r="B93" s="855" t="str">
        <f>'(E1) Vlerësimi i burimeve'!B101</f>
        <v>Trashëgimi pa destinacion</v>
      </c>
      <c r="C93" s="856"/>
      <c r="D93" s="399">
        <f>'(E1) Vlerësimi i burimeve'!D101</f>
        <v>0</v>
      </c>
      <c r="E93" s="399">
        <f>'(E1) Vlerësimi i burimeve'!E101</f>
        <v>0</v>
      </c>
      <c r="F93" s="399">
        <f>'(E1) Vlerësimi i burimeve'!F101</f>
        <v>0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9" t="str">
        <f>'(C2) Burimet viti kaluar'!C96</f>
        <v>D.2</v>
      </c>
      <c r="B94" s="855" t="str">
        <f>'(E1) Vlerësimi i burimeve'!B102</f>
        <v>Trashëgimi me destinacion</v>
      </c>
      <c r="C94" s="856"/>
      <c r="D94" s="399">
        <f>'(E1) Vlerësimi i burimeve'!D102</f>
        <v>0</v>
      </c>
      <c r="E94" s="399">
        <f>'(E1) Vlerësimi i burimeve'!E102</f>
        <v>0</v>
      </c>
      <c r="F94" s="399">
        <f>'(E1) Vlerësimi i burimeve'!F102</f>
        <v>0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0</v>
      </c>
      <c r="E95" s="447">
        <f>'(E1) Vlerësimi i burimeve'!E103</f>
        <v>0</v>
      </c>
      <c r="F95" s="447">
        <f>'(E1) Vlerësimi i burimeve'!F103</f>
        <v>0</v>
      </c>
      <c r="G95" s="447">
        <f>'(E1) Vlerësimi i burimeve'!O103</f>
        <v>0</v>
      </c>
      <c r="H95" s="447">
        <f>'(E1) Vlerësimi i burimeve'!X103</f>
        <v>0</v>
      </c>
      <c r="I95" s="447">
        <f>'(E1) Vlerësimi i burimeve'!AG103</f>
        <v>0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/pGPAy5FiYjvn5ogNh82CW2XUGtNN5eoZzwQF+6603EjHZXuMM41/GLh5j8HpA4TO1iOCNszHOanxZcd7Jm0vg==" saltValue="CxYAC8pHSwMcuCJs+hYEjw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tabSelected="1" zoomScale="82" zoomScaleNormal="82" workbookViewId="0">
      <selection activeCell="U28" sqref="U28"/>
    </sheetView>
  </sheetViews>
  <sheetFormatPr defaultColWidth="4.140625" defaultRowHeight="12.75" x14ac:dyDescent="0.2"/>
  <cols>
    <col min="1" max="1" width="14.7109375" style="43" bestFit="1" customWidth="1"/>
    <col min="2" max="2" width="57.140625" style="790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5">
        <f>'(B1)Informacion i përgjithshëm '!B5</f>
        <v>-2</v>
      </c>
      <c r="D3" s="665">
        <f>'(B1)Informacion i përgjithshëm '!B6</f>
        <v>-1</v>
      </c>
      <c r="E3" s="665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47" customFormat="1" ht="32.25" customHeight="1" x14ac:dyDescent="0.25">
      <c r="A4" s="46"/>
      <c r="B4" s="791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1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30" t="str">
        <f>'(B2) Struktura Organizative'!B7</f>
        <v>011 Organet ekzekutive dhe legjislative, për çështjet financiare dhe fiskale, çështjet e brendshme</v>
      </c>
      <c r="C6" s="738">
        <f>'KB 01'!B$18</f>
        <v>0</v>
      </c>
      <c r="D6" s="738">
        <f>'KB 01'!C$18</f>
        <v>0</v>
      </c>
      <c r="E6" s="738">
        <f>'KB 01'!D$18</f>
        <v>0</v>
      </c>
      <c r="F6" s="739">
        <f>SUM('KB 01'!E$22:E$23,'KB 01'!E$35:E$36)</f>
        <v>0</v>
      </c>
      <c r="G6" s="739">
        <f>I6-H6-F6</f>
        <v>0</v>
      </c>
      <c r="H6" s="739">
        <f>'KB 01'!E$29+'KB 01'!E$42</f>
        <v>0</v>
      </c>
      <c r="I6" s="740">
        <f>'KB 01'!E$48</f>
        <v>0</v>
      </c>
      <c r="J6" s="739">
        <f>SUM('KB 01'!F$22:F$23,'KB 01'!F$35:F$36)</f>
        <v>0</v>
      </c>
      <c r="K6" s="739">
        <f>M6-L6-J6</f>
        <v>0</v>
      </c>
      <c r="L6" s="739">
        <f>'KB 01'!F$29+'KB 01'!F$42</f>
        <v>0</v>
      </c>
      <c r="M6" s="740">
        <f>'KB 01'!F$48</f>
        <v>0</v>
      </c>
      <c r="N6" s="739">
        <f>SUM('KB 01'!G$22:G$23,'KB 01'!G$35:G$36)</f>
        <v>0</v>
      </c>
      <c r="O6" s="739">
        <f>Q6-P6-N6</f>
        <v>0</v>
      </c>
      <c r="P6" s="739">
        <f>'KB 01'!G$29+'KB 01'!G$42</f>
        <v>0</v>
      </c>
      <c r="Q6" s="740">
        <f>'KB 01'!G$48</f>
        <v>0</v>
      </c>
    </row>
    <row r="7" spans="1:17" s="104" customFormat="1" ht="15" customHeight="1" x14ac:dyDescent="0.2">
      <c r="A7" s="733" t="str">
        <f>'(B3) Struktura Funksionale'!B8</f>
        <v>01110</v>
      </c>
      <c r="B7" s="793" t="str">
        <f>'(B3) Struktura Funksionale'!C8</f>
        <v>Planifikimi Menaxhimi dhe Administrimi</v>
      </c>
      <c r="C7" s="676">
        <f>'KB 01'!B72</f>
        <v>0</v>
      </c>
      <c r="D7" s="676">
        <f>'KB 01'!C72</f>
        <v>0</v>
      </c>
      <c r="E7" s="676">
        <f>'KB 01'!D72</f>
        <v>0</v>
      </c>
      <c r="F7" s="80">
        <f>SUM('KB 01'!E$76:E$77,'KB 01'!E$89:E$90)</f>
        <v>0</v>
      </c>
      <c r="G7" s="80">
        <f>I7-H7-F7</f>
        <v>0</v>
      </c>
      <c r="H7" s="80">
        <f>'KB 01'!E$83+'KB 01'!E$96</f>
        <v>0</v>
      </c>
      <c r="I7" s="143">
        <f>'KB 01'!E$102</f>
        <v>0</v>
      </c>
      <c r="J7" s="80">
        <f>SUM('KB 01'!F$76:F$77,'KB 01'!F$89:F$90)</f>
        <v>0</v>
      </c>
      <c r="K7" s="80">
        <f>M7-L7-J7</f>
        <v>0</v>
      </c>
      <c r="L7" s="80">
        <f>'KB 01'!F$83+'KB 01'!F$96</f>
        <v>0</v>
      </c>
      <c r="M7" s="143">
        <f>'KB 01'!F$102</f>
        <v>0</v>
      </c>
      <c r="N7" s="80">
        <f>SUM('KB 01'!G$76:G$77,'KB 01'!G$89:G$90)</f>
        <v>0</v>
      </c>
      <c r="O7" s="80">
        <f>Q7-P7-N7</f>
        <v>0</v>
      </c>
      <c r="P7" s="80">
        <f>'KB 01'!G$83+'KB 01'!G$96</f>
        <v>0</v>
      </c>
      <c r="Q7" s="143">
        <f>'KB 01'!G$102</f>
        <v>0</v>
      </c>
    </row>
    <row r="8" spans="1:17" s="104" customFormat="1" ht="15" customHeight="1" x14ac:dyDescent="0.2">
      <c r="A8" s="733" t="str">
        <f>'(B3) Struktura Funksionale'!B9</f>
        <v>01120</v>
      </c>
      <c r="B8" s="793" t="str">
        <f>'(B3) Struktura Funksionale'!C9</f>
        <v>Çështje financiare dhe fiskale</v>
      </c>
      <c r="C8" s="676">
        <f>'KB 01'!B111</f>
        <v>0</v>
      </c>
      <c r="D8" s="676">
        <f>'KB 01'!C111</f>
        <v>0</v>
      </c>
      <c r="E8" s="676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3" t="str">
        <f>'(B3) Struktura Funksionale'!B11</f>
        <v>01170</v>
      </c>
      <c r="B9" s="794" t="str">
        <f>'(B3) Struktura Funksionale'!C11</f>
        <v>Gjendja civile</v>
      </c>
      <c r="C9" s="677">
        <f>'KB 01'!B189</f>
        <v>0</v>
      </c>
      <c r="D9" s="677">
        <f>'KB 01'!C189</f>
        <v>0</v>
      </c>
      <c r="E9" s="677">
        <f>'KB 01'!D189</f>
        <v>0</v>
      </c>
      <c r="F9" s="678">
        <f>SUM('KB 01'!E$193:E$194,'KB 01'!E$206:E$207)</f>
        <v>0</v>
      </c>
      <c r="G9" s="678">
        <f>I9-H9-F9</f>
        <v>0</v>
      </c>
      <c r="H9" s="678">
        <f>'KB 01'!E$200+'KB 01'!E$213</f>
        <v>0</v>
      </c>
      <c r="I9" s="679">
        <f>'KB 01'!E$219</f>
        <v>0</v>
      </c>
      <c r="J9" s="678">
        <f>SUM('KB 01'!F$193:F$194,'KB 01'!F$206:F$207)</f>
        <v>0</v>
      </c>
      <c r="K9" s="678">
        <f>M9-L9-J9</f>
        <v>0</v>
      </c>
      <c r="L9" s="678">
        <f>'KB 01'!F$200+'KB 01'!F$213</f>
        <v>0</v>
      </c>
      <c r="M9" s="679">
        <f>'KB 01'!F$219</f>
        <v>0</v>
      </c>
      <c r="N9" s="678">
        <f>SUM('KB 01'!G$193:G$194,'KB 01'!G$206:G$207)</f>
        <v>0</v>
      </c>
      <c r="O9" s="678">
        <f>Q9-P9-N9</f>
        <v>0</v>
      </c>
      <c r="P9" s="80">
        <f>'KB 01'!G$200+'KB 01'!G$213</f>
        <v>0</v>
      </c>
      <c r="Q9" s="143">
        <f>'KB 01'!G$219</f>
        <v>0</v>
      </c>
    </row>
    <row r="10" spans="1:17" ht="15" customHeight="1" x14ac:dyDescent="0.2">
      <c r="A10" s="731" t="str">
        <f>'(B2) Struktura Organizative'!A11</f>
        <v>Nënfunksioni 2</v>
      </c>
      <c r="B10" s="730" t="str">
        <f>'(B2) Struktura Organizative'!B11</f>
        <v>017 Shërbime të  huamarrjes vendore</v>
      </c>
      <c r="C10" s="738">
        <f>'KB 02'!B$18</f>
        <v>0</v>
      </c>
      <c r="D10" s="738">
        <f>'KB 02'!C$18</f>
        <v>0</v>
      </c>
      <c r="E10" s="738">
        <f>'KB 02'!D$18</f>
        <v>0</v>
      </c>
      <c r="F10" s="739">
        <f>SUM('KB 02'!E$22:E$23,'KB 02'!E$35:E$36)</f>
        <v>0</v>
      </c>
      <c r="G10" s="739">
        <f t="shared" ref="G10:G18" si="0">I10-H10-F10</f>
        <v>0</v>
      </c>
      <c r="H10" s="739">
        <f>'KB 02'!E$29+'KB 02'!E$42</f>
        <v>0</v>
      </c>
      <c r="I10" s="740">
        <f>'KB 02'!E$48</f>
        <v>0</v>
      </c>
      <c r="J10" s="739">
        <f>SUM('KB 02'!F$22:F$23,'KB 02'!F$35:F$36)</f>
        <v>0</v>
      </c>
      <c r="K10" s="739">
        <f t="shared" ref="K10:K18" si="1">M10-L10-J10</f>
        <v>0</v>
      </c>
      <c r="L10" s="739">
        <f>'KB 02'!F$29+'KB 02'!F$42</f>
        <v>0</v>
      </c>
      <c r="M10" s="740">
        <f>'KB 02'!F$48</f>
        <v>0</v>
      </c>
      <c r="N10" s="739">
        <f>SUM('KB 02'!G$22:G$23,'KB 02'!G$35:G$36)</f>
        <v>0</v>
      </c>
      <c r="O10" s="739">
        <f t="shared" ref="O10:O18" si="2">Q10-P10-N10</f>
        <v>0</v>
      </c>
      <c r="P10" s="739">
        <f>'KB 02'!G$29+'KB 02'!G$42</f>
        <v>0</v>
      </c>
      <c r="Q10" s="740">
        <f>'KB 02'!G$48</f>
        <v>0</v>
      </c>
    </row>
    <row r="11" spans="1:17" s="104" customFormat="1" ht="15" hidden="1" customHeight="1" x14ac:dyDescent="0.2">
      <c r="A11" s="733" t="str">
        <f>'(B3) Struktura Funksionale'!B15</f>
        <v>01310</v>
      </c>
      <c r="B11" s="793" t="str">
        <f>'(B3) Struktura Funksionale'!C15</f>
        <v>Planifikimi i përgjithshëm dhe Shërbimet Statistikore</v>
      </c>
      <c r="C11" s="676">
        <f>'KB 02'!B72</f>
        <v>0</v>
      </c>
      <c r="D11" s="676">
        <f>'KB 02'!C72</f>
        <v>0</v>
      </c>
      <c r="E11" s="676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3" t="str">
        <f>'(B3) Struktura Funksionale'!B17</f>
        <v>01320</v>
      </c>
      <c r="B12" s="793" t="str">
        <f>'(B3) Struktura Funksionale'!C17</f>
        <v>Shërbime të tjera të përgjithshme</v>
      </c>
      <c r="C12" s="676">
        <f>'KB 02'!B150</f>
        <v>0</v>
      </c>
      <c r="D12" s="676">
        <f>'KB 02'!C150</f>
        <v>0</v>
      </c>
      <c r="E12" s="676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3" t="str">
        <f>'(B3) Struktura Funksionale'!B18</f>
        <v>01710</v>
      </c>
      <c r="B13" s="793" t="str">
        <f>'(B3) Struktura Funksionale'!C18</f>
        <v>Pagesa për shërbimin e borxhit të brendshëm</v>
      </c>
      <c r="C13" s="676">
        <f>'KB 02'!B189</f>
        <v>0</v>
      </c>
      <c r="D13" s="676">
        <f>'KB 02'!C189</f>
        <v>0</v>
      </c>
      <c r="E13" s="676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1" t="str">
        <f>'(B2) Struktura Organizative'!A13</f>
        <v>Nënfunksioni 3</v>
      </c>
      <c r="B14" s="730" t="str">
        <f>'(B2) Struktura Organizative'!B13</f>
        <v>031 Shërbimet Policore</v>
      </c>
      <c r="C14" s="738">
        <f>'KB 03'!B$18</f>
        <v>0</v>
      </c>
      <c r="D14" s="738">
        <f>'KB 03'!C$18</f>
        <v>0</v>
      </c>
      <c r="E14" s="738">
        <f>'KB 03'!D$18</f>
        <v>0</v>
      </c>
      <c r="F14" s="739">
        <f>SUM('KB 03'!E$22:E$23,'KB 03'!E$35:E$36)</f>
        <v>0</v>
      </c>
      <c r="G14" s="739">
        <f t="shared" si="0"/>
        <v>0</v>
      </c>
      <c r="H14" s="739">
        <f>'KB 03'!E$29+'KB 03'!E$42</f>
        <v>0</v>
      </c>
      <c r="I14" s="740">
        <f>'KB 03'!E$48</f>
        <v>0</v>
      </c>
      <c r="J14" s="739">
        <f>SUM('KB 03'!I$22:I$23,'KB 03'!I$35:I$36)</f>
        <v>0</v>
      </c>
      <c r="K14" s="739">
        <f t="shared" si="1"/>
        <v>0</v>
      </c>
      <c r="L14" s="739">
        <f>'KB 03'!F$29+'KB 03'!F$42</f>
        <v>0</v>
      </c>
      <c r="M14" s="740">
        <f>'KB 03'!F$48</f>
        <v>0</v>
      </c>
      <c r="N14" s="739">
        <f>SUM('KB 03'!G$22:G$23,'KB 03'!G$35:G$36)</f>
        <v>0</v>
      </c>
      <c r="O14" s="739">
        <f t="shared" si="2"/>
        <v>0</v>
      </c>
      <c r="P14" s="739">
        <f>'KB 03'!G$29+'KB 03'!G$42</f>
        <v>0</v>
      </c>
      <c r="Q14" s="740">
        <f>'KB 03'!G$48</f>
        <v>0</v>
      </c>
    </row>
    <row r="15" spans="1:17" s="104" customFormat="1" ht="15" customHeight="1" x14ac:dyDescent="0.2">
      <c r="A15" s="733" t="str">
        <f>'(B3) Struktura Funksionale'!B22</f>
        <v>03140</v>
      </c>
      <c r="B15" s="793" t="str">
        <f>'(B3) Struktura Funksionale'!C22</f>
        <v>Shërbimet e Policisë Vendore</v>
      </c>
      <c r="C15" s="676">
        <f>'KB 03'!B72</f>
        <v>0</v>
      </c>
      <c r="D15" s="676">
        <f>'KB 03'!C72</f>
        <v>0</v>
      </c>
      <c r="E15" s="676">
        <f>'KB 03'!D72</f>
        <v>0</v>
      </c>
      <c r="F15" s="80">
        <f>SUM('KB 03'!E$76:E$77,'KB 03'!E$89:E$90)</f>
        <v>0</v>
      </c>
      <c r="G15" s="80">
        <f t="shared" si="0"/>
        <v>0</v>
      </c>
      <c r="H15" s="80">
        <f>'KB 03'!E$83+'KB 03'!E$96</f>
        <v>0</v>
      </c>
      <c r="I15" s="143">
        <f>'KB 03'!E102</f>
        <v>0</v>
      </c>
      <c r="J15" s="80">
        <f>SUM('KB 03'!I$76:I$77,'KB 03'!I$89:I$90)</f>
        <v>0</v>
      </c>
      <c r="K15" s="80">
        <f t="shared" si="1"/>
        <v>0</v>
      </c>
      <c r="L15" s="80">
        <f>'KB 03'!F$83+'KB 03'!F$96</f>
        <v>0</v>
      </c>
      <c r="M15" s="143">
        <f>'KB 03'!F102</f>
        <v>0</v>
      </c>
      <c r="N15" s="80">
        <f>SUM('KB 03'!G$76:G$77,'KB 03'!G$89:G$90)</f>
        <v>0</v>
      </c>
      <c r="O15" s="80">
        <f t="shared" si="2"/>
        <v>0</v>
      </c>
      <c r="P15" s="80">
        <f>'KB 03'!G$83+'KB 03'!G$96</f>
        <v>0</v>
      </c>
      <c r="Q15" s="143">
        <f>'KB 03'!G102</f>
        <v>0</v>
      </c>
    </row>
    <row r="16" spans="1:17" ht="15" customHeight="1" x14ac:dyDescent="0.2">
      <c r="A16" s="731" t="str">
        <f>'(B2) Struktura Organizative'!A15</f>
        <v>Nënfunksioni 4</v>
      </c>
      <c r="B16" s="730" t="str">
        <f>'(B2) Struktura Organizative'!B15</f>
        <v>032 Shërbimet e mbrojtjes ndaj zjarrit</v>
      </c>
      <c r="C16" s="738">
        <f>'KB 04'!B$18</f>
        <v>0</v>
      </c>
      <c r="D16" s="738">
        <f>'KB 04'!C$18</f>
        <v>0</v>
      </c>
      <c r="E16" s="738">
        <f>'KB 04'!D$18</f>
        <v>0</v>
      </c>
      <c r="F16" s="739">
        <f>SUM('KB 04'!E$22:E$23,'KB 04'!E$35:E$36)</f>
        <v>0</v>
      </c>
      <c r="G16" s="739">
        <f t="shared" si="0"/>
        <v>0</v>
      </c>
      <c r="H16" s="739">
        <f>'KB 04'!E$29+'KB 04'!E$42</f>
        <v>0</v>
      </c>
      <c r="I16" s="740">
        <f>'KB 04'!E$48</f>
        <v>0</v>
      </c>
      <c r="J16" s="739">
        <f>SUM('KB 04'!F$22:F$23,'KB 04'!F$35:F$36)</f>
        <v>0</v>
      </c>
      <c r="K16" s="739">
        <f t="shared" si="1"/>
        <v>0</v>
      </c>
      <c r="L16" s="739">
        <f>'KB 04'!F$29+'KB 04'!F$42</f>
        <v>0</v>
      </c>
      <c r="M16" s="740">
        <f>'KB 04'!F$48</f>
        <v>0</v>
      </c>
      <c r="N16" s="739">
        <f>SUM('KB 04'!G$22:G$23,'KB 04'!G$35:G$36)</f>
        <v>0</v>
      </c>
      <c r="O16" s="739">
        <f t="shared" si="2"/>
        <v>0</v>
      </c>
      <c r="P16" s="739">
        <f>'KB 04'!G$29+'KB 04'!G$42</f>
        <v>0</v>
      </c>
      <c r="Q16" s="740">
        <f>'KB 04'!G$48</f>
        <v>0</v>
      </c>
    </row>
    <row r="17" spans="1:17" s="104" customFormat="1" ht="15" customHeight="1" x14ac:dyDescent="0.2">
      <c r="A17" s="733" t="str">
        <f>'(B3) Struktura Funksionale'!B26</f>
        <v>03280</v>
      </c>
      <c r="B17" s="793" t="str">
        <f>'(B3) Struktura Funksionale'!C26</f>
        <v>Mbrotja nga zjarri dhe mbrojtja civile</v>
      </c>
      <c r="C17" s="676">
        <f>'KB 04'!B72</f>
        <v>0</v>
      </c>
      <c r="D17" s="676">
        <f>'KB 04'!C72</f>
        <v>0</v>
      </c>
      <c r="E17" s="676">
        <f>'KB 04'!D72</f>
        <v>0</v>
      </c>
      <c r="F17" s="80">
        <f>SUM('KB 04'!E$76:E$77,'KB 04'!E$89:E$90)</f>
        <v>0</v>
      </c>
      <c r="G17" s="80">
        <f t="shared" si="0"/>
        <v>0</v>
      </c>
      <c r="H17" s="80">
        <f>'KB 04'!E$83+'KB 04'!E$96</f>
        <v>0</v>
      </c>
      <c r="I17" s="143">
        <f>'KB 04'!E102</f>
        <v>0</v>
      </c>
      <c r="J17" s="80">
        <f>SUM('KB 04'!F$76:F$77,'KB 04'!F$89:F$90)</f>
        <v>0</v>
      </c>
      <c r="K17" s="80">
        <f t="shared" si="1"/>
        <v>0</v>
      </c>
      <c r="L17" s="80">
        <f>'KB 04'!F$83+'KB 04'!F$96</f>
        <v>0</v>
      </c>
      <c r="M17" s="143">
        <f>'KB 04'!F102</f>
        <v>0</v>
      </c>
      <c r="N17" s="80">
        <f>SUM('KB 04'!G$76:G$77,'KB 04'!G$89:G$90)</f>
        <v>0</v>
      </c>
      <c r="O17" s="80">
        <f t="shared" si="2"/>
        <v>0</v>
      </c>
      <c r="P17" s="80">
        <f>'KB 04'!G$83+'KB 04'!G$96</f>
        <v>0</v>
      </c>
      <c r="Q17" s="143">
        <f>'KB 04'!G102</f>
        <v>0</v>
      </c>
    </row>
    <row r="18" spans="1:17" ht="15" customHeight="1" x14ac:dyDescent="0.2">
      <c r="A18" s="731" t="str">
        <f>'(B2) Struktura Organizative'!A17</f>
        <v>Nënfunksioni 5</v>
      </c>
      <c r="B18" s="730" t="str">
        <f>'(B2) Struktura Organizative'!B17</f>
        <v>036 Marrdheniet me komunitetin</v>
      </c>
      <c r="C18" s="738">
        <f>'KB 05'!B$18</f>
        <v>0</v>
      </c>
      <c r="D18" s="738">
        <f>'KB 05'!C$18</f>
        <v>0</v>
      </c>
      <c r="E18" s="738">
        <f>'KB 05'!D$18</f>
        <v>0</v>
      </c>
      <c r="F18" s="739">
        <f>SUM('KB 05'!E$22:E$23,'KB 05'!E$35:E$36)</f>
        <v>0</v>
      </c>
      <c r="G18" s="739">
        <f t="shared" si="0"/>
        <v>0</v>
      </c>
      <c r="H18" s="739">
        <f>'KB 05'!E$29+'KB 05'!E$42</f>
        <v>0</v>
      </c>
      <c r="I18" s="740">
        <f>'KB 05'!E$48</f>
        <v>0</v>
      </c>
      <c r="J18" s="739">
        <f>SUM('KB 05'!F$22:F$23,'KB 05'!F$35:F$36)</f>
        <v>0</v>
      </c>
      <c r="K18" s="739">
        <f t="shared" si="1"/>
        <v>0</v>
      </c>
      <c r="L18" s="739">
        <f>'KB 05'!F$29+'KB 05'!F$42</f>
        <v>0</v>
      </c>
      <c r="M18" s="740">
        <f>'KB 05'!F$48</f>
        <v>0</v>
      </c>
      <c r="N18" s="739">
        <f>SUM('KB 05'!G$22:G$23,'KB 05'!G$35:G$36)</f>
        <v>0</v>
      </c>
      <c r="O18" s="739">
        <f t="shared" si="2"/>
        <v>0</v>
      </c>
      <c r="P18" s="739">
        <f>'KB 05'!G$29+'KB 05'!G$42</f>
        <v>0</v>
      </c>
      <c r="Q18" s="740">
        <f>'KB 05'!G$48</f>
        <v>0</v>
      </c>
    </row>
    <row r="19" spans="1:17" s="104" customFormat="1" ht="15" customHeight="1" x14ac:dyDescent="0.2">
      <c r="A19" s="733" t="str">
        <f>'(B3) Struktura Funksionale'!B30</f>
        <v>03600</v>
      </c>
      <c r="B19" s="793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1" t="str">
        <f>'(B2) Struktura Organizative'!A19</f>
        <v>Nënfunksioni 6</v>
      </c>
      <c r="B20" s="730" t="str">
        <f>'(B2) Struktura Organizative'!B19</f>
        <v>041 Çështjet e përgjithshme ekonomike, tregtare dhe të punës</v>
      </c>
      <c r="C20" s="738">
        <f>'KB 06'!B$18</f>
        <v>0</v>
      </c>
      <c r="D20" s="738">
        <f>'KB 06'!C$18</f>
        <v>0</v>
      </c>
      <c r="E20" s="738">
        <f>'KB 06'!D$18</f>
        <v>0</v>
      </c>
      <c r="F20" s="739">
        <f>SUM('KB 06'!E$22:E$23,'KB 06'!E$35:E$36)</f>
        <v>0</v>
      </c>
      <c r="G20" s="739">
        <f t="shared" ref="G20:G81" si="4">I20-H20-F20</f>
        <v>0</v>
      </c>
      <c r="H20" s="739">
        <f>'KB 06'!E$29+'KB 06'!E$42</f>
        <v>0</v>
      </c>
      <c r="I20" s="740">
        <f>'KB 06'!E$48</f>
        <v>0</v>
      </c>
      <c r="J20" s="739">
        <f>SUM('KB 06'!F$22:F$23,'KB 06'!F$35:F$36)</f>
        <v>0</v>
      </c>
      <c r="K20" s="739">
        <f t="shared" ref="K20:K81" si="5">M20-L20-J20</f>
        <v>0</v>
      </c>
      <c r="L20" s="739">
        <f>'KB 06'!F$29+'KB 06'!F$42</f>
        <v>0</v>
      </c>
      <c r="M20" s="740">
        <f>'KB 06'!F$48</f>
        <v>0</v>
      </c>
      <c r="N20" s="739">
        <f>SUM('KB 06'!G$22:G$23,'KB 06'!G$35:G$36)</f>
        <v>0</v>
      </c>
      <c r="O20" s="739">
        <f t="shared" ref="O20:O81" si="6">Q20-P20-N20</f>
        <v>0</v>
      </c>
      <c r="P20" s="739">
        <f>'KB 06'!G$29+'KB 06'!G$42</f>
        <v>0</v>
      </c>
      <c r="Q20" s="740">
        <f>'KB 06'!G$48</f>
        <v>0</v>
      </c>
    </row>
    <row r="21" spans="1:17" s="104" customFormat="1" ht="15" hidden="1" customHeight="1" x14ac:dyDescent="0.2">
      <c r="A21" s="733" t="str">
        <f>'(B3) Struktura Funksionale'!B35</f>
        <v>04110</v>
      </c>
      <c r="B21" s="793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3" t="str">
        <f>'(B3) Struktura Funksionale'!B36</f>
        <v>04130</v>
      </c>
      <c r="B22" s="793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3" t="str">
        <f>'(B3) Struktura Funksionale'!B38</f>
        <v>04132</v>
      </c>
      <c r="B23" s="793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3" t="str">
        <f>'(B3) Struktura Funksionale'!B39</f>
        <v>04160</v>
      </c>
      <c r="B24" s="793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1" t="str">
        <f>'(B2) Struktura Organizative'!A22</f>
        <v>Nënfunksioni 7</v>
      </c>
      <c r="B25" s="730" t="str">
        <f>'(B2) Struktura Organizative'!B22</f>
        <v>042 Bujqësia, pyjet, peshkimi dhe gjuetia</v>
      </c>
      <c r="C25" s="738">
        <f>'KB 07'!B$18</f>
        <v>0</v>
      </c>
      <c r="D25" s="738">
        <f>'KB 07'!C$18</f>
        <v>0</v>
      </c>
      <c r="E25" s="738">
        <f>'KB 07'!D$18</f>
        <v>0</v>
      </c>
      <c r="F25" s="739">
        <f>SUM('KB 07'!E$22:E$23,'KB 07'!E$35:E$36)</f>
        <v>0</v>
      </c>
      <c r="G25" s="739">
        <f t="shared" si="4"/>
        <v>0</v>
      </c>
      <c r="H25" s="739">
        <f>'KB 07'!E$29+'KB 07'!E$42</f>
        <v>0</v>
      </c>
      <c r="I25" s="740">
        <f>'KB 07'!E$48</f>
        <v>0</v>
      </c>
      <c r="J25" s="739">
        <f>SUM('KB 07'!F$22:F$23,'KB 07'!F$35:F$36)</f>
        <v>0</v>
      </c>
      <c r="K25" s="739">
        <f t="shared" si="5"/>
        <v>0</v>
      </c>
      <c r="L25" s="739">
        <f>'KB 07'!F$29+'KB 07'!F$42</f>
        <v>0</v>
      </c>
      <c r="M25" s="740">
        <f>'KB 07'!F$48</f>
        <v>0</v>
      </c>
      <c r="N25" s="739">
        <f>SUM('KB 07'!G$22:G$23,'KB 07'!G$35:G$36)</f>
        <v>0</v>
      </c>
      <c r="O25" s="739">
        <f t="shared" si="6"/>
        <v>0</v>
      </c>
      <c r="P25" s="739">
        <f>'KB 07'!G$29+'KB 07'!G$42</f>
        <v>0</v>
      </c>
      <c r="Q25" s="740">
        <f>'KB 07'!G$48</f>
        <v>0</v>
      </c>
    </row>
    <row r="26" spans="1:17" s="104" customFormat="1" ht="15" customHeight="1" x14ac:dyDescent="0.2">
      <c r="A26" s="733" t="str">
        <f>'(B3) Struktura Funksionale'!B42</f>
        <v>04220</v>
      </c>
      <c r="B26" s="793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739">
        <f>'KB 07'!F$83+'KB 07'!F$96</f>
        <v>0</v>
      </c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739">
        <f>'KB 07'!G$83+'KB 07'!G$96</f>
        <v>0</v>
      </c>
      <c r="Q26" s="143">
        <f>'KB 07'!G$102</f>
        <v>0</v>
      </c>
    </row>
    <row r="27" spans="1:17" s="104" customFormat="1" ht="15" hidden="1" customHeight="1" x14ac:dyDescent="0.2">
      <c r="A27" s="733" t="str">
        <f>'(B3) Struktura Funksionale'!B44</f>
        <v>04223</v>
      </c>
      <c r="B27" s="793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3" t="str">
        <f>'(B3) Struktura Funksionale'!B45</f>
        <v>04240</v>
      </c>
      <c r="B28" s="793" t="str">
        <f>'(B3) Struktura Funksionale'!C45</f>
        <v>Menaxhimi i Infrastruktuës së ujitjes dhe kullimit</v>
      </c>
      <c r="C28" s="147">
        <f>'KB 07'!B189</f>
        <v>0</v>
      </c>
      <c r="D28" s="147">
        <f>'KB 07'!C189</f>
        <v>0</v>
      </c>
      <c r="E28" s="147">
        <f>'KB 07'!D189</f>
        <v>0</v>
      </c>
      <c r="F28" s="80">
        <f>SUM('KB 07'!E$193:E$194,'KB 07'!E$206:E$207)</f>
        <v>0</v>
      </c>
      <c r="G28" s="80">
        <f t="shared" si="4"/>
        <v>0</v>
      </c>
      <c r="H28" s="80">
        <f>'KB 07'!E$200+'KB 07'!E$213</f>
        <v>0</v>
      </c>
      <c r="I28" s="143">
        <f>'KB 07'!E$219</f>
        <v>0</v>
      </c>
      <c r="J28" s="80">
        <f>SUM('KB 07'!F$193:F$194,'KB 07'!F$206:F$207)</f>
        <v>0</v>
      </c>
      <c r="K28" s="80">
        <f t="shared" si="5"/>
        <v>0</v>
      </c>
      <c r="L28" s="80">
        <f>'KB 07'!F$200+'KB 07'!F$213</f>
        <v>0</v>
      </c>
      <c r="M28" s="143">
        <f>'KB 07'!F$219</f>
        <v>0</v>
      </c>
      <c r="N28" s="80">
        <f>SUM('KB 07'!G$193:G$194,'KB 07'!G$206:G$207)</f>
        <v>0</v>
      </c>
      <c r="O28" s="80">
        <f t="shared" si="6"/>
        <v>0</v>
      </c>
      <c r="P28" s="80">
        <f>'KB 07'!G$200+'KB 07'!G$213</f>
        <v>0</v>
      </c>
      <c r="Q28" s="143">
        <f>'KB 07'!G$219</f>
        <v>0</v>
      </c>
    </row>
    <row r="29" spans="1:17" s="104" customFormat="1" ht="15" customHeight="1" x14ac:dyDescent="0.2">
      <c r="A29" s="733" t="str">
        <f>'(B3) Struktura Funksionale'!B46</f>
        <v>04260</v>
      </c>
      <c r="B29" s="793" t="str">
        <f>'(B3) Struktura Funksionale'!C46</f>
        <v>Administrimi i pyjeve dhe kullotave</v>
      </c>
      <c r="C29" s="147">
        <f>'KB 07'!B228</f>
        <v>0</v>
      </c>
      <c r="D29" s="147">
        <f>'KB 07'!C228</f>
        <v>0</v>
      </c>
      <c r="E29" s="147">
        <f>'KB 07'!D228</f>
        <v>0</v>
      </c>
      <c r="F29" s="80">
        <f>SUM('KB 07'!E$232:E$233,'KB 07'!E$245:E$246)</f>
        <v>0</v>
      </c>
      <c r="G29" s="80">
        <f t="shared" si="4"/>
        <v>0</v>
      </c>
      <c r="H29" s="80">
        <f>'KB 07'!E$239+'KB 07'!E$252</f>
        <v>0</v>
      </c>
      <c r="I29" s="143">
        <f>'KB 07'!E$258</f>
        <v>0</v>
      </c>
      <c r="J29" s="80">
        <f>SUM('KB 07'!F$232:F$233,'KB 07'!F$245:F$246)</f>
        <v>0</v>
      </c>
      <c r="K29" s="80">
        <f t="shared" si="5"/>
        <v>0</v>
      </c>
      <c r="L29" s="80">
        <f>'KB 07'!F$239+'KB 07'!F$252</f>
        <v>0</v>
      </c>
      <c r="M29" s="143">
        <f>'KB 07'!F$258</f>
        <v>0</v>
      </c>
      <c r="N29" s="80">
        <f>SUM('KB 07'!G$232:G$233,'KB 07'!G$245:G$246)</f>
        <v>0</v>
      </c>
      <c r="O29" s="80">
        <f t="shared" si="6"/>
        <v>0</v>
      </c>
      <c r="P29" s="80">
        <f>'KB 07'!G$239+'KB 07'!G$252</f>
        <v>0</v>
      </c>
      <c r="Q29" s="143">
        <f>'KB 07'!G$258</f>
        <v>0</v>
      </c>
    </row>
    <row r="30" spans="1:17" ht="15" customHeight="1" x14ac:dyDescent="0.2">
      <c r="A30" s="731" t="str">
        <f>'(B2) Struktura Organizative'!A26</f>
        <v>Nënfunksioni 8</v>
      </c>
      <c r="B30" s="730" t="str">
        <f>'(B2) Struktura Organizative'!B26</f>
        <v>045 Trasporti</v>
      </c>
      <c r="C30" s="738">
        <f>'KB 08'!B$18</f>
        <v>0</v>
      </c>
      <c r="D30" s="738">
        <f>'KB 08'!C$18</f>
        <v>0</v>
      </c>
      <c r="E30" s="738">
        <f>'KB 08'!D$18</f>
        <v>0</v>
      </c>
      <c r="F30" s="739">
        <f>SUM('KB 08'!E$22:E$23,'KB 08'!E$35:E$36)</f>
        <v>0</v>
      </c>
      <c r="G30" s="739">
        <f t="shared" si="4"/>
        <v>0</v>
      </c>
      <c r="H30" s="739">
        <f>'KB 08'!E$29+'KB 08'!E$42</f>
        <v>0</v>
      </c>
      <c r="I30" s="740">
        <f>'KB 08'!E$48</f>
        <v>0</v>
      </c>
      <c r="J30" s="739">
        <f>SUM('KB 08'!F$22:F$23,'KB 08'!F$35:F$36)</f>
        <v>0</v>
      </c>
      <c r="K30" s="739">
        <f t="shared" si="5"/>
        <v>0</v>
      </c>
      <c r="L30" s="739">
        <f>'KB 08'!F$29+'KB 08'!F$42</f>
        <v>0</v>
      </c>
      <c r="M30" s="740">
        <f>'KB 08'!F$48</f>
        <v>0</v>
      </c>
      <c r="N30" s="739">
        <f>SUM('KB 08'!G$22:G$23,'KB 08'!G$35:G$36)</f>
        <v>0</v>
      </c>
      <c r="O30" s="739">
        <f t="shared" si="6"/>
        <v>0</v>
      </c>
      <c r="P30" s="739">
        <f>'KB 08'!G$29+'KB 08'!G$42</f>
        <v>0</v>
      </c>
      <c r="Q30" s="740">
        <f>'KB 08'!G$48</f>
        <v>0</v>
      </c>
    </row>
    <row r="31" spans="1:17" s="104" customFormat="1" ht="15" customHeight="1" x14ac:dyDescent="0.2">
      <c r="A31" s="733" t="str">
        <f>'(B3) Struktura Funksionale'!B49</f>
        <v>04520</v>
      </c>
      <c r="B31" s="793" t="str">
        <f>'(B3) Struktura Funksionale'!C49</f>
        <v>Rrjeti rrugor rural</v>
      </c>
      <c r="C31" s="147">
        <f>'KB 08'!B72</f>
        <v>0</v>
      </c>
      <c r="D31" s="147">
        <f>'KB 08'!C72</f>
        <v>0</v>
      </c>
      <c r="E31" s="147">
        <f>'KB 08'!D72</f>
        <v>0</v>
      </c>
      <c r="F31" s="80">
        <f>SUM('KB 08'!E$76:E$77,'KB 08'!E$89:E$90)</f>
        <v>0</v>
      </c>
      <c r="G31" s="80">
        <f t="shared" si="4"/>
        <v>0</v>
      </c>
      <c r="H31" s="80">
        <f>'KB 08'!E$83+'KB 08'!E$96</f>
        <v>0</v>
      </c>
      <c r="I31" s="143">
        <f>'KB 08'!E$102</f>
        <v>0</v>
      </c>
      <c r="J31" s="80">
        <f>SUM('KB 08'!F$76:F$77,'KB 08'!F$89:F$90)</f>
        <v>0</v>
      </c>
      <c r="K31" s="80">
        <f t="shared" si="5"/>
        <v>0</v>
      </c>
      <c r="L31" s="80">
        <f>'KB 08'!F$83+'KB 08'!F$96</f>
        <v>0</v>
      </c>
      <c r="M31" s="143">
        <f>'KB 08'!F$102</f>
        <v>0</v>
      </c>
      <c r="N31" s="80">
        <f>SUM('KB 08'!G$76:G$77,'KB 08'!G$89:G$90)</f>
        <v>0</v>
      </c>
      <c r="O31" s="80">
        <f t="shared" si="6"/>
        <v>0</v>
      </c>
      <c r="P31" s="80">
        <f>'KB 08'!G$83+'KB 08'!G$96</f>
        <v>0</v>
      </c>
      <c r="Q31" s="143">
        <f>'KB 08'!G$102</f>
        <v>0</v>
      </c>
    </row>
    <row r="32" spans="1:17" s="104" customFormat="1" ht="15" hidden="1" customHeight="1" x14ac:dyDescent="0.2">
      <c r="A32" s="733" t="str">
        <f>'(B3) Struktura Funksionale'!B50</f>
        <v>04530</v>
      </c>
      <c r="B32" s="793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3" t="str">
        <f>'(B3) Struktura Funksionale'!B51</f>
        <v>04570</v>
      </c>
      <c r="B33" s="793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1" t="str">
        <f>'(B2) Struktura Organizative'!A29</f>
        <v>Nënfunksioni 9</v>
      </c>
      <c r="B34" s="730" t="str">
        <f>'(B2) Struktura Organizative'!B29</f>
        <v>047 Industri të tjera</v>
      </c>
      <c r="C34" s="738">
        <f>'KB 09'!B$18</f>
        <v>0</v>
      </c>
      <c r="D34" s="738">
        <f>'KB 09'!C$18</f>
        <v>0</v>
      </c>
      <c r="E34" s="738">
        <f>'KB 09'!D$18</f>
        <v>0</v>
      </c>
      <c r="F34" s="739">
        <f>SUM('KB 09'!E$22:E$23,'KB 09'!E$35:E$36)</f>
        <v>0</v>
      </c>
      <c r="G34" s="739">
        <f t="shared" si="4"/>
        <v>0</v>
      </c>
      <c r="H34" s="739">
        <f>'KB 09'!E$29+'KB 09'!E$42</f>
        <v>0</v>
      </c>
      <c r="I34" s="740">
        <f>'KB 09'!E$48</f>
        <v>0</v>
      </c>
      <c r="J34" s="739">
        <f>SUM('KB 09'!F$22:F$23,'KB 09'!F$35:F$36)</f>
        <v>0</v>
      </c>
      <c r="K34" s="739">
        <f t="shared" si="5"/>
        <v>0</v>
      </c>
      <c r="L34" s="739">
        <f>'KB 09'!F$29+'KB 09'!F$42</f>
        <v>0</v>
      </c>
      <c r="M34" s="740">
        <f>'KB 09'!F$48</f>
        <v>0</v>
      </c>
      <c r="N34" s="739">
        <f>SUM('KB 09'!G$22:G$23,'KB 09'!G$35:G$36)</f>
        <v>0</v>
      </c>
      <c r="O34" s="739">
        <f t="shared" si="6"/>
        <v>0</v>
      </c>
      <c r="P34" s="739">
        <f>'KB 09'!G$29+'KB 09'!G$42</f>
        <v>0</v>
      </c>
      <c r="Q34" s="740">
        <f>'KB 09'!G$48</f>
        <v>0</v>
      </c>
    </row>
    <row r="35" spans="1:17" s="104" customFormat="1" ht="15" customHeight="1" x14ac:dyDescent="0.2">
      <c r="A35" s="733" t="str">
        <f>'(B3) Struktura Funksionale'!B54</f>
        <v>04740</v>
      </c>
      <c r="B35" s="793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3" t="str">
        <f>'(B3) Struktura Funksionale'!B55</f>
        <v>04760</v>
      </c>
      <c r="B36" s="793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1" t="str">
        <f>'(B2) Struktura Organizative'!A32</f>
        <v>Nënfunksioni 10</v>
      </c>
      <c r="B37" s="730" t="str">
        <f>'(B2) Struktura Organizative'!B32</f>
        <v>051 Menaxhimi i i mbetjeve</v>
      </c>
      <c r="C37" s="738">
        <f>'KB 10'!B$18</f>
        <v>0</v>
      </c>
      <c r="D37" s="738">
        <f>'KB 10'!C$18</f>
        <v>0</v>
      </c>
      <c r="E37" s="738">
        <f>'KB 10'!D$18</f>
        <v>0</v>
      </c>
      <c r="F37" s="739">
        <f>SUM('KB 10'!E$22:E$23,'KB 10'!E$35:E$36)</f>
        <v>0</v>
      </c>
      <c r="G37" s="739">
        <f t="shared" si="4"/>
        <v>0</v>
      </c>
      <c r="H37" s="739">
        <f>'KB 10'!E$29+'KB 10'!E$42</f>
        <v>0</v>
      </c>
      <c r="I37" s="740">
        <f>'KB 10'!E$48</f>
        <v>0</v>
      </c>
      <c r="J37" s="739">
        <f>SUM('KB 10'!F$22:F$23,'KB 10'!F$35:F$36)</f>
        <v>0</v>
      </c>
      <c r="K37" s="739">
        <f t="shared" si="5"/>
        <v>0</v>
      </c>
      <c r="L37" s="739">
        <f>'KB 10'!F$29+'KB 10'!F$42</f>
        <v>0</v>
      </c>
      <c r="M37" s="740">
        <f>'KB 10'!F$48</f>
        <v>0</v>
      </c>
      <c r="N37" s="739">
        <f>SUM('KB 10'!G$22:G$23,'KB 10'!G$35:G$36)</f>
        <v>0</v>
      </c>
      <c r="O37" s="739">
        <f t="shared" si="6"/>
        <v>0</v>
      </c>
      <c r="P37" s="739">
        <f>'KB 10'!G$29+'KB 10'!G$42</f>
        <v>0</v>
      </c>
      <c r="Q37" s="740">
        <f>'KB 10'!G$48</f>
        <v>0</v>
      </c>
    </row>
    <row r="38" spans="1:17" s="104" customFormat="1" ht="15" customHeight="1" x14ac:dyDescent="0.2">
      <c r="A38" s="733" t="str">
        <f>'(B3) Struktura Funksionale'!B60</f>
        <v>05100</v>
      </c>
      <c r="B38" s="793" t="str">
        <f>'(B3) Struktura Funksionale'!C60</f>
        <v>Menaxhimi i mbetjeve</v>
      </c>
      <c r="C38" s="147">
        <f>'KB 10'!B72</f>
        <v>0</v>
      </c>
      <c r="D38" s="147">
        <f>'KB 10'!C72</f>
        <v>0</v>
      </c>
      <c r="E38" s="147">
        <f>'KB 10'!D72</f>
        <v>0</v>
      </c>
      <c r="F38" s="80">
        <f>SUM('KB 10'!E$76:E$77,'KB 10'!E$89:E$90)</f>
        <v>0</v>
      </c>
      <c r="G38" s="80">
        <f t="shared" si="4"/>
        <v>0</v>
      </c>
      <c r="H38" s="80">
        <f>'KB 10'!E$83+'KB 10'!E$96</f>
        <v>0</v>
      </c>
      <c r="I38" s="143">
        <f>'KB 10'!E$102</f>
        <v>0</v>
      </c>
      <c r="J38" s="80">
        <f>SUM('KB 10'!F$76:F$77,'KB 10'!F$89:F$90)</f>
        <v>0</v>
      </c>
      <c r="K38" s="80">
        <f t="shared" si="5"/>
        <v>0</v>
      </c>
      <c r="L38" s="80">
        <f>'KB 10'!F$83+'KB 10'!F$96</f>
        <v>0</v>
      </c>
      <c r="M38" s="143">
        <f>'KB 10'!F$102</f>
        <v>0</v>
      </c>
      <c r="N38" s="80">
        <f>SUM('KB 10'!G$76:G$77,'KB 10'!G$89:G$90)</f>
        <v>0</v>
      </c>
      <c r="O38" s="80">
        <f t="shared" si="6"/>
        <v>0</v>
      </c>
      <c r="P38" s="80">
        <f>'KB 10'!G$83+'KB 10'!G$96</f>
        <v>0</v>
      </c>
      <c r="Q38" s="143">
        <f>'KB 10'!G$102</f>
        <v>0</v>
      </c>
    </row>
    <row r="39" spans="1:17" ht="15" customHeight="1" x14ac:dyDescent="0.2">
      <c r="A39" s="731" t="str">
        <f>'(B2) Struktura Organizative'!A34</f>
        <v>Nënfunksioni 11</v>
      </c>
      <c r="B39" s="730" t="str">
        <f>'(B2) Struktura Organizative'!B34</f>
        <v>052 Menaxhimi i ujrave të zeza</v>
      </c>
      <c r="C39" s="738">
        <f>'KB 11'!B$18</f>
        <v>0</v>
      </c>
      <c r="D39" s="738">
        <f>'KB 11'!C$18</f>
        <v>0</v>
      </c>
      <c r="E39" s="738">
        <f>'KB 11'!D$18</f>
        <v>0</v>
      </c>
      <c r="F39" s="739">
        <f>SUM('KB 11'!E$22:E$23,'KB 11'!E$35:E$36)</f>
        <v>0</v>
      </c>
      <c r="G39" s="739">
        <f t="shared" si="4"/>
        <v>0</v>
      </c>
      <c r="H39" s="739">
        <f>'KB 11'!E$29+'KB 11'!E$42</f>
        <v>0</v>
      </c>
      <c r="I39" s="740">
        <f>'KB 11'!E$48</f>
        <v>0</v>
      </c>
      <c r="J39" s="739">
        <f>SUM('KB 11'!F$22:F$23,'KB 11'!F$35:F$36)</f>
        <v>0</v>
      </c>
      <c r="K39" s="739">
        <f t="shared" si="5"/>
        <v>0</v>
      </c>
      <c r="L39" s="739">
        <f>'KB 11'!F$29+'KB 11'!F$42</f>
        <v>0</v>
      </c>
      <c r="M39" s="740">
        <f>'KB 11'!F$48</f>
        <v>0</v>
      </c>
      <c r="N39" s="739">
        <f>SUM('KB 11'!G$22:G$23,'KB 11'!G$35:G$36)</f>
        <v>0</v>
      </c>
      <c r="O39" s="739">
        <f t="shared" si="6"/>
        <v>0</v>
      </c>
      <c r="P39" s="739">
        <f>'KB 11'!G$29+'KB 11'!G$42</f>
        <v>0</v>
      </c>
      <c r="Q39" s="740">
        <f>'KB 11'!G$48</f>
        <v>0</v>
      </c>
    </row>
    <row r="40" spans="1:17" s="104" customFormat="1" ht="15" customHeight="1" x14ac:dyDescent="0.2">
      <c r="A40" s="733" t="str">
        <f>'(B3) Struktura Funksionale'!B64</f>
        <v>05200</v>
      </c>
      <c r="B40" s="793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1" t="str">
        <f>'(B2) Struktura Organizative'!A36</f>
        <v>Nënfunksioni 12</v>
      </c>
      <c r="B41" s="730" t="str">
        <f>'(B2) Struktura Organizative'!B36</f>
        <v>053 Reduktimi i ndotjes</v>
      </c>
      <c r="C41" s="738">
        <f>'KB 12'!B$18</f>
        <v>0</v>
      </c>
      <c r="D41" s="738">
        <f>'KB 12'!C$18</f>
        <v>0</v>
      </c>
      <c r="E41" s="738">
        <f>'KB 12'!D$18</f>
        <v>0</v>
      </c>
      <c r="F41" s="739">
        <f>SUM('KB 12'!E$22:E$23,'KB 12'!E$35:E$36)</f>
        <v>0</v>
      </c>
      <c r="G41" s="739">
        <f t="shared" si="4"/>
        <v>0</v>
      </c>
      <c r="H41" s="739">
        <f>'KB 12'!E$29+'KB 12'!E$42</f>
        <v>0</v>
      </c>
      <c r="I41" s="740">
        <f>'KB 12'!E$48</f>
        <v>0</v>
      </c>
      <c r="J41" s="739">
        <f>SUM('KB 12'!F$22:F$23,'KB 12'!F$35:F$36)</f>
        <v>0</v>
      </c>
      <c r="K41" s="739">
        <f t="shared" si="5"/>
        <v>0</v>
      </c>
      <c r="L41" s="739">
        <f>'KB 12'!F$29+'KB 12'!F$42</f>
        <v>0</v>
      </c>
      <c r="M41" s="740">
        <f>'KB 12'!F$48</f>
        <v>0</v>
      </c>
      <c r="N41" s="739">
        <f>SUM('KB 12'!G$22:G$23,'KB 12'!G$35:G$36)</f>
        <v>0</v>
      </c>
      <c r="O41" s="739">
        <f t="shared" si="6"/>
        <v>0</v>
      </c>
      <c r="P41" s="739">
        <f>'KB 12'!G$29+'KB 12'!G$42</f>
        <v>0</v>
      </c>
      <c r="Q41" s="740">
        <f>'KB 12'!G$48</f>
        <v>0</v>
      </c>
    </row>
    <row r="42" spans="1:17" s="104" customFormat="1" ht="15" customHeight="1" x14ac:dyDescent="0.2">
      <c r="A42" s="733" t="str">
        <f>'(B3) Struktura Funksionale'!B68</f>
        <v>05320</v>
      </c>
      <c r="B42" s="793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1" t="str">
        <f>'(B2) Struktura Organizative'!A38</f>
        <v>Nënfunksioni 13</v>
      </c>
      <c r="B43" s="730" t="str">
        <f>'(B2) Struktura Organizative'!B38</f>
        <v>056 Mbrojtja e mjedisit</v>
      </c>
      <c r="C43" s="738">
        <f>'KB 13'!B$18</f>
        <v>0</v>
      </c>
      <c r="D43" s="738">
        <f>'KB 13'!C$18</f>
        <v>0</v>
      </c>
      <c r="E43" s="738">
        <f>'KB 13'!D$18</f>
        <v>0</v>
      </c>
      <c r="F43" s="739">
        <f>SUM('KB 13'!E$22:E$23,'KB 13'!E$35:E$36)</f>
        <v>0</v>
      </c>
      <c r="G43" s="739">
        <f t="shared" si="4"/>
        <v>0</v>
      </c>
      <c r="H43" s="739">
        <f>'KB 13'!E$29+'KB 13'!E$42</f>
        <v>0</v>
      </c>
      <c r="I43" s="740">
        <f>'KB 13'!E$48</f>
        <v>0</v>
      </c>
      <c r="J43" s="739">
        <f>SUM('KB 13'!F$22:F$23,'KB 13'!F$35:F$36)</f>
        <v>0</v>
      </c>
      <c r="K43" s="739">
        <f t="shared" si="5"/>
        <v>0</v>
      </c>
      <c r="L43" s="739">
        <f>'KB 13'!F$29+'KB 13'!F$42</f>
        <v>0</v>
      </c>
      <c r="M43" s="740">
        <f>'KB 13'!F$48</f>
        <v>0</v>
      </c>
      <c r="N43" s="739">
        <f>SUM('KB 13'!G$22:G$23,'KB 13'!G$35:G$36)</f>
        <v>0</v>
      </c>
      <c r="O43" s="739">
        <f t="shared" si="6"/>
        <v>0</v>
      </c>
      <c r="P43" s="739">
        <f>'KB 13'!G$29+'KB 13'!G$42</f>
        <v>0</v>
      </c>
      <c r="Q43" s="740">
        <f>'KB 13'!G$48</f>
        <v>0</v>
      </c>
    </row>
    <row r="44" spans="1:17" s="104" customFormat="1" ht="15" customHeight="1" x14ac:dyDescent="0.2">
      <c r="A44" s="733" t="str">
        <f>'(B3) Struktura Funksionale'!B72</f>
        <v>05630</v>
      </c>
      <c r="B44" s="793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3" t="str">
        <f>'(B3) Struktura Funksionale'!B73</f>
        <v>05640</v>
      </c>
      <c r="B45" s="793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1" t="str">
        <f>'(B2) Struktura Organizative'!A40</f>
        <v>Nënfunksioni 14</v>
      </c>
      <c r="B46" s="730" t="str">
        <f>'(B2) Struktura Organizative'!B40</f>
        <v>061 Urbanistika</v>
      </c>
      <c r="C46" s="738">
        <f>'KB 14'!B$18</f>
        <v>0</v>
      </c>
      <c r="D46" s="738">
        <f>'KB 14'!C$18</f>
        <v>0</v>
      </c>
      <c r="E46" s="738">
        <f>'KB 14'!D$18</f>
        <v>0</v>
      </c>
      <c r="F46" s="739">
        <f>SUM('KB 14'!E$22:E$23,'KB 14'!E$35:E$36)</f>
        <v>0</v>
      </c>
      <c r="G46" s="739">
        <f t="shared" si="4"/>
        <v>0</v>
      </c>
      <c r="H46" s="739">
        <f>'KB 14'!E$29+'KB 14'!E$42</f>
        <v>0</v>
      </c>
      <c r="I46" s="740">
        <f>'KB 14'!E$48</f>
        <v>0</v>
      </c>
      <c r="J46" s="739">
        <f>SUM('KB 14'!F$22:F$23,'KB 14'!F$35:F$36)</f>
        <v>0</v>
      </c>
      <c r="K46" s="739">
        <f t="shared" si="5"/>
        <v>0</v>
      </c>
      <c r="L46" s="739">
        <f>'KB 14'!F$29+'KB 14'!F$42</f>
        <v>0</v>
      </c>
      <c r="M46" s="740">
        <f>'KB 14'!F$48</f>
        <v>0</v>
      </c>
      <c r="N46" s="739">
        <f>SUM('KB 14'!G$22:G$23,'KB 14'!G$35:G$36)</f>
        <v>0</v>
      </c>
      <c r="O46" s="739">
        <f t="shared" si="6"/>
        <v>0</v>
      </c>
      <c r="P46" s="739">
        <f>'KB 14'!G$29+'KB 14'!G$42</f>
        <v>0</v>
      </c>
      <c r="Q46" s="740">
        <f>'KB 14'!G$48</f>
        <v>0</v>
      </c>
    </row>
    <row r="47" spans="1:17" s="104" customFormat="1" ht="15" customHeight="1" x14ac:dyDescent="0.2">
      <c r="A47" s="733" t="str">
        <f>'(B3) Struktura Funksionale'!B77</f>
        <v>06140</v>
      </c>
      <c r="B47" s="793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3" t="str">
        <f>'(B3) Struktura Funksionale'!B78</f>
        <v>06180</v>
      </c>
      <c r="B48" s="793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1" t="str">
        <f>'(B2) Struktura Organizative'!A42</f>
        <v>Nënfunksioni 15</v>
      </c>
      <c r="B49" s="730" t="str">
        <f>'(B2) Struktura Organizative'!B42</f>
        <v>062 Zhvillimi i komunitetit</v>
      </c>
      <c r="C49" s="738">
        <f>'KB 15'!B$18</f>
        <v>0</v>
      </c>
      <c r="D49" s="738">
        <f>'KB 15'!C$18</f>
        <v>0</v>
      </c>
      <c r="E49" s="738">
        <f>'KB 15'!D$18</f>
        <v>0</v>
      </c>
      <c r="F49" s="739">
        <f>SUM('KB 15'!E$22:E$23,'KB 15'!E$35:E$36)</f>
        <v>0</v>
      </c>
      <c r="G49" s="739">
        <f t="shared" si="4"/>
        <v>0</v>
      </c>
      <c r="H49" s="739">
        <f>'KB 15'!E$29+'KB 15'!E$42</f>
        <v>0</v>
      </c>
      <c r="I49" s="740">
        <f>'KB 15'!E$48</f>
        <v>0</v>
      </c>
      <c r="J49" s="739">
        <f>SUM('KB 15'!F$22:F$23,'KB 15'!F$35:F$36)</f>
        <v>0</v>
      </c>
      <c r="K49" s="739">
        <f t="shared" si="5"/>
        <v>0</v>
      </c>
      <c r="L49" s="739">
        <f>'KB 15'!F$29+'KB 15'!F$42</f>
        <v>0</v>
      </c>
      <c r="M49" s="740">
        <f>'KB 15'!F$48</f>
        <v>0</v>
      </c>
      <c r="N49" s="739">
        <f>SUM('KB 15'!G$22:G$23,'KB 15'!G$35:G$36)</f>
        <v>0</v>
      </c>
      <c r="O49" s="739">
        <f t="shared" si="6"/>
        <v>0</v>
      </c>
      <c r="P49" s="739">
        <f>'KB 15'!G$29+'KB 15'!G$42</f>
        <v>0</v>
      </c>
      <c r="Q49" s="740">
        <f>'KB 15'!G$48</f>
        <v>0</v>
      </c>
    </row>
    <row r="50" spans="1:17" s="104" customFormat="1" ht="15" customHeight="1" x14ac:dyDescent="0.2">
      <c r="A50" s="733" t="str">
        <f>'(B3) Struktura Funksionale'!B81</f>
        <v>06210</v>
      </c>
      <c r="B50" s="793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3" t="str">
        <f>'(B3) Struktura Funksionale'!B82</f>
        <v>06260</v>
      </c>
      <c r="B51" s="793" t="str">
        <f>'(B3) Struktura Funksionale'!C82</f>
        <v>Sherbime publike vendore</v>
      </c>
      <c r="C51" s="147">
        <f>'KB 15'!B111</f>
        <v>0</v>
      </c>
      <c r="D51" s="147">
        <f>'KB 15'!C111</f>
        <v>0</v>
      </c>
      <c r="E51" s="147">
        <f>'KB 15'!D111</f>
        <v>0</v>
      </c>
      <c r="F51" s="80">
        <f>SUM('KB 15'!E$115:E$116,'KB 15'!E$128:E$129)</f>
        <v>0</v>
      </c>
      <c r="G51" s="80">
        <f t="shared" si="4"/>
        <v>0</v>
      </c>
      <c r="H51" s="80">
        <f>'KB 15'!E$122+'KB 15'!E$135</f>
        <v>0</v>
      </c>
      <c r="I51" s="143">
        <f>'KB 15'!E$141</f>
        <v>0</v>
      </c>
      <c r="J51" s="80">
        <f>SUM('KB 15'!F$115:F$116,'KB 15'!F$128:F$129)</f>
        <v>0</v>
      </c>
      <c r="K51" s="80">
        <f t="shared" si="5"/>
        <v>0</v>
      </c>
      <c r="L51" s="80">
        <f>'KB 15'!F$122+'KB 15'!F$135</f>
        <v>0</v>
      </c>
      <c r="M51" s="143">
        <f>'KB 15'!F$141</f>
        <v>0</v>
      </c>
      <c r="N51" s="80">
        <f>SUM('KB 15'!G$115:G$116,'KB 15'!G$128:G$129)</f>
        <v>0</v>
      </c>
      <c r="O51" s="80">
        <f t="shared" si="6"/>
        <v>0</v>
      </c>
      <c r="P51" s="80">
        <f>'KB 15'!G$122+'KB 15'!G$135</f>
        <v>0</v>
      </c>
      <c r="Q51" s="143">
        <f>'KB 15'!G$141</f>
        <v>0</v>
      </c>
    </row>
    <row r="52" spans="1:17" ht="15" customHeight="1" x14ac:dyDescent="0.2">
      <c r="A52" s="731" t="str">
        <f>'(B2) Struktura Organizative'!A45</f>
        <v>Nënfunksioni 16</v>
      </c>
      <c r="B52" s="730" t="str">
        <f>'(B2) Struktura Organizative'!B45</f>
        <v>063 Furnizimi me ujë</v>
      </c>
      <c r="C52" s="738">
        <f>'KB 16'!B$18</f>
        <v>0</v>
      </c>
      <c r="D52" s="738">
        <f>'KB 16'!C$18</f>
        <v>0</v>
      </c>
      <c r="E52" s="738">
        <f>'KB 16'!D$18</f>
        <v>0</v>
      </c>
      <c r="F52" s="739">
        <f>SUM('KB 16'!E$22:E$23,'KB 16'!E$35:E$36)</f>
        <v>0</v>
      </c>
      <c r="G52" s="739">
        <f t="shared" si="4"/>
        <v>0</v>
      </c>
      <c r="H52" s="739">
        <f>'KB 16'!E$29+'KB 16'!E$42</f>
        <v>0</v>
      </c>
      <c r="I52" s="740">
        <f>'KB 16'!E$48</f>
        <v>0</v>
      </c>
      <c r="J52" s="739">
        <f>SUM('KB 16'!F$22:F$23,'KB 16'!F$35:F$36)</f>
        <v>0</v>
      </c>
      <c r="K52" s="739">
        <f t="shared" si="5"/>
        <v>0</v>
      </c>
      <c r="L52" s="739">
        <f>'KB 16'!F$29+'KB 16'!F$42</f>
        <v>0</v>
      </c>
      <c r="M52" s="740">
        <f>'KB 16'!F$48</f>
        <v>0</v>
      </c>
      <c r="N52" s="739">
        <f>SUM('KB 16'!G$22:G$23,'KB 16'!G$35:G$36)</f>
        <v>0</v>
      </c>
      <c r="O52" s="739">
        <f t="shared" si="6"/>
        <v>0</v>
      </c>
      <c r="P52" s="739">
        <f>'KB 16'!G$29+'KB 16'!G$42</f>
        <v>0</v>
      </c>
      <c r="Q52" s="740">
        <f>'KB 16'!G$48</f>
        <v>0</v>
      </c>
    </row>
    <row r="53" spans="1:17" s="104" customFormat="1" ht="15" customHeight="1" x14ac:dyDescent="0.2">
      <c r="A53" s="733" t="str">
        <f>'(B3) Struktura Funksionale'!B85</f>
        <v>06330</v>
      </c>
      <c r="B53" s="793" t="str">
        <f>'(B3) Struktura Funksionale'!C85</f>
        <v xml:space="preserve">Furnizimi me ujë </v>
      </c>
      <c r="C53" s="147">
        <f>'KB 16'!B72</f>
        <v>0</v>
      </c>
      <c r="D53" s="147">
        <f>'KB 16'!C72</f>
        <v>0</v>
      </c>
      <c r="E53" s="147">
        <f>'KB 16'!D72</f>
        <v>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0</v>
      </c>
      <c r="I53" s="143">
        <f>'KB 16'!E$102</f>
        <v>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0</v>
      </c>
      <c r="M53" s="143">
        <f>'KB 16'!F$102</f>
        <v>0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0</v>
      </c>
      <c r="Q53" s="143">
        <f>'KB 16'!G$102</f>
        <v>0</v>
      </c>
    </row>
    <row r="54" spans="1:17" ht="15" customHeight="1" x14ac:dyDescent="0.2">
      <c r="A54" s="731" t="str">
        <f>'(B2) Struktura Organizative'!A47</f>
        <v>Nënfunksioni 17</v>
      </c>
      <c r="B54" s="730" t="str">
        <f>'(B2) Struktura Organizative'!B47</f>
        <v>064 Ndriçimi i rrugëve</v>
      </c>
      <c r="C54" s="738">
        <f>'KB 17'!B$18</f>
        <v>0</v>
      </c>
      <c r="D54" s="738">
        <f>'KB 17'!C$18</f>
        <v>0</v>
      </c>
      <c r="E54" s="738">
        <f>'KB 17'!D$18</f>
        <v>0</v>
      </c>
      <c r="F54" s="739">
        <f>SUM('KB 17'!E$22:E$23,'KB 17'!E$35:E$36)</f>
        <v>0</v>
      </c>
      <c r="G54" s="739">
        <f t="shared" si="4"/>
        <v>0</v>
      </c>
      <c r="H54" s="739">
        <f>'KB 17'!E$29+'KB 17'!E$42</f>
        <v>0</v>
      </c>
      <c r="I54" s="740">
        <f>'KB 17'!E$48</f>
        <v>0</v>
      </c>
      <c r="J54" s="739">
        <f>SUM('KB 17'!F$22:F$23,'KB 17'!F$35:F$36)</f>
        <v>0</v>
      </c>
      <c r="K54" s="739">
        <f t="shared" si="5"/>
        <v>0</v>
      </c>
      <c r="L54" s="739">
        <f>'KB 17'!F$29+'KB 17'!F$42</f>
        <v>0</v>
      </c>
      <c r="M54" s="740">
        <f>'KB 17'!F$48</f>
        <v>0</v>
      </c>
      <c r="N54" s="739">
        <f>SUM('KB 17'!G$22:G$23,'KB 17'!G$35:G$36)</f>
        <v>0</v>
      </c>
      <c r="O54" s="739">
        <f t="shared" si="6"/>
        <v>0</v>
      </c>
      <c r="P54" s="739">
        <f>'KB 17'!G$29+'KB 17'!G$42</f>
        <v>0</v>
      </c>
      <c r="Q54" s="740">
        <f>'KB 17'!G$48</f>
        <v>0</v>
      </c>
    </row>
    <row r="55" spans="1:17" s="104" customFormat="1" ht="15" customHeight="1" x14ac:dyDescent="0.2">
      <c r="A55" s="733" t="str">
        <f>'(B3) Struktura Funksionale'!B89</f>
        <v>06440</v>
      </c>
      <c r="B55" s="793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1" t="str">
        <f>'(B2) Struktura Organizative'!A49</f>
        <v>Nënfunksioni 18</v>
      </c>
      <c r="B56" s="730" t="str">
        <f>'(B2) Struktura Organizative'!B49</f>
        <v xml:space="preserve">072 Shërbimet e kujdesit parësor </v>
      </c>
      <c r="C56" s="738">
        <f>'KB 18'!B$18</f>
        <v>0</v>
      </c>
      <c r="D56" s="738">
        <f>'KB 18'!C$18</f>
        <v>0</v>
      </c>
      <c r="E56" s="738">
        <f>'KB 18'!D$18</f>
        <v>0</v>
      </c>
      <c r="F56" s="739">
        <f>SUM('KB 18'!E$22:E$23,'KB 18'!E$35:E$36)</f>
        <v>0</v>
      </c>
      <c r="G56" s="739">
        <f t="shared" si="4"/>
        <v>0</v>
      </c>
      <c r="H56" s="739">
        <f>'KB 18'!E$29+'KB 18'!E$42</f>
        <v>0</v>
      </c>
      <c r="I56" s="740">
        <f>'KB 18'!E$48</f>
        <v>0</v>
      </c>
      <c r="J56" s="739">
        <f>SUM('KB 18'!F$22:F$23,'KB 18'!F$35:F$36)</f>
        <v>0</v>
      </c>
      <c r="K56" s="739">
        <f t="shared" si="5"/>
        <v>0</v>
      </c>
      <c r="L56" s="739">
        <f>'KB 18'!F$29+'KB 18'!F$42</f>
        <v>0</v>
      </c>
      <c r="M56" s="740">
        <f>'KB 18'!F$48</f>
        <v>0</v>
      </c>
      <c r="N56" s="739">
        <f>SUM('KB 18'!G$22:G$23,'KB 18'!G$35:G$36)</f>
        <v>0</v>
      </c>
      <c r="O56" s="739">
        <f t="shared" si="6"/>
        <v>0</v>
      </c>
      <c r="P56" s="739">
        <f>'KB 18'!G$29+'KB 18'!G$42</f>
        <v>0</v>
      </c>
      <c r="Q56" s="740">
        <f>'KB 18'!G$48</f>
        <v>0</v>
      </c>
    </row>
    <row r="57" spans="1:17" s="104" customFormat="1" ht="15" customHeight="1" x14ac:dyDescent="0.2">
      <c r="A57" s="733" t="str">
        <f>'(B3) Struktura Funksionale'!B94</f>
        <v>07220</v>
      </c>
      <c r="B57" s="793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1" t="str">
        <f>'(B2) Struktura Organizative'!A51</f>
        <v>Nënfunksioni 19</v>
      </c>
      <c r="B58" s="730" t="str">
        <f>'(B2) Struktura Organizative'!B51</f>
        <v>081 Shërbimet rekreative dhe sportive</v>
      </c>
      <c r="C58" s="738">
        <f>'KB 19'!B$18</f>
        <v>0</v>
      </c>
      <c r="D58" s="738">
        <f>'KB 19'!C$18</f>
        <v>0</v>
      </c>
      <c r="E58" s="738">
        <f>'KB 19'!D$18</f>
        <v>0</v>
      </c>
      <c r="F58" s="739">
        <f>SUM('KB 19'!E$22:E$23,'KB 19'!E$35:E$36)</f>
        <v>0</v>
      </c>
      <c r="G58" s="739">
        <f t="shared" si="4"/>
        <v>0</v>
      </c>
      <c r="H58" s="739">
        <f>'KB 19'!E$29+'KB 19'!E$42</f>
        <v>0</v>
      </c>
      <c r="I58" s="740">
        <f>'KB 19'!E$48</f>
        <v>0</v>
      </c>
      <c r="J58" s="739">
        <f>SUM('KB 19'!F$22:F$23,'KB 19'!F$35:F$36)</f>
        <v>0</v>
      </c>
      <c r="K58" s="739">
        <f t="shared" si="5"/>
        <v>0</v>
      </c>
      <c r="L58" s="739">
        <f>'KB 19'!F$29+'KB 19'!F$42</f>
        <v>0</v>
      </c>
      <c r="M58" s="740">
        <f>'KB 19'!F$48</f>
        <v>0</v>
      </c>
      <c r="N58" s="739">
        <f>SUM('KB 19'!G$22:G$23,'KB 19'!G$35:G$36)</f>
        <v>0</v>
      </c>
      <c r="O58" s="739">
        <f t="shared" si="6"/>
        <v>0</v>
      </c>
      <c r="P58" s="739">
        <f>'KB 19'!G$29+'KB 19'!G$42</f>
        <v>0</v>
      </c>
      <c r="Q58" s="740">
        <f>'KB 19'!G$48</f>
        <v>0</v>
      </c>
    </row>
    <row r="59" spans="1:17" s="104" customFormat="1" ht="15" hidden="1" customHeight="1" x14ac:dyDescent="0.2">
      <c r="A59" s="733" t="str">
        <f>'(B3) Struktura Funksionale'!B99</f>
        <v>08120</v>
      </c>
      <c r="B59" s="793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3" t="str">
        <f>'(B3) Struktura Funksionale'!B100</f>
        <v>08130</v>
      </c>
      <c r="B60" s="793" t="str">
        <f>'(B3) Struktura Funksionale'!C100</f>
        <v>Sport dhe argëtim</v>
      </c>
      <c r="C60" s="147">
        <f>'KB 19'!B111</f>
        <v>0</v>
      </c>
      <c r="D60" s="147">
        <f>'KB 19'!C111</f>
        <v>0</v>
      </c>
      <c r="E60" s="147">
        <f>'KB 19'!D111</f>
        <v>0</v>
      </c>
      <c r="F60" s="80">
        <f>SUM('KB 19'!E$115:E$116,'KB 19'!E$128:E$129)</f>
        <v>0</v>
      </c>
      <c r="G60" s="80">
        <f t="shared" si="4"/>
        <v>0</v>
      </c>
      <c r="H60" s="80">
        <f>'KB 19'!E$122+'KB 19'!E$135</f>
        <v>0</v>
      </c>
      <c r="I60" s="143">
        <f>'KB 19'!E$141</f>
        <v>0</v>
      </c>
      <c r="J60" s="80">
        <f>SUM('KB 19'!F$115:F$116,'KB 19'!F$128:F$129)</f>
        <v>0</v>
      </c>
      <c r="K60" s="80">
        <f t="shared" si="5"/>
        <v>0</v>
      </c>
      <c r="L60" s="80">
        <f>'KB 19'!F$122+'KB 19'!F$135</f>
        <v>0</v>
      </c>
      <c r="M60" s="143">
        <f>'KB 19'!F$141</f>
        <v>0</v>
      </c>
      <c r="N60" s="80">
        <f>SUM('KB 19'!G$115:G$116,'KB 19'!G$128:G$129)</f>
        <v>0</v>
      </c>
      <c r="O60" s="80">
        <f t="shared" si="6"/>
        <v>0</v>
      </c>
      <c r="P60" s="80">
        <f>'KB 19'!G$122+'KB 19'!G$135</f>
        <v>0</v>
      </c>
      <c r="Q60" s="143">
        <f>'KB 19'!G$141</f>
        <v>0</v>
      </c>
    </row>
    <row r="61" spans="1:17" ht="15" customHeight="1" x14ac:dyDescent="0.2">
      <c r="A61" s="731" t="str">
        <f>'(B2) Struktura Organizative'!A53</f>
        <v>Nënfunksioni 20</v>
      </c>
      <c r="B61" s="730" t="str">
        <f>'(B2) Struktura Organizative'!B53</f>
        <v>082 Shërbimet kulturore</v>
      </c>
      <c r="C61" s="738">
        <f>'KB 20'!B$18</f>
        <v>0</v>
      </c>
      <c r="D61" s="738">
        <f>'KB 20'!C$18</f>
        <v>0</v>
      </c>
      <c r="E61" s="738">
        <f>'KB 20'!D$18</f>
        <v>0</v>
      </c>
      <c r="F61" s="739">
        <f>SUM('KB 20'!E$22:E$23,'KB 20'!E$35:E$36)</f>
        <v>0</v>
      </c>
      <c r="G61" s="739">
        <f t="shared" si="4"/>
        <v>0</v>
      </c>
      <c r="H61" s="739">
        <f>'KB 20'!E$29+'KB 20'!E$42</f>
        <v>0</v>
      </c>
      <c r="I61" s="740">
        <f>'KB 20'!E$48</f>
        <v>0</v>
      </c>
      <c r="J61" s="739">
        <f>SUM('KB 20'!F$22:F$23,'KB 20'!F$35:F$36)</f>
        <v>0</v>
      </c>
      <c r="K61" s="739">
        <f t="shared" si="5"/>
        <v>0</v>
      </c>
      <c r="L61" s="739">
        <f>'KB 20'!F$29+'KB 20'!F$42</f>
        <v>0</v>
      </c>
      <c r="M61" s="740">
        <f>'KB 20'!F$48</f>
        <v>0</v>
      </c>
      <c r="N61" s="739">
        <f>SUM('KB 20'!G$22:G$23,'KB 20'!G$35:G$36)</f>
        <v>0</v>
      </c>
      <c r="O61" s="739">
        <f t="shared" si="6"/>
        <v>0</v>
      </c>
      <c r="P61" s="739">
        <f>'KB 20'!G$29+'KB 20'!G$42</f>
        <v>0</v>
      </c>
      <c r="Q61" s="740">
        <f>'KB 20'!G$48</f>
        <v>0</v>
      </c>
    </row>
    <row r="62" spans="1:17" s="104" customFormat="1" ht="15" customHeight="1" x14ac:dyDescent="0.2">
      <c r="A62" s="733" t="str">
        <f>'(B3) Struktura Funksionale'!B103</f>
        <v>08220</v>
      </c>
      <c r="B62" s="793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3" t="str">
        <f>'(B3) Struktura Funksionale'!B104</f>
        <v>08230</v>
      </c>
      <c r="B63" s="793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3" t="str">
        <f>'(B3) Struktura Funksionale'!B105</f>
        <v>08280</v>
      </c>
      <c r="B64" s="793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1" t="str">
        <f>'(B2) Struktura Organizative'!A55</f>
        <v>Nënfunksioni 21</v>
      </c>
      <c r="B65" s="730" t="str">
        <f>'(B2) Struktura Organizative'!B55</f>
        <v>091 Arsimi bazë dhe parashkollor</v>
      </c>
      <c r="C65" s="738">
        <f>'KB 21'!B$18</f>
        <v>0</v>
      </c>
      <c r="D65" s="738">
        <f>'KB 21'!C$18</f>
        <v>0</v>
      </c>
      <c r="E65" s="738">
        <f>'KB 21'!D$18</f>
        <v>0</v>
      </c>
      <c r="F65" s="739">
        <f>SUM('KB 21'!E$22:E$23,'KB 21'!E$35:E$36)</f>
        <v>0</v>
      </c>
      <c r="G65" s="739">
        <f t="shared" si="4"/>
        <v>0</v>
      </c>
      <c r="H65" s="739">
        <f>'KB 21'!E$29+'KB 21'!E$42</f>
        <v>0</v>
      </c>
      <c r="I65" s="740">
        <f>'KB 21'!E$48</f>
        <v>0</v>
      </c>
      <c r="J65" s="739">
        <f>SUM('KB 21'!F$22:F$23,'KB 21'!F$35:F$36)</f>
        <v>0</v>
      </c>
      <c r="K65" s="739">
        <f t="shared" si="5"/>
        <v>0</v>
      </c>
      <c r="L65" s="739">
        <f>'KB 21'!F$29+'KB 21'!F$42</f>
        <v>0</v>
      </c>
      <c r="M65" s="740">
        <f>'KB 21'!F$48</f>
        <v>0</v>
      </c>
      <c r="N65" s="739">
        <f>SUM('KB 21'!G$22:G$23,'KB 21'!G$35:G$36)</f>
        <v>0</v>
      </c>
      <c r="O65" s="739">
        <f t="shared" si="6"/>
        <v>0</v>
      </c>
      <c r="P65" s="739">
        <f>'KB 21'!G$29+'KB 21'!G$42</f>
        <v>0</v>
      </c>
      <c r="Q65" s="740">
        <f>'KB 21'!G$48</f>
        <v>0</v>
      </c>
    </row>
    <row r="66" spans="1:17" s="104" customFormat="1" ht="15" customHeight="1" x14ac:dyDescent="0.2">
      <c r="A66" s="733" t="str">
        <f>'(B3) Struktura Funksionale'!B109</f>
        <v>09120</v>
      </c>
      <c r="B66" s="793" t="str">
        <f>'(B3) Struktura Funksionale'!C109</f>
        <v>Arsimi bazë përfshirë arsimin parashkollor.</v>
      </c>
      <c r="C66" s="147">
        <f>'KB 21'!B72</f>
        <v>0</v>
      </c>
      <c r="D66" s="147">
        <f>'KB 21'!C72</f>
        <v>0</v>
      </c>
      <c r="E66" s="147">
        <f>'KB 21'!D72</f>
        <v>0</v>
      </c>
      <c r="F66" s="80">
        <f>SUM('KB 21'!E$76:E$77,'KB 21'!E$89:E$90)</f>
        <v>0</v>
      </c>
      <c r="G66" s="80">
        <f t="shared" si="4"/>
        <v>0</v>
      </c>
      <c r="H66" s="80">
        <f>'KB 21'!E$83+'KB 21'!E$96</f>
        <v>0</v>
      </c>
      <c r="I66" s="143">
        <f>'KB 21'!E$102</f>
        <v>0</v>
      </c>
      <c r="J66" s="80">
        <f>SUM('KB 21'!F$76:F$77,'KB 21'!F$89:F$90)</f>
        <v>0</v>
      </c>
      <c r="K66" s="80">
        <f t="shared" si="5"/>
        <v>0</v>
      </c>
      <c r="L66" s="80">
        <f>'KB 21'!F$83+'KB 21'!F$96</f>
        <v>0</v>
      </c>
      <c r="M66" s="143">
        <f>'KB 21'!F$102</f>
        <v>0</v>
      </c>
      <c r="N66" s="80">
        <f>SUM('KB 21'!G$76:G$77,'KB 21'!G$89:G$90)</f>
        <v>0</v>
      </c>
      <c r="O66" s="80">
        <f t="shared" si="6"/>
        <v>0</v>
      </c>
      <c r="P66" s="80">
        <f>'KB 21'!G$83+'KB 21'!G$96</f>
        <v>0</v>
      </c>
      <c r="Q66" s="143">
        <f>'KB 21'!G$102</f>
        <v>0</v>
      </c>
    </row>
    <row r="67" spans="1:17" s="104" customFormat="1" ht="15" customHeight="1" x14ac:dyDescent="0.2">
      <c r="A67" s="731" t="str">
        <f>'(B2) Struktura Organizative'!A57</f>
        <v>Nënfunksioni 22</v>
      </c>
      <c r="B67" s="730" t="str">
        <f>'(B2) Struktura Organizative'!B57</f>
        <v>092 Arsimi  parauniversitar</v>
      </c>
      <c r="C67" s="738">
        <f>'KB 22'!B$18</f>
        <v>0</v>
      </c>
      <c r="D67" s="738">
        <f>'KB 22'!C$18</f>
        <v>0</v>
      </c>
      <c r="E67" s="738">
        <f>'KB 22'!D$18</f>
        <v>0</v>
      </c>
      <c r="F67" s="739">
        <f>SUM('KB 22'!E$22:E$23,'KB 22'!E$35:E$36)</f>
        <v>0</v>
      </c>
      <c r="G67" s="739">
        <f t="shared" si="4"/>
        <v>0</v>
      </c>
      <c r="H67" s="739">
        <f>'KB 22'!E$29+'KB 22'!E$42</f>
        <v>0</v>
      </c>
      <c r="I67" s="740">
        <f>'KB 22'!E$48</f>
        <v>0</v>
      </c>
      <c r="J67" s="739">
        <f>SUM('KB 22'!F$22:F$23,'KB 22'!F$35:F$36)</f>
        <v>0</v>
      </c>
      <c r="K67" s="739">
        <f t="shared" si="5"/>
        <v>0</v>
      </c>
      <c r="L67" s="739">
        <f>'KB 22'!F$29+'KB 22'!F$42</f>
        <v>0</v>
      </c>
      <c r="M67" s="740">
        <f>'KB 22'!F$48</f>
        <v>0</v>
      </c>
      <c r="N67" s="739">
        <f>SUM('KB 22'!G$22:G$23,'KB 22'!G$35:G$36)</f>
        <v>0</v>
      </c>
      <c r="O67" s="739">
        <f t="shared" si="6"/>
        <v>0</v>
      </c>
      <c r="P67" s="739">
        <f>'KB 22'!G$29+'KB 22'!G$42</f>
        <v>0</v>
      </c>
      <c r="Q67" s="740">
        <f>'KB 22'!G$48</f>
        <v>0</v>
      </c>
    </row>
    <row r="68" spans="1:17" s="104" customFormat="1" ht="15" customHeight="1" x14ac:dyDescent="0.2">
      <c r="A68" s="733" t="str">
        <f>'(B3) Struktura Funksionale'!B114</f>
        <v>09230</v>
      </c>
      <c r="B68" s="793" t="str">
        <f>'(B3) Struktura Funksionale'!C114</f>
        <v>Arsimi i mesëm i përgjithshëm</v>
      </c>
      <c r="C68" s="147">
        <f>'KB 22'!B72</f>
        <v>0</v>
      </c>
      <c r="D68" s="147">
        <f>'KB 22'!C72</f>
        <v>0</v>
      </c>
      <c r="E68" s="147">
        <f>'KB 22'!D72</f>
        <v>0</v>
      </c>
      <c r="F68" s="80">
        <f>SUM('KB 22'!E$76:E$77,'KB 22'!E$89:E$90)</f>
        <v>0</v>
      </c>
      <c r="G68" s="80">
        <f t="shared" si="4"/>
        <v>0</v>
      </c>
      <c r="H68" s="80">
        <f>'KB 22'!E$83+'KB 22'!E$96</f>
        <v>0</v>
      </c>
      <c r="I68" s="143">
        <f>'KB 22'!E$102</f>
        <v>0</v>
      </c>
      <c r="J68" s="80">
        <f>SUM('KB 22'!F$76:F$77,'KB 22'!F$89:F$90)</f>
        <v>0</v>
      </c>
      <c r="K68" s="80">
        <f t="shared" si="5"/>
        <v>0</v>
      </c>
      <c r="L68" s="80">
        <f>'KB 22'!F$83+'KB 22'!F$96</f>
        <v>0</v>
      </c>
      <c r="M68" s="143">
        <f>'KB 22'!F$102</f>
        <v>0</v>
      </c>
      <c r="N68" s="80">
        <f>SUM('KB 22'!G$76:G$77,'KB 22'!G$89:G$90)</f>
        <v>0</v>
      </c>
      <c r="O68" s="80">
        <f t="shared" si="6"/>
        <v>0</v>
      </c>
      <c r="P68" s="80">
        <f>'KB 22'!G$83+'KB 22'!G$96</f>
        <v>0</v>
      </c>
      <c r="Q68" s="143">
        <f>'KB 22'!G$102</f>
        <v>0</v>
      </c>
    </row>
    <row r="69" spans="1:17" s="104" customFormat="1" ht="15" hidden="1" customHeight="1" x14ac:dyDescent="0.2">
      <c r="A69" s="733" t="str">
        <f>'(B3) Struktura Funksionale'!B115</f>
        <v>09232</v>
      </c>
      <c r="B69" s="793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3" t="str">
        <f>'(B3) Struktura Funksionale'!B116</f>
        <v>09240</v>
      </c>
      <c r="B70" s="793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1" t="str">
        <f>'(B2) Struktura Organizative'!A60</f>
        <v>Nënfunksioni 23</v>
      </c>
      <c r="B71" s="730" t="str">
        <f>'(B2) Struktura Organizative'!B60</f>
        <v>101 Sëmundje dhe paaftësi</v>
      </c>
      <c r="C71" s="738">
        <f>'KB 23'!B$18</f>
        <v>0</v>
      </c>
      <c r="D71" s="738">
        <f>'KB 23'!C$18</f>
        <v>0</v>
      </c>
      <c r="E71" s="738">
        <f>'KB 23'!D$18</f>
        <v>0</v>
      </c>
      <c r="F71" s="739">
        <f>SUM('KB 23'!E$22:E$23,'KB 23'!E$35:E$36)</f>
        <v>0</v>
      </c>
      <c r="G71" s="739">
        <f t="shared" si="4"/>
        <v>0</v>
      </c>
      <c r="H71" s="739">
        <f>'KB 23'!E$29+'KB 23'!E$42</f>
        <v>0</v>
      </c>
      <c r="I71" s="740">
        <f>'KB 23'!E$48</f>
        <v>0</v>
      </c>
      <c r="J71" s="739">
        <f>SUM('KB 23'!F$22:F$23,'KB 23'!F$35:F$36)</f>
        <v>0</v>
      </c>
      <c r="K71" s="739">
        <f t="shared" si="5"/>
        <v>0</v>
      </c>
      <c r="L71" s="739">
        <f>'KB 23'!F$29+'KB 23'!F$42</f>
        <v>0</v>
      </c>
      <c r="M71" s="740">
        <f>'KB 23'!F$48</f>
        <v>0</v>
      </c>
      <c r="N71" s="739">
        <f>SUM('KB 23'!G$22:G$23,'KB 23'!G$35:G$36)</f>
        <v>0</v>
      </c>
      <c r="O71" s="739">
        <f t="shared" si="6"/>
        <v>0</v>
      </c>
      <c r="P71" s="739">
        <f>'KB 23'!G$29+'KB 23'!G$42</f>
        <v>0</v>
      </c>
      <c r="Q71" s="740">
        <f>'KB 23'!G$48</f>
        <v>0</v>
      </c>
    </row>
    <row r="72" spans="1:17" s="104" customFormat="1" ht="15" customHeight="1" x14ac:dyDescent="0.2">
      <c r="A72" s="733" t="str">
        <f>'(B3) Struktura Funksionale'!B124</f>
        <v>10140</v>
      </c>
      <c r="B72" s="793" t="str">
        <f>'(B3) Struktura Funksionale'!C124</f>
        <v>Kujdesi social për personat e sëmurë dhe me aftësi të kufizuara</v>
      </c>
      <c r="C72" s="147">
        <f>'KB 23'!B72</f>
        <v>0</v>
      </c>
      <c r="D72" s="147">
        <f>'KB 23'!C72</f>
        <v>0</v>
      </c>
      <c r="E72" s="147">
        <f>'KB 23'!D72</f>
        <v>0</v>
      </c>
      <c r="F72" s="80">
        <f>SUM('KB 23'!E$76:E$77,'KB 23'!E$89:E$90)</f>
        <v>0</v>
      </c>
      <c r="G72" s="80">
        <f t="shared" si="4"/>
        <v>0</v>
      </c>
      <c r="H72" s="80">
        <f>'KB 23'!E$83+'KB 23'!E$96</f>
        <v>0</v>
      </c>
      <c r="I72" s="143">
        <f>'KB 23'!E$102</f>
        <v>0</v>
      </c>
      <c r="J72" s="80">
        <f>SUM('KB 23'!F$76:F$77,'KB 23'!F$89:F$90)</f>
        <v>0</v>
      </c>
      <c r="K72" s="80">
        <f t="shared" si="5"/>
        <v>0</v>
      </c>
      <c r="L72" s="80">
        <f>'KB 23'!F$83+'KB 23'!F$96</f>
        <v>0</v>
      </c>
      <c r="M72" s="143">
        <f>'KB 23'!F$102</f>
        <v>0</v>
      </c>
      <c r="N72" s="80">
        <f>SUM('KB 23'!G$76:G$77,'KB 23'!G$89:G$90)</f>
        <v>0</v>
      </c>
      <c r="O72" s="80">
        <f t="shared" si="6"/>
        <v>0</v>
      </c>
      <c r="P72" s="80">
        <f>'KB 23'!G$83+'KB 23'!G$96</f>
        <v>0</v>
      </c>
      <c r="Q72" s="143">
        <f>'KB 23'!G$102</f>
        <v>0</v>
      </c>
    </row>
    <row r="73" spans="1:17" s="104" customFormat="1" ht="15" customHeight="1" x14ac:dyDescent="0.2">
      <c r="A73" s="731" t="str">
        <f>'(B2) Struktura Organizative'!A62</f>
        <v>Nënfunksioni 24</v>
      </c>
      <c r="B73" s="730" t="str">
        <f>'(B2) Struktura Organizative'!B62</f>
        <v>102 Të moshuarit</v>
      </c>
      <c r="C73" s="738">
        <f>'KB 24'!B$18</f>
        <v>0</v>
      </c>
      <c r="D73" s="738">
        <f>'KB 24'!C$18</f>
        <v>0</v>
      </c>
      <c r="E73" s="738">
        <f>'KB 24'!D$18</f>
        <v>0</v>
      </c>
      <c r="F73" s="739">
        <f>SUM('KB 24'!E$22:E$23,'KB 24'!E$35:E$36)</f>
        <v>0</v>
      </c>
      <c r="G73" s="739">
        <f t="shared" si="4"/>
        <v>0</v>
      </c>
      <c r="H73" s="739">
        <f>'KB 24'!E$29+'KB 24'!E$42</f>
        <v>0</v>
      </c>
      <c r="I73" s="740">
        <f>'KB 24'!E$48</f>
        <v>0</v>
      </c>
      <c r="J73" s="739">
        <f>SUM('KB 24'!F$22:F$23,'KB 24'!F$35:F$36)</f>
        <v>0</v>
      </c>
      <c r="K73" s="739">
        <f t="shared" si="5"/>
        <v>0</v>
      </c>
      <c r="L73" s="739">
        <f>'KB 24'!F$29+'KB 24'!F$42</f>
        <v>0</v>
      </c>
      <c r="M73" s="740">
        <f>'KB 24'!F$48</f>
        <v>0</v>
      </c>
      <c r="N73" s="739">
        <f>SUM('KB 24'!G$22:G$23,'KB 24'!G$35:G$36)</f>
        <v>0</v>
      </c>
      <c r="O73" s="739">
        <f t="shared" si="6"/>
        <v>0</v>
      </c>
      <c r="P73" s="739">
        <f>'KB 24'!G$29+'KB 24'!G$42</f>
        <v>0</v>
      </c>
      <c r="Q73" s="740">
        <f>'KB 24'!G$48</f>
        <v>0</v>
      </c>
    </row>
    <row r="74" spans="1:17" s="104" customFormat="1" ht="15" customHeight="1" x14ac:dyDescent="0.2">
      <c r="A74" s="733" t="str">
        <f>'(B3) Struktura Funksionale'!B128</f>
        <v>10220</v>
      </c>
      <c r="B74" s="793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1" t="str">
        <f>'(B2) Struktura Organizative'!A64</f>
        <v>Nënfunksioni 25</v>
      </c>
      <c r="B75" s="730" t="str">
        <f>'(B2) Struktura Organizative'!B64</f>
        <v>104 Familje dhe fëmijë</v>
      </c>
      <c r="C75" s="738">
        <f>'KB 25'!B$18</f>
        <v>0</v>
      </c>
      <c r="D75" s="738">
        <f>'KB 25'!C$18</f>
        <v>0</v>
      </c>
      <c r="E75" s="738">
        <f>'KB 25'!D$18</f>
        <v>0</v>
      </c>
      <c r="F75" s="739">
        <f>SUM('KB 25'!E$22:E$23,'KB 25'!E$35:E$36)</f>
        <v>0</v>
      </c>
      <c r="G75" s="739">
        <f t="shared" si="4"/>
        <v>0</v>
      </c>
      <c r="H75" s="739">
        <f>'KB 25'!E$29+'KB 25'!E$42</f>
        <v>0</v>
      </c>
      <c r="I75" s="740">
        <f>'KB 25'!E$48</f>
        <v>0</v>
      </c>
      <c r="J75" s="739">
        <f>SUM('KB 25'!F$22:F$23,'KB 25'!F$35:F$36)</f>
        <v>0</v>
      </c>
      <c r="K75" s="739">
        <f t="shared" si="5"/>
        <v>0</v>
      </c>
      <c r="L75" s="739">
        <f>'KB 25'!F$29+'KB 25'!F$42</f>
        <v>0</v>
      </c>
      <c r="M75" s="740">
        <f>'KB 25'!F$48</f>
        <v>0</v>
      </c>
      <c r="N75" s="739">
        <f>SUM('KB 25'!G$22:G$23,'KB 25'!G$35:G$36)</f>
        <v>0</v>
      </c>
      <c r="O75" s="739">
        <f t="shared" si="6"/>
        <v>0</v>
      </c>
      <c r="P75" s="739">
        <f>'KB 25'!G$29+'KB 25'!G$42</f>
        <v>0</v>
      </c>
      <c r="Q75" s="740">
        <f>'KB 25'!G$48</f>
        <v>0</v>
      </c>
    </row>
    <row r="76" spans="1:17" s="104" customFormat="1" ht="15" customHeight="1" x14ac:dyDescent="0.2">
      <c r="A76" s="733" t="str">
        <f>'(B3) Struktura Funksionale'!B132</f>
        <v>10430</v>
      </c>
      <c r="B76" s="793" t="str">
        <f>'(B3) Struktura Funksionale'!C132</f>
        <v>Kujdesi social për familjet dhe fëmijët</v>
      </c>
      <c r="C76" s="147">
        <f>'KB 25'!B72</f>
        <v>0</v>
      </c>
      <c r="D76" s="147">
        <f>'KB 25'!C72</f>
        <v>0</v>
      </c>
      <c r="E76" s="147">
        <f>'KB 25'!D72</f>
        <v>0</v>
      </c>
      <c r="F76" s="80">
        <f>SUM('KB 25'!E$76:E$77,'KB 25'!E$89:E$90)</f>
        <v>0</v>
      </c>
      <c r="G76" s="80">
        <f t="shared" si="4"/>
        <v>0</v>
      </c>
      <c r="H76" s="80">
        <f>'KB 25'!E$83+'KB 25'!E$96</f>
        <v>0</v>
      </c>
      <c r="I76" s="143">
        <f>'KB 25'!E$102</f>
        <v>0</v>
      </c>
      <c r="J76" s="80">
        <f>SUM('KB 25'!F$76:F$77,'KB 25'!F$89:F$90)</f>
        <v>0</v>
      </c>
      <c r="K76" s="80">
        <f t="shared" si="5"/>
        <v>0</v>
      </c>
      <c r="L76" s="80">
        <f>'KB 25'!F$83+'KB 25'!F$96</f>
        <v>0</v>
      </c>
      <c r="M76" s="143">
        <f>'KB 25'!F$102</f>
        <v>0</v>
      </c>
      <c r="N76" s="80">
        <f>SUM('KB 25'!G$76:G$77,'KB 25'!G$89:G$90)</f>
        <v>0</v>
      </c>
      <c r="O76" s="80">
        <f t="shared" si="6"/>
        <v>0</v>
      </c>
      <c r="P76" s="80">
        <f>'KB 25'!G$83+'KB 25'!G$96</f>
        <v>0</v>
      </c>
      <c r="Q76" s="143">
        <f>'KB 25'!G$102</f>
        <v>0</v>
      </c>
    </row>
    <row r="77" spans="1:17" s="104" customFormat="1" ht="15" hidden="1" customHeight="1" x14ac:dyDescent="0.2">
      <c r="A77" s="733" t="str">
        <f>'(B3) Struktura Funksionale'!B133</f>
        <v>10460</v>
      </c>
      <c r="B77" s="793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1" t="str">
        <f>'(B2) Struktura Organizative'!A66</f>
        <v>Nënfunksioni 26</v>
      </c>
      <c r="B78" s="730" t="str">
        <f>'(B2) Struktura Organizative'!B66</f>
        <v>105 Papunësia</v>
      </c>
      <c r="C78" s="738">
        <f>'KB 26'!B$18</f>
        <v>0</v>
      </c>
      <c r="D78" s="738">
        <f>'KB 26'!C$18</f>
        <v>0</v>
      </c>
      <c r="E78" s="738">
        <f>'KB 26'!D$18</f>
        <v>0</v>
      </c>
      <c r="F78" s="739">
        <f>SUM('KB 26'!E$22:E$23,'KB 26'!E$35:E$36)</f>
        <v>0</v>
      </c>
      <c r="G78" s="739">
        <f t="shared" si="4"/>
        <v>0</v>
      </c>
      <c r="H78" s="739">
        <f>'KB 26'!E$29+'KB 26'!E$42</f>
        <v>0</v>
      </c>
      <c r="I78" s="740">
        <f>'KB 26'!E$48</f>
        <v>0</v>
      </c>
      <c r="J78" s="739">
        <f>SUM('KB 26'!F$22:F$23,'KB 26'!F$35:F$36)</f>
        <v>0</v>
      </c>
      <c r="K78" s="739">
        <f t="shared" si="5"/>
        <v>0</v>
      </c>
      <c r="L78" s="739">
        <f>'KB 26'!F$29+'KB 26'!F$42</f>
        <v>0</v>
      </c>
      <c r="M78" s="740">
        <f>'KB 26'!F$48</f>
        <v>0</v>
      </c>
      <c r="N78" s="739">
        <f>SUM('KB 26'!G$22:G$23,'KB 26'!G$35:G$36)</f>
        <v>0</v>
      </c>
      <c r="O78" s="739">
        <f t="shared" si="6"/>
        <v>0</v>
      </c>
      <c r="P78" s="739">
        <f>'KB 26'!G$29+'KB 26'!G$42</f>
        <v>0</v>
      </c>
      <c r="Q78" s="740">
        <f>'KB 26'!G$48</f>
        <v>0</v>
      </c>
    </row>
    <row r="79" spans="1:17" s="104" customFormat="1" ht="15" customHeight="1" x14ac:dyDescent="0.2">
      <c r="A79" s="733" t="str">
        <f>'(B3) Struktura Funksionale'!B136</f>
        <v>10550</v>
      </c>
      <c r="B79" s="793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1" t="str">
        <f>'(B2) Struktura Organizative'!A68</f>
        <v>Nënfunksioni 27</v>
      </c>
      <c r="B80" s="730" t="str">
        <f>'(B2) Struktura Organizative'!B68</f>
        <v>106 Strehimi social</v>
      </c>
      <c r="C80" s="738">
        <f>'KB27'!B$18</f>
        <v>0</v>
      </c>
      <c r="D80" s="738">
        <f>'KB27'!C$18</f>
        <v>0</v>
      </c>
      <c r="E80" s="738">
        <f>'KB27'!D$18</f>
        <v>0</v>
      </c>
      <c r="F80" s="739">
        <f>SUM('KB27'!E$22:E$23,'KB27'!E$35:E$36)</f>
        <v>0</v>
      </c>
      <c r="G80" s="739">
        <f t="shared" si="4"/>
        <v>0</v>
      </c>
      <c r="H80" s="739">
        <f>'KB27'!E$29+'KB27'!E$42</f>
        <v>0</v>
      </c>
      <c r="I80" s="740">
        <f>'KB27'!E$48</f>
        <v>0</v>
      </c>
      <c r="J80" s="739">
        <f>SUM('KB27'!F$22:F$23,'KB27'!F$35:F$36)</f>
        <v>0</v>
      </c>
      <c r="K80" s="739">
        <f t="shared" si="5"/>
        <v>0</v>
      </c>
      <c r="L80" s="739">
        <f>'KB27'!F$29+'KB27'!F$42</f>
        <v>0</v>
      </c>
      <c r="M80" s="740">
        <f>'KB27'!F$48</f>
        <v>0</v>
      </c>
      <c r="N80" s="739">
        <f>SUM('KB27'!G$22:G$23,'KB27'!G$35:G$36)</f>
        <v>0</v>
      </c>
      <c r="O80" s="739">
        <f t="shared" si="6"/>
        <v>0</v>
      </c>
      <c r="P80" s="739">
        <f>'KB27'!G$29+'KB27'!G$42</f>
        <v>0</v>
      </c>
      <c r="Q80" s="740">
        <f>'KB27'!G$48</f>
        <v>0</v>
      </c>
    </row>
    <row r="81" spans="1:17" s="104" customFormat="1" ht="15" customHeight="1" x14ac:dyDescent="0.2">
      <c r="A81" s="733" t="str">
        <f>'(B3) Struktura Funksionale'!B140</f>
        <v>10661</v>
      </c>
      <c r="B81" s="793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5"/>
      <c r="D82" s="786"/>
      <c r="E82" s="787"/>
      <c r="F82" s="840"/>
      <c r="G82" s="841"/>
      <c r="H82" s="749"/>
      <c r="I82" s="747">
        <f>'(D1) Tavanet buxhetore'!C494</f>
        <v>0</v>
      </c>
      <c r="J82" s="840"/>
      <c r="K82" s="841"/>
      <c r="L82" s="749"/>
      <c r="M82" s="747">
        <f>'(D1) Tavanet buxhetore'!D494</f>
        <v>0</v>
      </c>
      <c r="N82" s="840"/>
      <c r="O82" s="841"/>
      <c r="P82" s="749"/>
      <c r="Q82" s="747">
        <f>'(D1) Tavanet buxhetore'!E494</f>
        <v>0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0</v>
      </c>
      <c r="D83" s="237">
        <f t="shared" ref="D83:Q83" si="7">D6+D10+D14+D16+D18+D20+D25+D30+D34+D37+D39+D41+D43+D46+D49+D52+D54+D56+D58+D61+D65+D67+D71+D73+D75+D78+D80+D82</f>
        <v>0</v>
      </c>
      <c r="E83" s="237">
        <f t="shared" si="7"/>
        <v>0</v>
      </c>
      <c r="F83" s="237">
        <f t="shared" si="7"/>
        <v>0</v>
      </c>
      <c r="G83" s="237">
        <f t="shared" si="7"/>
        <v>0</v>
      </c>
      <c r="H83" s="237">
        <f t="shared" si="7"/>
        <v>0</v>
      </c>
      <c r="I83" s="237">
        <f t="shared" si="7"/>
        <v>0</v>
      </c>
      <c r="J83" s="237">
        <f t="shared" si="7"/>
        <v>0</v>
      </c>
      <c r="K83" s="237">
        <f t="shared" si="7"/>
        <v>0</v>
      </c>
      <c r="L83" s="237">
        <f t="shared" si="7"/>
        <v>0</v>
      </c>
      <c r="M83" s="237">
        <f t="shared" si="7"/>
        <v>0</v>
      </c>
      <c r="N83" s="237">
        <f t="shared" si="7"/>
        <v>0</v>
      </c>
      <c r="O83" s="237">
        <f t="shared" si="7"/>
        <v>0</v>
      </c>
      <c r="P83" s="237">
        <f t="shared" si="7"/>
        <v>0</v>
      </c>
      <c r="Q83" s="237">
        <f t="shared" si="7"/>
        <v>0</v>
      </c>
    </row>
  </sheetData>
  <sheetProtection password="CF05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zoomScaleNormal="10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00" t="str">
        <f>'(G1) Fjalori'!A423:A423</f>
        <v>(F3) GRAFIKU I SHPENZIMEVE SIPAS NËNFUNKSIONIT - VLERA BRUTO</v>
      </c>
      <c r="B1" s="900"/>
      <c r="C1" s="900"/>
      <c r="D1" s="900"/>
      <c r="E1" s="900"/>
      <c r="F1" s="900"/>
      <c r="G1" s="900"/>
      <c r="H1" s="900"/>
      <c r="I1" s="900"/>
      <c r="J1" s="900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-2</v>
      </c>
      <c r="E3" s="45">
        <f>'(F2) Shpenzimet sipas nenfunk.b'!D3</f>
        <v>-1</v>
      </c>
      <c r="F3" s="45">
        <f>'(F2) Shpenzimet sipas nenfunk.b'!E3</f>
        <v>0</v>
      </c>
      <c r="G3" s="1023">
        <f>'(F2) Shpenzimet sipas nenfunk.b'!F3</f>
        <v>1</v>
      </c>
      <c r="H3" s="1023">
        <f>'(F2) Shpenzimet sipas nenfunk.b'!J3</f>
        <v>2</v>
      </c>
      <c r="I3" s="1023">
        <f>'(F2) Shpenzimet sipas nenfunk.b'!N3</f>
        <v>3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0</v>
      </c>
      <c r="E6" s="150">
        <f>'(F2) Shpenzimet sipas nenfunk.b'!D6</f>
        <v>0</v>
      </c>
      <c r="F6" s="150">
        <f>'(F2) Shpenzimet sipas nenfunk.b'!E6</f>
        <v>0</v>
      </c>
      <c r="G6" s="151">
        <f>'(F2) Shpenzimet sipas nenfunk.b'!I6</f>
        <v>0</v>
      </c>
      <c r="H6" s="151">
        <f>'(F2) Shpenzimet sipas nenfunk.b'!M6</f>
        <v>0</v>
      </c>
      <c r="I6" s="151">
        <f>'(F2) Shpenzimet sipas nenfunk.b'!Q6</f>
        <v>0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0</v>
      </c>
      <c r="G8" s="151">
        <f>'(F2) Shpenzimet sipas nenfunk.b'!I14</f>
        <v>0</v>
      </c>
      <c r="H8" s="151">
        <f>'(F2) Shpenzimet sipas nenfunk.b'!M14</f>
        <v>0</v>
      </c>
      <c r="I8" s="151">
        <f>'(F2) Shpenzimet sipas nenfunk.b'!Q14</f>
        <v>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0</v>
      </c>
      <c r="E9" s="150">
        <f>'(F2) Shpenzimet sipas nenfunk.b'!D16</f>
        <v>0</v>
      </c>
      <c r="F9" s="150">
        <f>'(F2) Shpenzimet sipas nenfunk.b'!E16</f>
        <v>0</v>
      </c>
      <c r="G9" s="151">
        <f>'(F2) Shpenzimet sipas nenfunk.b'!I16</f>
        <v>0</v>
      </c>
      <c r="H9" s="151">
        <f>'(F2) Shpenzimet sipas nenfunk.b'!M16</f>
        <v>0</v>
      </c>
      <c r="I9" s="151">
        <f>'(F2) Shpenzimet sipas nenfunk.b'!Q16</f>
        <v>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0</v>
      </c>
      <c r="E12" s="150">
        <f>'(F2) Shpenzimet sipas nenfunk.b'!D25</f>
        <v>0</v>
      </c>
      <c r="F12" s="150">
        <f>'(F2) Shpenzimet sipas nenfunk.b'!E25</f>
        <v>0</v>
      </c>
      <c r="G12" s="151">
        <f>'(F2) Shpenzimet sipas nenfunk.b'!I25</f>
        <v>0</v>
      </c>
      <c r="H12" s="151">
        <f>'(F2) Shpenzimet sipas nenfunk.b'!M25</f>
        <v>0</v>
      </c>
      <c r="I12" s="151">
        <f>'(F2) Shpenzimet sipas nenfunk.b'!Q25</f>
        <v>0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0</v>
      </c>
      <c r="E13" s="150">
        <f>'(F2) Shpenzimet sipas nenfunk.b'!D30</f>
        <v>0</v>
      </c>
      <c r="F13" s="150">
        <f>'(F2) Shpenzimet sipas nenfunk.b'!E30</f>
        <v>0</v>
      </c>
      <c r="G13" s="151">
        <f>'(F2) Shpenzimet sipas nenfunk.b'!I30</f>
        <v>0</v>
      </c>
      <c r="H13" s="151">
        <f>'(F2) Shpenzimet sipas nenfunk.b'!M30</f>
        <v>0</v>
      </c>
      <c r="I13" s="151">
        <f>'(F2) Shpenzimet sipas nenfunk.b'!Q30</f>
        <v>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0</v>
      </c>
      <c r="F15" s="150">
        <f>'(F2) Shpenzimet sipas nenfunk.b'!E37</f>
        <v>0</v>
      </c>
      <c r="G15" s="151">
        <f>'(F2) Shpenzimet sipas nenfunk.b'!I37</f>
        <v>0</v>
      </c>
      <c r="H15" s="151">
        <f>'(F2) Shpenzimet sipas nenfunk.b'!M37</f>
        <v>0</v>
      </c>
      <c r="I15" s="151">
        <f>'(F2) Shpenzimet sipas nenfunk.b'!Q37</f>
        <v>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0</v>
      </c>
      <c r="E20" s="150">
        <f>'(F2) Shpenzimet sipas nenfunk.b'!D49</f>
        <v>0</v>
      </c>
      <c r="F20" s="150">
        <f>'(F2) Shpenzimet sipas nenfunk.b'!E49</f>
        <v>0</v>
      </c>
      <c r="G20" s="151">
        <f>'(F2) Shpenzimet sipas nenfunk.b'!I49</f>
        <v>0</v>
      </c>
      <c r="H20" s="151">
        <f>'(F2) Shpenzimet sipas nenfunk.b'!M49</f>
        <v>0</v>
      </c>
      <c r="I20" s="151">
        <f>'(F2) Shpenzimet sipas nenfunk.b'!Q49</f>
        <v>0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0</v>
      </c>
      <c r="E21" s="150">
        <f>'(F2) Shpenzimet sipas nenfunk.b'!D52</f>
        <v>0</v>
      </c>
      <c r="F21" s="150">
        <f>'(F2) Shpenzimet sipas nenfunk.b'!E52</f>
        <v>0</v>
      </c>
      <c r="G21" s="151">
        <f>'(F2) Shpenzimet sipas nenfunk.b'!I52</f>
        <v>0</v>
      </c>
      <c r="H21" s="151">
        <f>'(F2) Shpenzimet sipas nenfunk.b'!M52</f>
        <v>0</v>
      </c>
      <c r="I21" s="151">
        <f>'(F2) Shpenzimet sipas nenfunk.b'!Q52</f>
        <v>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0</v>
      </c>
      <c r="E24" s="150">
        <f>'(F2) Shpenzimet sipas nenfunk.b'!D58</f>
        <v>0</v>
      </c>
      <c r="F24" s="150">
        <f>'(F2) Shpenzimet sipas nenfunk.b'!E58</f>
        <v>0</v>
      </c>
      <c r="G24" s="151">
        <f>'(F2) Shpenzimet sipas nenfunk.b'!I58</f>
        <v>0</v>
      </c>
      <c r="H24" s="151">
        <f>'(F2) Shpenzimet sipas nenfunk.b'!M58</f>
        <v>0</v>
      </c>
      <c r="I24" s="151">
        <f>'(F2) Shpenzimet sipas nenfunk.b'!Q58</f>
        <v>0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0</v>
      </c>
      <c r="E25" s="150">
        <f>'(F2) Shpenzimet sipas nenfunk.b'!D61</f>
        <v>0</v>
      </c>
      <c r="F25" s="150">
        <f>'(F2) Shpenzimet sipas nenfunk.b'!E61</f>
        <v>0</v>
      </c>
      <c r="G25" s="151">
        <f>'(F2) Shpenzimet sipas nenfunk.b'!I61</f>
        <v>0</v>
      </c>
      <c r="H25" s="151">
        <f>'(F2) Shpenzimet sipas nenfunk.b'!M61</f>
        <v>0</v>
      </c>
      <c r="I25" s="151">
        <f>'(F2) Shpenzimet sipas nenfunk.b'!Q61</f>
        <v>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0</v>
      </c>
      <c r="E26" s="150">
        <f>'(F2) Shpenzimet sipas nenfunk.b'!D65</f>
        <v>0</v>
      </c>
      <c r="F26" s="150">
        <f>'(F2) Shpenzimet sipas nenfunk.b'!E65</f>
        <v>0</v>
      </c>
      <c r="G26" s="151">
        <f>'(F2) Shpenzimet sipas nenfunk.b'!I65</f>
        <v>0</v>
      </c>
      <c r="H26" s="151">
        <f>'(F2) Shpenzimet sipas nenfunk.b'!M65</f>
        <v>0</v>
      </c>
      <c r="I26" s="151">
        <f>'(F2) Shpenzimet sipas nenfunk.b'!Q65</f>
        <v>0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0</v>
      </c>
      <c r="E27" s="150">
        <f>'(F2) Shpenzimet sipas nenfunk.b'!D67</f>
        <v>0</v>
      </c>
      <c r="F27" s="150">
        <f>'(F2) Shpenzimet sipas nenfunk.b'!E67</f>
        <v>0</v>
      </c>
      <c r="G27" s="151">
        <f>'(F2) Shpenzimet sipas nenfunk.b'!I67</f>
        <v>0</v>
      </c>
      <c r="H27" s="151">
        <f>'(F2) Shpenzimet sipas nenfunk.b'!M67</f>
        <v>0</v>
      </c>
      <c r="I27" s="151">
        <f>'(F2) Shpenzimet sipas nenfunk.b'!Q67</f>
        <v>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0</v>
      </c>
      <c r="E28" s="150">
        <f>'(F2) Shpenzimet sipas nenfunk.b'!D71</f>
        <v>0</v>
      </c>
      <c r="F28" s="150">
        <f>'(F2) Shpenzimet sipas nenfunk.b'!E71</f>
        <v>0</v>
      </c>
      <c r="G28" s="151">
        <f>'(F2) Shpenzimet sipas nenfunk.b'!I71</f>
        <v>0</v>
      </c>
      <c r="H28" s="151">
        <f>'(F2) Shpenzimet sipas nenfunk.b'!M71</f>
        <v>0</v>
      </c>
      <c r="I28" s="151">
        <f>'(F2) Shpenzimet sipas nenfunk.b'!Q71</f>
        <v>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0</v>
      </c>
      <c r="E30" s="150">
        <f>'(F2) Shpenzimet sipas nenfunk.b'!D75</f>
        <v>0</v>
      </c>
      <c r="F30" s="150">
        <f>'(F2) Shpenzimet sipas nenfunk.b'!E75</f>
        <v>0</v>
      </c>
      <c r="G30" s="151">
        <f>'(F2) Shpenzimet sipas nenfunk.b'!I75</f>
        <v>0</v>
      </c>
      <c r="H30" s="151">
        <f>'(F2) Shpenzimet sipas nenfunk.b'!M75</f>
        <v>0</v>
      </c>
      <c r="I30" s="151">
        <f>'(F2) Shpenzimet sipas nenfunk.b'!Q75</f>
        <v>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0</v>
      </c>
      <c r="E33" s="152">
        <f t="shared" si="0"/>
        <v>0</v>
      </c>
      <c r="F33" s="152">
        <f t="shared" si="0"/>
        <v>0</v>
      </c>
      <c r="G33" s="152">
        <f t="shared" si="0"/>
        <v>0</v>
      </c>
      <c r="H33" s="152">
        <f t="shared" si="0"/>
        <v>0</v>
      </c>
      <c r="I33" s="152">
        <f t="shared" si="0"/>
        <v>0</v>
      </c>
    </row>
  </sheetData>
  <sheetProtection algorithmName="SHA-512" hashValue="CXwd+reNCDbYBGKTgG6eBQPD0tXuRABjSF01abL6qyfv7dEQ8rGByN4Ze7jLX2kxmmgbYI8Inj6lV6U5JnC+1Q==" saltValue="kAzperInAXgbDpYomL0yt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90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-2</v>
      </c>
      <c r="D3" s="1036"/>
      <c r="E3" s="1036"/>
      <c r="F3" s="1036"/>
      <c r="G3" s="1034">
        <f>'(B1)Informacion i përgjithshëm '!B6</f>
        <v>-1</v>
      </c>
      <c r="H3" s="1034"/>
      <c r="I3" s="1034"/>
      <c r="J3" s="1035"/>
      <c r="K3" s="1034">
        <f>'(B1)Informacion i përgjithshëm '!B7</f>
        <v>0</v>
      </c>
      <c r="L3" s="1034"/>
      <c r="M3" s="1034"/>
      <c r="N3" s="1034"/>
      <c r="O3" s="1023">
        <f>'(B1)Informacion i përgjithshëm '!B8</f>
        <v>1</v>
      </c>
      <c r="P3" s="1023"/>
      <c r="Q3" s="1023"/>
      <c r="R3" s="1023"/>
      <c r="S3" s="1033">
        <f>'(B1)Informacion i përgjithshëm '!B9</f>
        <v>2</v>
      </c>
      <c r="T3" s="1023"/>
      <c r="U3" s="1023"/>
      <c r="V3" s="1023"/>
      <c r="W3" s="1033">
        <f>'(B1)Informacion i përgjithshëm '!B10</f>
        <v>3</v>
      </c>
      <c r="X3" s="1023"/>
      <c r="Y3" s="1023"/>
      <c r="Z3" s="1023"/>
    </row>
    <row r="4" spans="1:26" s="47" customFormat="1" ht="23.25" customHeight="1" x14ac:dyDescent="0.25">
      <c r="A4" s="46"/>
      <c r="B4" s="791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1"/>
      <c r="C5" s="765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6" t="str">
        <f>'KB27'!I34</f>
        <v>SHUMA E KËRKUAR NETO</v>
      </c>
      <c r="G5" s="765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6" t="str">
        <f>F5</f>
        <v>SHUMA E KËRKUAR NETO</v>
      </c>
      <c r="K5" s="765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9" t="str">
        <f>J5</f>
        <v>SHUMA E KËRKUAR NETO</v>
      </c>
      <c r="O5" s="765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9" t="str">
        <f>N5</f>
        <v>SHUMA E KËRKUAR NETO</v>
      </c>
      <c r="S5" s="764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9" t="str">
        <f>R5</f>
        <v>SHUMA E KËRKUAR NETO</v>
      </c>
      <c r="W5" s="764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9" t="str">
        <f>V5</f>
        <v>SHUMA E KËRKUAR NETO</v>
      </c>
    </row>
    <row r="6" spans="1:26" ht="15" customHeight="1" x14ac:dyDescent="0.2">
      <c r="A6" s="731" t="str">
        <f>'(F2) Shpenzimet sipas nenfunk.b'!A6</f>
        <v>Nënfunksioni 1</v>
      </c>
      <c r="B6" s="758" t="str">
        <f>'(F2) Shpenzimet sipas nenfunk.b'!B6</f>
        <v>011 Organet ekzekutive dhe legjislative, për çështjet financiare dhe fiskale, çështjet e brendshme</v>
      </c>
      <c r="C6" s="760">
        <f>'(F2) Shpenzimet sipas nenfunk.b'!C6</f>
        <v>0</v>
      </c>
      <c r="D6" s="741">
        <f>'KB 01'!J$19</f>
        <v>0</v>
      </c>
      <c r="E6" s="741">
        <f>'KB 01'!J$27</f>
        <v>0</v>
      </c>
      <c r="F6" s="761">
        <f>C6-D6-E6</f>
        <v>0</v>
      </c>
      <c r="G6" s="760">
        <f>'(F2) Shpenzimet sipas nenfunk.b'!D6</f>
        <v>0</v>
      </c>
      <c r="H6" s="741">
        <f>'KB 01'!K$19</f>
        <v>0</v>
      </c>
      <c r="I6" s="741">
        <f>'KB 01'!K$27</f>
        <v>0</v>
      </c>
      <c r="J6" s="761">
        <f>G6-H6-I6</f>
        <v>0</v>
      </c>
      <c r="K6" s="760">
        <f>'(F2) Shpenzimet sipas nenfunk.b'!E6</f>
        <v>0</v>
      </c>
      <c r="L6" s="741">
        <f>'KB 01'!L$19</f>
        <v>0</v>
      </c>
      <c r="M6" s="741">
        <f>'KB 01'!L$27</f>
        <v>0</v>
      </c>
      <c r="N6" s="761">
        <f>K6-L6-M6</f>
        <v>0</v>
      </c>
      <c r="O6" s="760">
        <f>'(F2) Shpenzimet sipas nenfunk.b'!I6</f>
        <v>0</v>
      </c>
      <c r="P6" s="741">
        <f>'KB 01'!M$19</f>
        <v>0</v>
      </c>
      <c r="Q6" s="741">
        <f>'KB 01'!M$27</f>
        <v>0</v>
      </c>
      <c r="R6" s="761">
        <f>O6-P6-Q6</f>
        <v>0</v>
      </c>
      <c r="S6" s="760">
        <f>'(F2) Shpenzimet sipas nenfunk.b'!M6</f>
        <v>0</v>
      </c>
      <c r="T6" s="741">
        <f>'KB 01'!N$19</f>
        <v>0</v>
      </c>
      <c r="U6" s="741">
        <f>'KB 01'!N$27</f>
        <v>0</v>
      </c>
      <c r="V6" s="761">
        <f>S6-T6-U6</f>
        <v>0</v>
      </c>
      <c r="W6" s="760">
        <f>'(F2) Shpenzimet sipas nenfunk.b'!Q6</f>
        <v>0</v>
      </c>
      <c r="X6" s="741">
        <f>'KB 01'!O$19</f>
        <v>0</v>
      </c>
      <c r="Y6" s="741">
        <f>'KB 01'!O$27</f>
        <v>0</v>
      </c>
      <c r="Z6" s="761">
        <f>W6-X6-Y6</f>
        <v>0</v>
      </c>
    </row>
    <row r="7" spans="1:26" s="104" customFormat="1" ht="15" customHeight="1" x14ac:dyDescent="0.2">
      <c r="A7" s="732" t="str">
        <f>'(F2) Shpenzimet sipas nenfunk.b'!A7</f>
        <v>01110</v>
      </c>
      <c r="B7" s="789" t="str">
        <f>'(F2) Shpenzimet sipas nenfunk.b'!B7</f>
        <v>Planifikimi Menaxhimi dhe Administrimi</v>
      </c>
      <c r="C7" s="762">
        <f>'(F2) Shpenzimet sipas nenfunk.b'!C7</f>
        <v>0</v>
      </c>
      <c r="D7" s="153">
        <f>'KB 01'!J73</f>
        <v>0</v>
      </c>
      <c r="E7" s="153">
        <f>'KB 01'!J80</f>
        <v>0</v>
      </c>
      <c r="F7" s="763">
        <f t="shared" ref="F7:F9" si="0">C7-D7-E7</f>
        <v>0</v>
      </c>
      <c r="G7" s="762">
        <f>'(F2) Shpenzimet sipas nenfunk.b'!D7</f>
        <v>0</v>
      </c>
      <c r="H7" s="153">
        <f>'KB 01'!K73</f>
        <v>0</v>
      </c>
      <c r="I7" s="153">
        <f>'KB 01'!K80</f>
        <v>0</v>
      </c>
      <c r="J7" s="763">
        <f t="shared" ref="J7:J9" si="1">G7-H7-I7</f>
        <v>0</v>
      </c>
      <c r="K7" s="762">
        <f>'(F2) Shpenzimet sipas nenfunk.b'!E7</f>
        <v>0</v>
      </c>
      <c r="L7" s="153">
        <f>'KB 01'!L73</f>
        <v>0</v>
      </c>
      <c r="M7" s="153">
        <f>'KB 01'!L80</f>
        <v>0</v>
      </c>
      <c r="N7" s="763">
        <f t="shared" ref="N7:N9" si="2">K7-L7-M7</f>
        <v>0</v>
      </c>
      <c r="O7" s="762">
        <f>'(F2) Shpenzimet sipas nenfunk.b'!I7</f>
        <v>0</v>
      </c>
      <c r="P7" s="153">
        <f>'KB 01'!M73</f>
        <v>0</v>
      </c>
      <c r="Q7" s="153">
        <f>'KB 01'!M80</f>
        <v>0</v>
      </c>
      <c r="R7" s="763">
        <f t="shared" ref="R7:R9" si="3">O7-P7-Q7</f>
        <v>0</v>
      </c>
      <c r="S7" s="762">
        <f>'(F2) Shpenzimet sipas nenfunk.b'!M7</f>
        <v>0</v>
      </c>
      <c r="T7" s="153">
        <f>'KB 01'!N73</f>
        <v>0</v>
      </c>
      <c r="U7" s="153">
        <f>'KB 01'!N80</f>
        <v>0</v>
      </c>
      <c r="V7" s="763">
        <f t="shared" ref="V7:V9" si="4">S7-T7-U7</f>
        <v>0</v>
      </c>
      <c r="W7" s="762">
        <f>'(F2) Shpenzimet sipas nenfunk.b'!Q7</f>
        <v>0</v>
      </c>
      <c r="X7" s="153">
        <f>'KB 01'!O73</f>
        <v>0</v>
      </c>
      <c r="Y7" s="153">
        <f>'KB 01'!O80</f>
        <v>0</v>
      </c>
      <c r="Z7" s="763">
        <f>W7-X7-Y7</f>
        <v>0</v>
      </c>
    </row>
    <row r="8" spans="1:26" s="104" customFormat="1" ht="15" customHeight="1" x14ac:dyDescent="0.2">
      <c r="A8" s="732" t="str">
        <f>'(F2) Shpenzimet sipas nenfunk.b'!A8</f>
        <v>01120</v>
      </c>
      <c r="B8" s="789" t="str">
        <f>'(F2) Shpenzimet sipas nenfunk.b'!B8</f>
        <v>Çështje financiare dhe fiskale</v>
      </c>
      <c r="C8" s="762">
        <f>'(F2) Shpenzimet sipas nenfunk.b'!C8</f>
        <v>0</v>
      </c>
      <c r="D8" s="153">
        <f>'KB 01'!J112</f>
        <v>0</v>
      </c>
      <c r="E8" s="153">
        <f>'KB 01'!J119</f>
        <v>0</v>
      </c>
      <c r="F8" s="763">
        <f t="shared" si="0"/>
        <v>0</v>
      </c>
      <c r="G8" s="762">
        <f>'(F2) Shpenzimet sipas nenfunk.b'!D8</f>
        <v>0</v>
      </c>
      <c r="H8" s="153">
        <f>'KB 01'!K112</f>
        <v>0</v>
      </c>
      <c r="I8" s="153">
        <f>'KB 01'!K119</f>
        <v>0</v>
      </c>
      <c r="J8" s="763">
        <f t="shared" si="1"/>
        <v>0</v>
      </c>
      <c r="K8" s="762">
        <f>'(F2) Shpenzimet sipas nenfunk.b'!E8</f>
        <v>0</v>
      </c>
      <c r="L8" s="153">
        <f>'KB 01'!L112</f>
        <v>0</v>
      </c>
      <c r="M8" s="153">
        <f>'KB 01'!L119</f>
        <v>0</v>
      </c>
      <c r="N8" s="763">
        <f t="shared" si="2"/>
        <v>0</v>
      </c>
      <c r="O8" s="762">
        <f>'(F2) Shpenzimet sipas nenfunk.b'!I8</f>
        <v>0</v>
      </c>
      <c r="P8" s="153">
        <f>'KB 01'!M112</f>
        <v>0</v>
      </c>
      <c r="Q8" s="153">
        <f>'KB 01'!M119</f>
        <v>0</v>
      </c>
      <c r="R8" s="763">
        <f t="shared" si="3"/>
        <v>0</v>
      </c>
      <c r="S8" s="762">
        <f>'(F2) Shpenzimet sipas nenfunk.b'!M8</f>
        <v>0</v>
      </c>
      <c r="T8" s="153">
        <f>'KB 01'!N112</f>
        <v>0</v>
      </c>
      <c r="U8" s="153">
        <f>'KB 01'!N119</f>
        <v>0</v>
      </c>
      <c r="V8" s="763">
        <f t="shared" si="4"/>
        <v>0</v>
      </c>
      <c r="W8" s="762">
        <f>'(F2) Shpenzimet sipas nenfunk.b'!Q8</f>
        <v>0</v>
      </c>
      <c r="X8" s="153">
        <f>'KB 01'!O112</f>
        <v>0</v>
      </c>
      <c r="Y8" s="153">
        <f>'KB 01'!O119</f>
        <v>0</v>
      </c>
      <c r="Z8" s="763">
        <f t="shared" ref="Z8:Z9" si="5">W8-X8-Y8</f>
        <v>0</v>
      </c>
    </row>
    <row r="9" spans="1:26" s="104" customFormat="1" ht="15" customHeight="1" x14ac:dyDescent="0.2">
      <c r="A9" s="732" t="str">
        <f>'(F2) Shpenzimet sipas nenfunk.b'!A9</f>
        <v>01170</v>
      </c>
      <c r="B9" s="789" t="str">
        <f>'(F2) Shpenzimet sipas nenfunk.b'!B9</f>
        <v>Gjendja civile</v>
      </c>
      <c r="C9" s="762">
        <f>'(F2) Shpenzimet sipas nenfunk.b'!C9</f>
        <v>0</v>
      </c>
      <c r="D9" s="153">
        <f>'KB 01'!J190</f>
        <v>0</v>
      </c>
      <c r="E9" s="153">
        <f>'KB 01'!J197</f>
        <v>0</v>
      </c>
      <c r="F9" s="763">
        <f t="shared" si="0"/>
        <v>0</v>
      </c>
      <c r="G9" s="762">
        <f>'(F2) Shpenzimet sipas nenfunk.b'!D9</f>
        <v>0</v>
      </c>
      <c r="H9" s="153">
        <f>'KB 01'!K190</f>
        <v>0</v>
      </c>
      <c r="I9" s="153">
        <f>'KB 01'!K197</f>
        <v>0</v>
      </c>
      <c r="J9" s="763">
        <f t="shared" si="1"/>
        <v>0</v>
      </c>
      <c r="K9" s="762">
        <f>'(F2) Shpenzimet sipas nenfunk.b'!E9</f>
        <v>0</v>
      </c>
      <c r="L9" s="153">
        <f>'KB 01'!L190</f>
        <v>0</v>
      </c>
      <c r="M9" s="153">
        <f>'KB 01'!L197</f>
        <v>0</v>
      </c>
      <c r="N9" s="763">
        <f t="shared" si="2"/>
        <v>0</v>
      </c>
      <c r="O9" s="762">
        <f>'(F2) Shpenzimet sipas nenfunk.b'!I9</f>
        <v>0</v>
      </c>
      <c r="P9" s="153">
        <f>'KB 01'!M190</f>
        <v>0</v>
      </c>
      <c r="Q9" s="153">
        <f>'KB 01'!M197</f>
        <v>0</v>
      </c>
      <c r="R9" s="763">
        <f t="shared" si="3"/>
        <v>0</v>
      </c>
      <c r="S9" s="762">
        <f>'(F2) Shpenzimet sipas nenfunk.b'!M9</f>
        <v>0</v>
      </c>
      <c r="T9" s="153">
        <f>'KB 01'!N190</f>
        <v>0</v>
      </c>
      <c r="U9" s="153">
        <f>'KB 01'!N197</f>
        <v>0</v>
      </c>
      <c r="V9" s="763">
        <f t="shared" si="4"/>
        <v>0</v>
      </c>
      <c r="W9" s="762">
        <f>'(F2) Shpenzimet sipas nenfunk.b'!Q9</f>
        <v>0</v>
      </c>
      <c r="X9" s="153">
        <f>'KB 01'!O190</f>
        <v>0</v>
      </c>
      <c r="Y9" s="153">
        <f>'KB 01'!O197</f>
        <v>0</v>
      </c>
      <c r="Z9" s="763">
        <f t="shared" si="5"/>
        <v>0</v>
      </c>
    </row>
    <row r="10" spans="1:26" ht="15" customHeight="1" x14ac:dyDescent="0.2">
      <c r="A10" s="731" t="str">
        <f>'(F2) Shpenzimet sipas nenfunk.b'!A10</f>
        <v>Nënfunksioni 2</v>
      </c>
      <c r="B10" s="758" t="str">
        <f>'(F2) Shpenzimet sipas nenfunk.b'!B10</f>
        <v>017 Shërbime të  huamarrjes vendore</v>
      </c>
      <c r="C10" s="760">
        <f>'(F2) Shpenzimet sipas nenfunk.b'!C10</f>
        <v>0</v>
      </c>
      <c r="D10" s="741">
        <f>'KB 02'!J$19</f>
        <v>0</v>
      </c>
      <c r="E10" s="741">
        <f>'KB 02'!J$27</f>
        <v>0</v>
      </c>
      <c r="F10" s="761">
        <f t="shared" ref="F10:F81" si="6">C10-D10-E10</f>
        <v>0</v>
      </c>
      <c r="G10" s="760">
        <f>'(F2) Shpenzimet sipas nenfunk.b'!D10</f>
        <v>0</v>
      </c>
      <c r="H10" s="741">
        <f>'KB 02'!K$19</f>
        <v>0</v>
      </c>
      <c r="I10" s="741">
        <f>'KB 02'!K$27</f>
        <v>0</v>
      </c>
      <c r="J10" s="761">
        <f t="shared" ref="J10:J81" si="7">G10-H10-I10</f>
        <v>0</v>
      </c>
      <c r="K10" s="760">
        <f>'(F2) Shpenzimet sipas nenfunk.b'!E10</f>
        <v>0</v>
      </c>
      <c r="L10" s="741">
        <f>'KB 02'!L$19</f>
        <v>0</v>
      </c>
      <c r="M10" s="741">
        <f>'KB 02'!L$27</f>
        <v>0</v>
      </c>
      <c r="N10" s="761">
        <f t="shared" ref="N10:N81" si="8">K10-L10-M10</f>
        <v>0</v>
      </c>
      <c r="O10" s="760">
        <f>'(F2) Shpenzimet sipas nenfunk.b'!I10</f>
        <v>0</v>
      </c>
      <c r="P10" s="741">
        <f>'KB 02'!M$19</f>
        <v>0</v>
      </c>
      <c r="Q10" s="741">
        <f>'KB 02'!M$27</f>
        <v>0</v>
      </c>
      <c r="R10" s="761">
        <f t="shared" ref="R10:R81" si="9">O10-P10-Q10</f>
        <v>0</v>
      </c>
      <c r="S10" s="760">
        <f>'(F2) Shpenzimet sipas nenfunk.b'!M10</f>
        <v>0</v>
      </c>
      <c r="T10" s="741">
        <f>'KB 02'!N$19</f>
        <v>0</v>
      </c>
      <c r="U10" s="741">
        <f>'KB 02'!N$27</f>
        <v>0</v>
      </c>
      <c r="V10" s="761">
        <f t="shared" ref="V10:V81" si="10">S10-T10-U10</f>
        <v>0</v>
      </c>
      <c r="W10" s="760">
        <f>'(F2) Shpenzimet sipas nenfunk.b'!Q10</f>
        <v>0</v>
      </c>
      <c r="X10" s="741">
        <f>'KB 02'!O$19</f>
        <v>0</v>
      </c>
      <c r="Y10" s="741">
        <f>'KB 02'!O$27</f>
        <v>0</v>
      </c>
      <c r="Z10" s="761">
        <f t="shared" ref="Z10:Z81" si="11">W10-X10-Y10</f>
        <v>0</v>
      </c>
    </row>
    <row r="11" spans="1:26" s="104" customFormat="1" ht="15" hidden="1" customHeight="1" x14ac:dyDescent="0.2">
      <c r="A11" s="732" t="str">
        <f>'(F2) Shpenzimet sipas nenfunk.b'!A11</f>
        <v>01310</v>
      </c>
      <c r="B11" s="789" t="str">
        <f>'(F2) Shpenzimet sipas nenfunk.b'!B11</f>
        <v>Planifikimi i përgjithshëm dhe Shërbimet Statistikore</v>
      </c>
      <c r="C11" s="762">
        <f>'(F2) Shpenzimet sipas nenfunk.b'!C11</f>
        <v>0</v>
      </c>
      <c r="D11" s="153">
        <f>'KB 02'!J73</f>
        <v>0</v>
      </c>
      <c r="E11" s="153">
        <f>'KB 02'!J80</f>
        <v>0</v>
      </c>
      <c r="F11" s="763">
        <f t="shared" si="6"/>
        <v>0</v>
      </c>
      <c r="G11" s="762">
        <f>'(F2) Shpenzimet sipas nenfunk.b'!D11</f>
        <v>0</v>
      </c>
      <c r="H11" s="153">
        <f>'KB 02'!K73</f>
        <v>0</v>
      </c>
      <c r="I11" s="153">
        <f>'KB 02'!K80</f>
        <v>0</v>
      </c>
      <c r="J11" s="763">
        <f t="shared" si="7"/>
        <v>0</v>
      </c>
      <c r="K11" s="762">
        <f>'(F2) Shpenzimet sipas nenfunk.b'!E11</f>
        <v>0</v>
      </c>
      <c r="L11" s="153">
        <f>'KB 02'!L73</f>
        <v>0</v>
      </c>
      <c r="M11" s="153">
        <f>'KB 02'!L80</f>
        <v>0</v>
      </c>
      <c r="N11" s="763">
        <f t="shared" si="8"/>
        <v>0</v>
      </c>
      <c r="O11" s="762">
        <f>'(F2) Shpenzimet sipas nenfunk.b'!I11</f>
        <v>0</v>
      </c>
      <c r="P11" s="153">
        <f>'KB 02'!M73</f>
        <v>0</v>
      </c>
      <c r="Q11" s="153">
        <f>'KB 02'!M80</f>
        <v>0</v>
      </c>
      <c r="R11" s="763">
        <f t="shared" si="9"/>
        <v>0</v>
      </c>
      <c r="S11" s="762">
        <f>'(F2) Shpenzimet sipas nenfunk.b'!M11</f>
        <v>0</v>
      </c>
      <c r="T11" s="153">
        <f>'KB 02'!N73</f>
        <v>0</v>
      </c>
      <c r="U11" s="153">
        <f>'KB 02'!N80</f>
        <v>0</v>
      </c>
      <c r="V11" s="763">
        <f t="shared" si="10"/>
        <v>0</v>
      </c>
      <c r="W11" s="762">
        <f>'(F2) Shpenzimet sipas nenfunk.b'!Q11</f>
        <v>0</v>
      </c>
      <c r="X11" s="153">
        <f>'KB 02'!O73</f>
        <v>0</v>
      </c>
      <c r="Y11" s="153">
        <f>'KB 02'!O80</f>
        <v>0</v>
      </c>
      <c r="Z11" s="763">
        <f t="shared" si="11"/>
        <v>0</v>
      </c>
    </row>
    <row r="12" spans="1:26" s="104" customFormat="1" ht="15" hidden="1" customHeight="1" x14ac:dyDescent="0.2">
      <c r="A12" s="732" t="str">
        <f>'(F2) Shpenzimet sipas nenfunk.b'!A12</f>
        <v>01320</v>
      </c>
      <c r="B12" s="789" t="str">
        <f>'(F2) Shpenzimet sipas nenfunk.b'!B12</f>
        <v>Shërbime të tjera të përgjithshme</v>
      </c>
      <c r="C12" s="762">
        <f>'(F2) Shpenzimet sipas nenfunk.b'!C12</f>
        <v>0</v>
      </c>
      <c r="D12" s="153">
        <f>'KB 02'!J151</f>
        <v>0</v>
      </c>
      <c r="E12" s="153">
        <f>'KB 02'!J158</f>
        <v>0</v>
      </c>
      <c r="F12" s="763">
        <f>C12-D12-E12</f>
        <v>0</v>
      </c>
      <c r="G12" s="762">
        <f>'(F2) Shpenzimet sipas nenfunk.b'!D12</f>
        <v>0</v>
      </c>
      <c r="H12" s="153">
        <f>'KB 02'!K151</f>
        <v>0</v>
      </c>
      <c r="I12" s="153">
        <f>'KB 02'!K158</f>
        <v>0</v>
      </c>
      <c r="J12" s="763">
        <f t="shared" si="7"/>
        <v>0</v>
      </c>
      <c r="K12" s="762">
        <f>'(F2) Shpenzimet sipas nenfunk.b'!E12</f>
        <v>0</v>
      </c>
      <c r="L12" s="153">
        <f>'KB 02'!L151</f>
        <v>0</v>
      </c>
      <c r="M12" s="153">
        <f>'KB 02'!L158</f>
        <v>0</v>
      </c>
      <c r="N12" s="763">
        <f t="shared" si="8"/>
        <v>0</v>
      </c>
      <c r="O12" s="762">
        <f>'(F2) Shpenzimet sipas nenfunk.b'!I12</f>
        <v>0</v>
      </c>
      <c r="P12" s="153">
        <f>'KB 02'!M151</f>
        <v>0</v>
      </c>
      <c r="Q12" s="153">
        <f>'KB 02'!M158</f>
        <v>0</v>
      </c>
      <c r="R12" s="763">
        <f t="shared" si="9"/>
        <v>0</v>
      </c>
      <c r="S12" s="762">
        <f>'(F2) Shpenzimet sipas nenfunk.b'!M12</f>
        <v>0</v>
      </c>
      <c r="T12" s="153">
        <f>'KB 02'!N151</f>
        <v>0</v>
      </c>
      <c r="U12" s="153">
        <f>'KB 02'!N158</f>
        <v>0</v>
      </c>
      <c r="V12" s="763">
        <f t="shared" si="10"/>
        <v>0</v>
      </c>
      <c r="W12" s="762">
        <f>'(F2) Shpenzimet sipas nenfunk.b'!Q12</f>
        <v>0</v>
      </c>
      <c r="X12" s="153">
        <f>'KB 02'!O151</f>
        <v>0</v>
      </c>
      <c r="Y12" s="153">
        <f>'KB 02'!O158</f>
        <v>0</v>
      </c>
      <c r="Z12" s="763">
        <f t="shared" si="11"/>
        <v>0</v>
      </c>
    </row>
    <row r="13" spans="1:26" s="104" customFormat="1" ht="15" customHeight="1" x14ac:dyDescent="0.2">
      <c r="A13" s="732" t="str">
        <f>'(F2) Shpenzimet sipas nenfunk.b'!A13</f>
        <v>01710</v>
      </c>
      <c r="B13" s="789" t="str">
        <f>'(F2) Shpenzimet sipas nenfunk.b'!B13</f>
        <v>Pagesa për shërbimin e borxhit të brendshëm</v>
      </c>
      <c r="C13" s="762">
        <f>'(F2) Shpenzimet sipas nenfunk.b'!C13</f>
        <v>0</v>
      </c>
      <c r="D13" s="153">
        <f>'KB 02'!J190</f>
        <v>0</v>
      </c>
      <c r="E13" s="153">
        <f>'KB 02'!J197</f>
        <v>0</v>
      </c>
      <c r="F13" s="763">
        <f t="shared" si="6"/>
        <v>0</v>
      </c>
      <c r="G13" s="762">
        <f>'(F2) Shpenzimet sipas nenfunk.b'!D13</f>
        <v>0</v>
      </c>
      <c r="H13" s="153">
        <f>'KB 02'!K190</f>
        <v>0</v>
      </c>
      <c r="I13" s="153">
        <f>'KB 02'!K197</f>
        <v>0</v>
      </c>
      <c r="J13" s="763">
        <f t="shared" si="7"/>
        <v>0</v>
      </c>
      <c r="K13" s="762">
        <f>'(F2) Shpenzimet sipas nenfunk.b'!E13</f>
        <v>0</v>
      </c>
      <c r="L13" s="153">
        <f>'KB 02'!L190</f>
        <v>0</v>
      </c>
      <c r="M13" s="153">
        <f>'KB 02'!L197</f>
        <v>0</v>
      </c>
      <c r="N13" s="763">
        <f t="shared" si="8"/>
        <v>0</v>
      </c>
      <c r="O13" s="762">
        <f>'(F2) Shpenzimet sipas nenfunk.b'!I13</f>
        <v>0</v>
      </c>
      <c r="P13" s="153">
        <f>'KB 02'!M190</f>
        <v>0</v>
      </c>
      <c r="Q13" s="153">
        <f>'KB 02'!M197</f>
        <v>0</v>
      </c>
      <c r="R13" s="763">
        <f t="shared" si="9"/>
        <v>0</v>
      </c>
      <c r="S13" s="762">
        <f>'(F2) Shpenzimet sipas nenfunk.b'!M13</f>
        <v>0</v>
      </c>
      <c r="T13" s="153">
        <f>'KB 02'!N190</f>
        <v>0</v>
      </c>
      <c r="U13" s="153">
        <f>'KB 02'!N197</f>
        <v>0</v>
      </c>
      <c r="V13" s="763">
        <f t="shared" si="10"/>
        <v>0</v>
      </c>
      <c r="W13" s="762">
        <f>'(F2) Shpenzimet sipas nenfunk.b'!Q13</f>
        <v>0</v>
      </c>
      <c r="X13" s="153">
        <f>'KB 02'!O190</f>
        <v>0</v>
      </c>
      <c r="Y13" s="153">
        <f>'KB 02'!O197</f>
        <v>0</v>
      </c>
      <c r="Z13" s="763">
        <f t="shared" si="11"/>
        <v>0</v>
      </c>
    </row>
    <row r="14" spans="1:26" ht="15" customHeight="1" x14ac:dyDescent="0.2">
      <c r="A14" s="731" t="str">
        <f>'(F2) Shpenzimet sipas nenfunk.b'!A14</f>
        <v>Nënfunksioni 3</v>
      </c>
      <c r="B14" s="758" t="str">
        <f>'(F2) Shpenzimet sipas nenfunk.b'!B14</f>
        <v>031 Shërbimet Policore</v>
      </c>
      <c r="C14" s="760">
        <f>'(F2) Shpenzimet sipas nenfunk.b'!C14</f>
        <v>0</v>
      </c>
      <c r="D14" s="741">
        <f>'KB 03'!J$19</f>
        <v>0</v>
      </c>
      <c r="E14" s="741">
        <f>'KB 03'!J$27</f>
        <v>0</v>
      </c>
      <c r="F14" s="761">
        <f t="shared" si="6"/>
        <v>0</v>
      </c>
      <c r="G14" s="760">
        <f>'(F2) Shpenzimet sipas nenfunk.b'!D14</f>
        <v>0</v>
      </c>
      <c r="H14" s="741">
        <f>'KB 03'!K$19</f>
        <v>0</v>
      </c>
      <c r="I14" s="741">
        <f>'KB 03'!K$27</f>
        <v>0</v>
      </c>
      <c r="J14" s="761">
        <f t="shared" si="7"/>
        <v>0</v>
      </c>
      <c r="K14" s="760">
        <f>'(F2) Shpenzimet sipas nenfunk.b'!E14</f>
        <v>0</v>
      </c>
      <c r="L14" s="741">
        <f>'KB 03'!L$19</f>
        <v>0</v>
      </c>
      <c r="M14" s="741">
        <f>'KB 03'!L$27</f>
        <v>0</v>
      </c>
      <c r="N14" s="761">
        <f t="shared" si="8"/>
        <v>0</v>
      </c>
      <c r="O14" s="760">
        <f>'(F2) Shpenzimet sipas nenfunk.b'!I14</f>
        <v>0</v>
      </c>
      <c r="P14" s="741">
        <f>'KB 03'!M$19</f>
        <v>0</v>
      </c>
      <c r="Q14" s="741">
        <f>'KB 03'!M$27</f>
        <v>0</v>
      </c>
      <c r="R14" s="761">
        <f t="shared" si="9"/>
        <v>0</v>
      </c>
      <c r="S14" s="760">
        <f>'(F2) Shpenzimet sipas nenfunk.b'!M14</f>
        <v>0</v>
      </c>
      <c r="T14" s="741">
        <f>'KB 03'!N$19</f>
        <v>0</v>
      </c>
      <c r="U14" s="741">
        <f>'KB 03'!N$27</f>
        <v>0</v>
      </c>
      <c r="V14" s="761">
        <f t="shared" si="10"/>
        <v>0</v>
      </c>
      <c r="W14" s="760">
        <f>'(F2) Shpenzimet sipas nenfunk.b'!Q14</f>
        <v>0</v>
      </c>
      <c r="X14" s="741">
        <f>'KB 03'!O$19</f>
        <v>0</v>
      </c>
      <c r="Y14" s="741">
        <f>'KB 03'!O$27</f>
        <v>0</v>
      </c>
      <c r="Z14" s="761">
        <f t="shared" si="11"/>
        <v>0</v>
      </c>
    </row>
    <row r="15" spans="1:26" s="104" customFormat="1" ht="15" customHeight="1" x14ac:dyDescent="0.2">
      <c r="A15" s="732" t="str">
        <f>'(F2) Shpenzimet sipas nenfunk.b'!A15</f>
        <v>03140</v>
      </c>
      <c r="B15" s="789" t="str">
        <f>'(F2) Shpenzimet sipas nenfunk.b'!B15</f>
        <v>Shërbimet e Policisë Vendore</v>
      </c>
      <c r="C15" s="762">
        <f>'(F2) Shpenzimet sipas nenfunk.b'!C15</f>
        <v>0</v>
      </c>
      <c r="D15" s="153">
        <f>'KB 03'!J73</f>
        <v>0</v>
      </c>
      <c r="E15" s="153">
        <f>'KB 03'!J80</f>
        <v>0</v>
      </c>
      <c r="F15" s="763">
        <f t="shared" si="6"/>
        <v>0</v>
      </c>
      <c r="G15" s="762">
        <f>'(F2) Shpenzimet sipas nenfunk.b'!D15</f>
        <v>0</v>
      </c>
      <c r="H15" s="153">
        <f>'KB 03'!K73</f>
        <v>0</v>
      </c>
      <c r="I15" s="153">
        <f>'KB 03'!K80</f>
        <v>0</v>
      </c>
      <c r="J15" s="763">
        <f t="shared" si="7"/>
        <v>0</v>
      </c>
      <c r="K15" s="762">
        <f>'(F2) Shpenzimet sipas nenfunk.b'!E15</f>
        <v>0</v>
      </c>
      <c r="L15" s="153">
        <f>'KB 03'!L73</f>
        <v>0</v>
      </c>
      <c r="M15" s="153">
        <f>'KB 03'!L80</f>
        <v>0</v>
      </c>
      <c r="N15" s="763">
        <f t="shared" si="8"/>
        <v>0</v>
      </c>
      <c r="O15" s="762">
        <f>'(F2) Shpenzimet sipas nenfunk.b'!I15</f>
        <v>0</v>
      </c>
      <c r="P15" s="153">
        <f>'KB 03'!M73</f>
        <v>0</v>
      </c>
      <c r="Q15" s="153">
        <f>'KB 03'!M80</f>
        <v>0</v>
      </c>
      <c r="R15" s="763">
        <f t="shared" si="9"/>
        <v>0</v>
      </c>
      <c r="S15" s="762">
        <f>'(F2) Shpenzimet sipas nenfunk.b'!M15</f>
        <v>0</v>
      </c>
      <c r="T15" s="153">
        <f>'KB 03'!N73</f>
        <v>0</v>
      </c>
      <c r="U15" s="153">
        <f>'KB 03'!N80</f>
        <v>0</v>
      </c>
      <c r="V15" s="763">
        <f t="shared" si="10"/>
        <v>0</v>
      </c>
      <c r="W15" s="762">
        <f>'(F2) Shpenzimet sipas nenfunk.b'!Q15</f>
        <v>0</v>
      </c>
      <c r="X15" s="153">
        <f>'KB 03'!O73</f>
        <v>0</v>
      </c>
      <c r="Y15" s="153">
        <f>'KB 03'!O80</f>
        <v>0</v>
      </c>
      <c r="Z15" s="763">
        <f t="shared" si="11"/>
        <v>0</v>
      </c>
    </row>
    <row r="16" spans="1:26" ht="15" customHeight="1" x14ac:dyDescent="0.2">
      <c r="A16" s="731" t="str">
        <f>'(F2) Shpenzimet sipas nenfunk.b'!A16</f>
        <v>Nënfunksioni 4</v>
      </c>
      <c r="B16" s="758" t="str">
        <f>'(F2) Shpenzimet sipas nenfunk.b'!B16</f>
        <v>032 Shërbimet e mbrojtjes ndaj zjarrit</v>
      </c>
      <c r="C16" s="760">
        <f>'(F2) Shpenzimet sipas nenfunk.b'!C16</f>
        <v>0</v>
      </c>
      <c r="D16" s="741">
        <f>'KB 04'!J$19</f>
        <v>0</v>
      </c>
      <c r="E16" s="741">
        <f>'KB 04'!J$27</f>
        <v>0</v>
      </c>
      <c r="F16" s="761">
        <f t="shared" si="6"/>
        <v>0</v>
      </c>
      <c r="G16" s="760">
        <f>'(F2) Shpenzimet sipas nenfunk.b'!D16</f>
        <v>0</v>
      </c>
      <c r="H16" s="741">
        <f>'KB 04'!K$19</f>
        <v>0</v>
      </c>
      <c r="I16" s="741">
        <f>'KB 04'!K$27</f>
        <v>0</v>
      </c>
      <c r="J16" s="761">
        <f t="shared" si="7"/>
        <v>0</v>
      </c>
      <c r="K16" s="760">
        <f>'(F2) Shpenzimet sipas nenfunk.b'!E16</f>
        <v>0</v>
      </c>
      <c r="L16" s="741">
        <f>'KB 04'!L$19</f>
        <v>0</v>
      </c>
      <c r="M16" s="741">
        <f>'KB 04'!L$27</f>
        <v>0</v>
      </c>
      <c r="N16" s="761">
        <f t="shared" si="8"/>
        <v>0</v>
      </c>
      <c r="O16" s="760">
        <f>'(F2) Shpenzimet sipas nenfunk.b'!I16</f>
        <v>0</v>
      </c>
      <c r="P16" s="741">
        <f>'KB 04'!M$19</f>
        <v>0</v>
      </c>
      <c r="Q16" s="741">
        <f>'KB 04'!M$27</f>
        <v>0</v>
      </c>
      <c r="R16" s="761">
        <f t="shared" si="9"/>
        <v>0</v>
      </c>
      <c r="S16" s="760">
        <f>'(F2) Shpenzimet sipas nenfunk.b'!M16</f>
        <v>0</v>
      </c>
      <c r="T16" s="741">
        <f>'KB 04'!N$19</f>
        <v>0</v>
      </c>
      <c r="U16" s="741">
        <f>'KB 04'!N$27</f>
        <v>0</v>
      </c>
      <c r="V16" s="761">
        <f t="shared" si="10"/>
        <v>0</v>
      </c>
      <c r="W16" s="760">
        <f>'(F2) Shpenzimet sipas nenfunk.b'!Q16</f>
        <v>0</v>
      </c>
      <c r="X16" s="741">
        <f>'KB 04'!O$19</f>
        <v>0</v>
      </c>
      <c r="Y16" s="741">
        <f>'KB 04'!O$27</f>
        <v>0</v>
      </c>
      <c r="Z16" s="761">
        <f t="shared" si="11"/>
        <v>0</v>
      </c>
    </row>
    <row r="17" spans="1:26" s="104" customFormat="1" ht="15" customHeight="1" x14ac:dyDescent="0.2">
      <c r="A17" s="732" t="str">
        <f>'(F2) Shpenzimet sipas nenfunk.b'!A17</f>
        <v>03280</v>
      </c>
      <c r="B17" s="789" t="str">
        <f>'(F2) Shpenzimet sipas nenfunk.b'!B17</f>
        <v>Mbrotja nga zjarri dhe mbrojtja civile</v>
      </c>
      <c r="C17" s="762">
        <f>'(F2) Shpenzimet sipas nenfunk.b'!C17</f>
        <v>0</v>
      </c>
      <c r="D17" s="153">
        <f>'KB 04'!J73</f>
        <v>0</v>
      </c>
      <c r="E17" s="153">
        <f>'KB 04'!J80</f>
        <v>0</v>
      </c>
      <c r="F17" s="763">
        <f t="shared" si="6"/>
        <v>0</v>
      </c>
      <c r="G17" s="762">
        <f>'(F2) Shpenzimet sipas nenfunk.b'!D17</f>
        <v>0</v>
      </c>
      <c r="H17" s="153">
        <f>'KB 04'!K73</f>
        <v>0</v>
      </c>
      <c r="I17" s="153">
        <f>'KB 04'!K80</f>
        <v>0</v>
      </c>
      <c r="J17" s="763">
        <f t="shared" si="7"/>
        <v>0</v>
      </c>
      <c r="K17" s="762">
        <f>'(F2) Shpenzimet sipas nenfunk.b'!E17</f>
        <v>0</v>
      </c>
      <c r="L17" s="153">
        <f>'KB 04'!L73</f>
        <v>0</v>
      </c>
      <c r="M17" s="153">
        <f>'KB 04'!L80</f>
        <v>0</v>
      </c>
      <c r="N17" s="763">
        <f t="shared" si="8"/>
        <v>0</v>
      </c>
      <c r="O17" s="762">
        <f>'(F2) Shpenzimet sipas nenfunk.b'!I17</f>
        <v>0</v>
      </c>
      <c r="P17" s="153">
        <f>'KB 04'!M73</f>
        <v>0</v>
      </c>
      <c r="Q17" s="153">
        <f>'KB 04'!M80</f>
        <v>0</v>
      </c>
      <c r="R17" s="763">
        <f t="shared" si="9"/>
        <v>0</v>
      </c>
      <c r="S17" s="762">
        <f>'(F2) Shpenzimet sipas nenfunk.b'!M17</f>
        <v>0</v>
      </c>
      <c r="T17" s="153">
        <f>'KB 04'!N73</f>
        <v>0</v>
      </c>
      <c r="U17" s="153">
        <f>'KB 04'!N80</f>
        <v>0</v>
      </c>
      <c r="V17" s="763">
        <f t="shared" si="10"/>
        <v>0</v>
      </c>
      <c r="W17" s="762">
        <f>'(F2) Shpenzimet sipas nenfunk.b'!Q17</f>
        <v>0</v>
      </c>
      <c r="X17" s="153">
        <f>'KB 04'!O73</f>
        <v>0</v>
      </c>
      <c r="Y17" s="153">
        <f>'KB 04'!O80</f>
        <v>0</v>
      </c>
      <c r="Z17" s="763">
        <f t="shared" si="11"/>
        <v>0</v>
      </c>
    </row>
    <row r="18" spans="1:26" ht="15" customHeight="1" x14ac:dyDescent="0.2">
      <c r="A18" s="731" t="str">
        <f>'(F2) Shpenzimet sipas nenfunk.b'!A18</f>
        <v>Nënfunksioni 5</v>
      </c>
      <c r="B18" s="758" t="str">
        <f>'(F2) Shpenzimet sipas nenfunk.b'!B18</f>
        <v>036 Marrdheniet me komunitetin</v>
      </c>
      <c r="C18" s="760">
        <f>'(F2) Shpenzimet sipas nenfunk.b'!C18</f>
        <v>0</v>
      </c>
      <c r="D18" s="741">
        <f>'KB 05'!J$19</f>
        <v>0</v>
      </c>
      <c r="E18" s="741">
        <f>'KB 05'!J$27</f>
        <v>0</v>
      </c>
      <c r="F18" s="761">
        <f t="shared" si="6"/>
        <v>0</v>
      </c>
      <c r="G18" s="760">
        <f>'(F2) Shpenzimet sipas nenfunk.b'!D18</f>
        <v>0</v>
      </c>
      <c r="H18" s="741">
        <f>'KB 05'!K$19</f>
        <v>0</v>
      </c>
      <c r="I18" s="741">
        <f>'KB 05'!K$27</f>
        <v>0</v>
      </c>
      <c r="J18" s="761">
        <f t="shared" si="7"/>
        <v>0</v>
      </c>
      <c r="K18" s="760">
        <f>'(F2) Shpenzimet sipas nenfunk.b'!E18</f>
        <v>0</v>
      </c>
      <c r="L18" s="741">
        <f>'KB 05'!L$19</f>
        <v>0</v>
      </c>
      <c r="M18" s="741">
        <f>'KB 05'!L$27</f>
        <v>0</v>
      </c>
      <c r="N18" s="761">
        <f t="shared" si="8"/>
        <v>0</v>
      </c>
      <c r="O18" s="760">
        <f>'(F2) Shpenzimet sipas nenfunk.b'!I18</f>
        <v>0</v>
      </c>
      <c r="P18" s="741">
        <f>'KB 05'!M$19</f>
        <v>0</v>
      </c>
      <c r="Q18" s="741">
        <f>'KB 05'!M$27</f>
        <v>0</v>
      </c>
      <c r="R18" s="761">
        <f t="shared" si="9"/>
        <v>0</v>
      </c>
      <c r="S18" s="760">
        <f>'(F2) Shpenzimet sipas nenfunk.b'!M18</f>
        <v>0</v>
      </c>
      <c r="T18" s="741">
        <f>'KB 05'!N$19</f>
        <v>0</v>
      </c>
      <c r="U18" s="741">
        <f>'KB 05'!N$27</f>
        <v>0</v>
      </c>
      <c r="V18" s="761">
        <f t="shared" si="10"/>
        <v>0</v>
      </c>
      <c r="W18" s="760">
        <f>'(F2) Shpenzimet sipas nenfunk.b'!Q18</f>
        <v>0</v>
      </c>
      <c r="X18" s="741">
        <f>'KB 05'!O$19</f>
        <v>0</v>
      </c>
      <c r="Y18" s="741">
        <f>'KB 05'!O$27</f>
        <v>0</v>
      </c>
      <c r="Z18" s="761">
        <f t="shared" si="11"/>
        <v>0</v>
      </c>
    </row>
    <row r="19" spans="1:26" s="104" customFormat="1" ht="15" customHeight="1" x14ac:dyDescent="0.2">
      <c r="A19" s="732" t="str">
        <f>'(F2) Shpenzimet sipas nenfunk.b'!A19</f>
        <v>03600</v>
      </c>
      <c r="B19" s="789" t="str">
        <f>'(F2) Shpenzimet sipas nenfunk.b'!B19</f>
        <v>Marrdheniet me komunitetin</v>
      </c>
      <c r="C19" s="762">
        <f>'(F2) Shpenzimet sipas nenfunk.b'!C19</f>
        <v>0</v>
      </c>
      <c r="D19" s="153">
        <f>'KB 05'!J73</f>
        <v>0</v>
      </c>
      <c r="E19" s="153">
        <f>'KB 05'!J80</f>
        <v>0</v>
      </c>
      <c r="F19" s="763">
        <f>C19-D19-E19</f>
        <v>0</v>
      </c>
      <c r="G19" s="762">
        <f>'(F2) Shpenzimet sipas nenfunk.b'!D19</f>
        <v>0</v>
      </c>
      <c r="H19" s="153">
        <f>'KB 05'!K73</f>
        <v>0</v>
      </c>
      <c r="I19" s="153">
        <f>'KB 05'!K80</f>
        <v>0</v>
      </c>
      <c r="J19" s="763">
        <f t="shared" si="7"/>
        <v>0</v>
      </c>
      <c r="K19" s="762">
        <f>'(F2) Shpenzimet sipas nenfunk.b'!E19</f>
        <v>0</v>
      </c>
      <c r="L19" s="153">
        <f>'KB 05'!L73</f>
        <v>0</v>
      </c>
      <c r="M19" s="153">
        <f>'KB 05'!L80</f>
        <v>0</v>
      </c>
      <c r="N19" s="763">
        <f t="shared" si="8"/>
        <v>0</v>
      </c>
      <c r="O19" s="762">
        <f>'(F2) Shpenzimet sipas nenfunk.b'!I19</f>
        <v>0</v>
      </c>
      <c r="P19" s="153">
        <f>'KB 05'!M73</f>
        <v>0</v>
      </c>
      <c r="Q19" s="153">
        <f>'KB 05'!M80</f>
        <v>0</v>
      </c>
      <c r="R19" s="763">
        <f t="shared" si="9"/>
        <v>0</v>
      </c>
      <c r="S19" s="762">
        <f>'(F2) Shpenzimet sipas nenfunk.b'!M19</f>
        <v>0</v>
      </c>
      <c r="T19" s="153">
        <f>'KB 05'!N73</f>
        <v>0</v>
      </c>
      <c r="U19" s="153">
        <f>'KB 05'!N80</f>
        <v>0</v>
      </c>
      <c r="V19" s="763">
        <f t="shared" si="10"/>
        <v>0</v>
      </c>
      <c r="W19" s="762">
        <f>'(F2) Shpenzimet sipas nenfunk.b'!Q19</f>
        <v>0</v>
      </c>
      <c r="X19" s="153">
        <f>'KB 05'!O73</f>
        <v>0</v>
      </c>
      <c r="Y19" s="153">
        <f>'KB 05'!O80</f>
        <v>0</v>
      </c>
      <c r="Z19" s="763">
        <f t="shared" si="11"/>
        <v>0</v>
      </c>
    </row>
    <row r="20" spans="1:26" ht="15" customHeight="1" x14ac:dyDescent="0.2">
      <c r="A20" s="731" t="str">
        <f>'(F2) Shpenzimet sipas nenfunk.b'!A20</f>
        <v>Nënfunksioni 6</v>
      </c>
      <c r="B20" s="758" t="str">
        <f>'(F2) Shpenzimet sipas nenfunk.b'!B20</f>
        <v>041 Çështjet e përgjithshme ekonomike, tregtare dhe të punës</v>
      </c>
      <c r="C20" s="760">
        <f>'(F2) Shpenzimet sipas nenfunk.b'!C20</f>
        <v>0</v>
      </c>
      <c r="D20" s="741">
        <f>'KB 06'!J$19</f>
        <v>0</v>
      </c>
      <c r="E20" s="741">
        <f>'KB 06'!J$27</f>
        <v>0</v>
      </c>
      <c r="F20" s="761">
        <f t="shared" si="6"/>
        <v>0</v>
      </c>
      <c r="G20" s="760">
        <f>'(F2) Shpenzimet sipas nenfunk.b'!D20</f>
        <v>0</v>
      </c>
      <c r="H20" s="741">
        <f>'KB 06'!K$19</f>
        <v>0</v>
      </c>
      <c r="I20" s="741">
        <f>'KB 06'!K$27</f>
        <v>0</v>
      </c>
      <c r="J20" s="761">
        <f t="shared" si="7"/>
        <v>0</v>
      </c>
      <c r="K20" s="760">
        <f>'(F2) Shpenzimet sipas nenfunk.b'!E20</f>
        <v>0</v>
      </c>
      <c r="L20" s="741">
        <f>'KB 06'!L$19</f>
        <v>0</v>
      </c>
      <c r="M20" s="741">
        <f>'KB 06'!L$27</f>
        <v>0</v>
      </c>
      <c r="N20" s="761">
        <f t="shared" si="8"/>
        <v>0</v>
      </c>
      <c r="O20" s="760">
        <f>'(F2) Shpenzimet sipas nenfunk.b'!I20</f>
        <v>0</v>
      </c>
      <c r="P20" s="741">
        <f>'KB 06'!M$19</f>
        <v>0</v>
      </c>
      <c r="Q20" s="741">
        <f>'KB 06'!M$27</f>
        <v>0</v>
      </c>
      <c r="R20" s="761">
        <f t="shared" si="9"/>
        <v>0</v>
      </c>
      <c r="S20" s="760">
        <f>'(F2) Shpenzimet sipas nenfunk.b'!M20</f>
        <v>0</v>
      </c>
      <c r="T20" s="741">
        <f>'KB 06'!N$19</f>
        <v>0</v>
      </c>
      <c r="U20" s="741">
        <f>'KB 06'!N$27</f>
        <v>0</v>
      </c>
      <c r="V20" s="761">
        <f t="shared" si="10"/>
        <v>0</v>
      </c>
      <c r="W20" s="760">
        <f>'(F2) Shpenzimet sipas nenfunk.b'!Q20</f>
        <v>0</v>
      </c>
      <c r="X20" s="741">
        <f>'KB 06'!O$19</f>
        <v>0</v>
      </c>
      <c r="Y20" s="741">
        <f>'KB 06'!O$27</f>
        <v>0</v>
      </c>
      <c r="Z20" s="761">
        <f t="shared" si="11"/>
        <v>0</v>
      </c>
    </row>
    <row r="21" spans="1:26" s="104" customFormat="1" ht="15" hidden="1" customHeight="1" x14ac:dyDescent="0.2">
      <c r="A21" s="732" t="str">
        <f>'(F2) Shpenzimet sipas nenfunk.b'!A21</f>
        <v>04110</v>
      </c>
      <c r="B21" s="789" t="str">
        <f>'(F2) Shpenzimet sipas nenfunk.b'!B21</f>
        <v xml:space="preserve">Çështjet e përgjithshme ekonomike dhe tregtare </v>
      </c>
      <c r="C21" s="762">
        <f>'(F2) Shpenzimet sipas nenfunk.b'!C21</f>
        <v>0</v>
      </c>
      <c r="D21" s="153">
        <f>'KB 06'!J73</f>
        <v>0</v>
      </c>
      <c r="E21" s="153">
        <f>'KB 06'!J80</f>
        <v>0</v>
      </c>
      <c r="F21" s="763">
        <f t="shared" si="6"/>
        <v>0</v>
      </c>
      <c r="G21" s="762">
        <f>'(F2) Shpenzimet sipas nenfunk.b'!D21</f>
        <v>0</v>
      </c>
      <c r="H21" s="153">
        <f>'KB 06'!K73</f>
        <v>0</v>
      </c>
      <c r="I21" s="153">
        <f>'KB 06'!K80</f>
        <v>0</v>
      </c>
      <c r="J21" s="763">
        <f t="shared" si="7"/>
        <v>0</v>
      </c>
      <c r="K21" s="762">
        <f>'(F2) Shpenzimet sipas nenfunk.b'!E21</f>
        <v>0</v>
      </c>
      <c r="L21" s="153">
        <f>'KB 06'!L73</f>
        <v>0</v>
      </c>
      <c r="M21" s="153">
        <f>'KB 06'!L80</f>
        <v>0</v>
      </c>
      <c r="N21" s="763">
        <f t="shared" si="8"/>
        <v>0</v>
      </c>
      <c r="O21" s="762">
        <f>'(F2) Shpenzimet sipas nenfunk.b'!I21</f>
        <v>0</v>
      </c>
      <c r="P21" s="153">
        <f>'KB 06'!M73</f>
        <v>0</v>
      </c>
      <c r="Q21" s="153">
        <f>'KB 06'!M80</f>
        <v>0</v>
      </c>
      <c r="R21" s="763">
        <f t="shared" si="9"/>
        <v>0</v>
      </c>
      <c r="S21" s="762">
        <f>'(F2) Shpenzimet sipas nenfunk.b'!M21</f>
        <v>0</v>
      </c>
      <c r="T21" s="153">
        <f>'KB 06'!N73</f>
        <v>0</v>
      </c>
      <c r="U21" s="153">
        <f>'KB 06'!N80</f>
        <v>0</v>
      </c>
      <c r="V21" s="763">
        <f t="shared" si="10"/>
        <v>0</v>
      </c>
      <c r="W21" s="762">
        <f>'(F2) Shpenzimet sipas nenfunk.b'!Q21</f>
        <v>0</v>
      </c>
      <c r="X21" s="153">
        <f>'KB 06'!O73</f>
        <v>0</v>
      </c>
      <c r="Y21" s="153">
        <f>'KB 06'!O80</f>
        <v>0</v>
      </c>
      <c r="Z21" s="763">
        <f t="shared" si="11"/>
        <v>0</v>
      </c>
    </row>
    <row r="22" spans="1:26" s="104" customFormat="1" ht="15" customHeight="1" x14ac:dyDescent="0.2">
      <c r="A22" s="732" t="str">
        <f>'(F2) Shpenzimet sipas nenfunk.b'!A22</f>
        <v>04130</v>
      </c>
      <c r="B22" s="789" t="str">
        <f>'(F2) Shpenzimet sipas nenfunk.b'!B22</f>
        <v>Mbështetje për zhvillimin ekonomik</v>
      </c>
      <c r="C22" s="762">
        <f>'(F2) Shpenzimet sipas nenfunk.b'!C22</f>
        <v>0</v>
      </c>
      <c r="D22" s="153">
        <f>'KB 06'!J112</f>
        <v>0</v>
      </c>
      <c r="E22" s="153">
        <f>'KB 06'!J119</f>
        <v>0</v>
      </c>
      <c r="F22" s="763">
        <f t="shared" si="6"/>
        <v>0</v>
      </c>
      <c r="G22" s="762">
        <f>'(F2) Shpenzimet sipas nenfunk.b'!D22</f>
        <v>0</v>
      </c>
      <c r="H22" s="153">
        <f>'KB 06'!K112</f>
        <v>0</v>
      </c>
      <c r="I22" s="153">
        <f>'KB 06'!K119</f>
        <v>0</v>
      </c>
      <c r="J22" s="763">
        <f t="shared" si="7"/>
        <v>0</v>
      </c>
      <c r="K22" s="762">
        <f>'(F2) Shpenzimet sipas nenfunk.b'!E22</f>
        <v>0</v>
      </c>
      <c r="L22" s="153">
        <f>'KB 06'!L112</f>
        <v>0</v>
      </c>
      <c r="M22" s="153">
        <f>'KB 06'!L119</f>
        <v>0</v>
      </c>
      <c r="N22" s="763">
        <f t="shared" si="8"/>
        <v>0</v>
      </c>
      <c r="O22" s="762">
        <f>'(F2) Shpenzimet sipas nenfunk.b'!I22</f>
        <v>0</v>
      </c>
      <c r="P22" s="153">
        <f>'KB 06'!M112</f>
        <v>0</v>
      </c>
      <c r="Q22" s="153">
        <f>'KB 06'!M119</f>
        <v>0</v>
      </c>
      <c r="R22" s="763">
        <f t="shared" si="9"/>
        <v>0</v>
      </c>
      <c r="S22" s="762">
        <f>'(F2) Shpenzimet sipas nenfunk.b'!M22</f>
        <v>0</v>
      </c>
      <c r="T22" s="153">
        <f>'KB 06'!N112</f>
        <v>0</v>
      </c>
      <c r="U22" s="153">
        <f>'KB 06'!N119</f>
        <v>0</v>
      </c>
      <c r="V22" s="763">
        <f t="shared" si="10"/>
        <v>0</v>
      </c>
      <c r="W22" s="762">
        <f>'(F2) Shpenzimet sipas nenfunk.b'!Q22</f>
        <v>0</v>
      </c>
      <c r="X22" s="153">
        <f>'KB 06'!O112</f>
        <v>0</v>
      </c>
      <c r="Y22" s="153">
        <f>'KB 06'!O119</f>
        <v>0</v>
      </c>
      <c r="Z22" s="763">
        <f t="shared" si="11"/>
        <v>0</v>
      </c>
    </row>
    <row r="23" spans="1:26" s="104" customFormat="1" ht="15" hidden="1" customHeight="1" x14ac:dyDescent="0.2">
      <c r="A23" s="732" t="str">
        <f>'(F2) Shpenzimet sipas nenfunk.b'!A23</f>
        <v>04132</v>
      </c>
      <c r="B23" s="789" t="str">
        <f>'(F2) Shpenzimet sipas nenfunk.b'!B23</f>
        <v>Mbështetja e Zhvillimit rajonal</v>
      </c>
      <c r="C23" s="762">
        <f>'(F2) Shpenzimet sipas nenfunk.b'!C23</f>
        <v>0</v>
      </c>
      <c r="D23" s="153">
        <f>'KB 06'!J190</f>
        <v>0</v>
      </c>
      <c r="E23" s="153">
        <f>'KB 06'!J197</f>
        <v>0</v>
      </c>
      <c r="F23" s="763">
        <f t="shared" si="6"/>
        <v>0</v>
      </c>
      <c r="G23" s="762">
        <f>'(F2) Shpenzimet sipas nenfunk.b'!D23</f>
        <v>0</v>
      </c>
      <c r="H23" s="153">
        <f>'KB 06'!K190</f>
        <v>0</v>
      </c>
      <c r="I23" s="153">
        <f>'KB 06'!K197</f>
        <v>0</v>
      </c>
      <c r="J23" s="763">
        <f t="shared" si="7"/>
        <v>0</v>
      </c>
      <c r="K23" s="762">
        <f>'(F2) Shpenzimet sipas nenfunk.b'!E23</f>
        <v>0</v>
      </c>
      <c r="L23" s="153">
        <f>'KB 06'!L190</f>
        <v>0</v>
      </c>
      <c r="M23" s="153">
        <f>'KB 06'!L197</f>
        <v>0</v>
      </c>
      <c r="N23" s="763">
        <f t="shared" si="8"/>
        <v>0</v>
      </c>
      <c r="O23" s="762">
        <f>'(F2) Shpenzimet sipas nenfunk.b'!I23</f>
        <v>0</v>
      </c>
      <c r="P23" s="153">
        <f>'KB 06'!M190</f>
        <v>0</v>
      </c>
      <c r="Q23" s="153">
        <f>'KB 06'!M197</f>
        <v>0</v>
      </c>
      <c r="R23" s="763">
        <f t="shared" si="9"/>
        <v>0</v>
      </c>
      <c r="S23" s="762">
        <f>'(F2) Shpenzimet sipas nenfunk.b'!M23</f>
        <v>0</v>
      </c>
      <c r="T23" s="153">
        <f>'KB 06'!N190</f>
        <v>0</v>
      </c>
      <c r="U23" s="153">
        <f>'KB 06'!N197</f>
        <v>0</v>
      </c>
      <c r="V23" s="763">
        <f t="shared" si="10"/>
        <v>0</v>
      </c>
      <c r="W23" s="762">
        <f>'(F2) Shpenzimet sipas nenfunk.b'!Q23</f>
        <v>0</v>
      </c>
      <c r="X23" s="153">
        <f>'KB 06'!O190</f>
        <v>0</v>
      </c>
      <c r="Y23" s="153">
        <f>'KB 06'!O197</f>
        <v>0</v>
      </c>
      <c r="Z23" s="763">
        <f t="shared" si="11"/>
        <v>0</v>
      </c>
    </row>
    <row r="24" spans="1:26" s="104" customFormat="1" ht="15" customHeight="1" x14ac:dyDescent="0.2">
      <c r="A24" s="732" t="str">
        <f>'(F2) Shpenzimet sipas nenfunk.b'!A24</f>
        <v>04160</v>
      </c>
      <c r="B24" s="789" t="str">
        <f>'(F2) Shpenzimet sipas nenfunk.b'!B24</f>
        <v>Shërbimet e tregjeve, akreditimi dhe inspektimi</v>
      </c>
      <c r="C24" s="762">
        <f>'(F2) Shpenzimet sipas nenfunk.b'!C24</f>
        <v>0</v>
      </c>
      <c r="D24" s="153">
        <f>'KB 06'!J229</f>
        <v>0</v>
      </c>
      <c r="E24" s="153">
        <f>'KB 06'!J236</f>
        <v>0</v>
      </c>
      <c r="F24" s="763">
        <f t="shared" si="6"/>
        <v>0</v>
      </c>
      <c r="G24" s="762">
        <f>'(F2) Shpenzimet sipas nenfunk.b'!D24</f>
        <v>0</v>
      </c>
      <c r="H24" s="153">
        <f>'KB 06'!K229</f>
        <v>0</v>
      </c>
      <c r="I24" s="153">
        <f>'KB 06'!K236</f>
        <v>0</v>
      </c>
      <c r="J24" s="763">
        <f t="shared" si="7"/>
        <v>0</v>
      </c>
      <c r="K24" s="762">
        <f>'(F2) Shpenzimet sipas nenfunk.b'!E24</f>
        <v>0</v>
      </c>
      <c r="L24" s="153">
        <f>'KB 06'!L229</f>
        <v>0</v>
      </c>
      <c r="M24" s="153">
        <f>'KB 06'!L236</f>
        <v>0</v>
      </c>
      <c r="N24" s="763">
        <f t="shared" si="8"/>
        <v>0</v>
      </c>
      <c r="O24" s="762">
        <f>'(F2) Shpenzimet sipas nenfunk.b'!I24</f>
        <v>0</v>
      </c>
      <c r="P24" s="153">
        <f>'KB 06'!M229</f>
        <v>0</v>
      </c>
      <c r="Q24" s="153">
        <f>'KB 06'!M236</f>
        <v>0</v>
      </c>
      <c r="R24" s="763">
        <f t="shared" si="9"/>
        <v>0</v>
      </c>
      <c r="S24" s="762">
        <f>'(F2) Shpenzimet sipas nenfunk.b'!M24</f>
        <v>0</v>
      </c>
      <c r="T24" s="153">
        <f>'KB 06'!N229</f>
        <v>0</v>
      </c>
      <c r="U24" s="153">
        <f>'KB 06'!N236</f>
        <v>0</v>
      </c>
      <c r="V24" s="763">
        <f t="shared" si="10"/>
        <v>0</v>
      </c>
      <c r="W24" s="762">
        <f>'(F2) Shpenzimet sipas nenfunk.b'!Q24</f>
        <v>0</v>
      </c>
      <c r="X24" s="153">
        <f>'KB 06'!O229</f>
        <v>0</v>
      </c>
      <c r="Y24" s="153">
        <f>'KB 06'!O236</f>
        <v>0</v>
      </c>
      <c r="Z24" s="763">
        <f t="shared" si="11"/>
        <v>0</v>
      </c>
    </row>
    <row r="25" spans="1:26" ht="15" customHeight="1" x14ac:dyDescent="0.2">
      <c r="A25" s="731" t="str">
        <f>'(F2) Shpenzimet sipas nenfunk.b'!A25</f>
        <v>Nënfunksioni 7</v>
      </c>
      <c r="B25" s="758" t="str">
        <f>'(F2) Shpenzimet sipas nenfunk.b'!B25</f>
        <v>042 Bujqësia, pyjet, peshkimi dhe gjuetia</v>
      </c>
      <c r="C25" s="760">
        <f>'(F2) Shpenzimet sipas nenfunk.b'!C25</f>
        <v>0</v>
      </c>
      <c r="D25" s="741">
        <f>'KB 07'!J$19</f>
        <v>0</v>
      </c>
      <c r="E25" s="741">
        <f>'KB 07'!J$27</f>
        <v>0</v>
      </c>
      <c r="F25" s="761">
        <f t="shared" si="6"/>
        <v>0</v>
      </c>
      <c r="G25" s="760">
        <f>'(F2) Shpenzimet sipas nenfunk.b'!D25</f>
        <v>0</v>
      </c>
      <c r="H25" s="741">
        <f>'KB 07'!K$19</f>
        <v>0</v>
      </c>
      <c r="I25" s="741">
        <f>'KB 07'!K$27</f>
        <v>0</v>
      </c>
      <c r="J25" s="761">
        <f t="shared" si="7"/>
        <v>0</v>
      </c>
      <c r="K25" s="760">
        <f>'(F2) Shpenzimet sipas nenfunk.b'!E25</f>
        <v>0</v>
      </c>
      <c r="L25" s="741">
        <f>'KB 07'!L$19</f>
        <v>0</v>
      </c>
      <c r="M25" s="741">
        <f>'KB 07'!L$27</f>
        <v>0</v>
      </c>
      <c r="N25" s="761">
        <f t="shared" si="8"/>
        <v>0</v>
      </c>
      <c r="O25" s="760">
        <f>'(F2) Shpenzimet sipas nenfunk.b'!I25</f>
        <v>0</v>
      </c>
      <c r="P25" s="741">
        <f>'KB 07'!M$19</f>
        <v>0</v>
      </c>
      <c r="Q25" s="741">
        <f>'KB 07'!M$27</f>
        <v>0</v>
      </c>
      <c r="R25" s="761">
        <f t="shared" si="9"/>
        <v>0</v>
      </c>
      <c r="S25" s="760">
        <f>'(F2) Shpenzimet sipas nenfunk.b'!M25</f>
        <v>0</v>
      </c>
      <c r="T25" s="741">
        <f>'KB 07'!N$19</f>
        <v>0</v>
      </c>
      <c r="U25" s="741">
        <f>'KB 07'!N$27</f>
        <v>0</v>
      </c>
      <c r="V25" s="761">
        <f t="shared" si="10"/>
        <v>0</v>
      </c>
      <c r="W25" s="760">
        <f>'(F2) Shpenzimet sipas nenfunk.b'!Q25</f>
        <v>0</v>
      </c>
      <c r="X25" s="741">
        <f>'KB 07'!O$19</f>
        <v>0</v>
      </c>
      <c r="Y25" s="741">
        <f>'KB 07'!O$27</f>
        <v>0</v>
      </c>
      <c r="Z25" s="761">
        <f t="shared" si="11"/>
        <v>0</v>
      </c>
    </row>
    <row r="26" spans="1:26" s="104" customFormat="1" ht="15" customHeight="1" x14ac:dyDescent="0.2">
      <c r="A26" s="732" t="str">
        <f>'(F2) Shpenzimet sipas nenfunk.b'!A26</f>
        <v>04220</v>
      </c>
      <c r="B26" s="789" t="str">
        <f>'(F2) Shpenzimet sipas nenfunk.b'!B26</f>
        <v>Shërbimet bujqësore, inspektimi, ushqimi dhe mbrojtja e konsumatoreve</v>
      </c>
      <c r="C26" s="762">
        <f>'(F2) Shpenzimet sipas nenfunk.b'!C26</f>
        <v>0</v>
      </c>
      <c r="D26" s="153">
        <f>'KB 07'!J73</f>
        <v>0</v>
      </c>
      <c r="E26" s="153">
        <f>'KB 07'!J80</f>
        <v>0</v>
      </c>
      <c r="F26" s="763">
        <f t="shared" si="6"/>
        <v>0</v>
      </c>
      <c r="G26" s="762">
        <f>'(F2) Shpenzimet sipas nenfunk.b'!D26</f>
        <v>0</v>
      </c>
      <c r="H26" s="153">
        <f>'KB 07'!K73</f>
        <v>0</v>
      </c>
      <c r="I26" s="153">
        <f>'KB 07'!K80</f>
        <v>0</v>
      </c>
      <c r="J26" s="763">
        <f t="shared" si="7"/>
        <v>0</v>
      </c>
      <c r="K26" s="762">
        <f>'(F2) Shpenzimet sipas nenfunk.b'!E26</f>
        <v>0</v>
      </c>
      <c r="L26" s="153">
        <f>'KB 07'!L73</f>
        <v>0</v>
      </c>
      <c r="M26" s="153">
        <f>'KB 07'!L80</f>
        <v>0</v>
      </c>
      <c r="N26" s="763">
        <f t="shared" si="8"/>
        <v>0</v>
      </c>
      <c r="O26" s="762">
        <f>'(F2) Shpenzimet sipas nenfunk.b'!I26</f>
        <v>0</v>
      </c>
      <c r="P26" s="153">
        <f>'KB 07'!M73</f>
        <v>0</v>
      </c>
      <c r="Q26" s="153">
        <f>'KB 07'!M80</f>
        <v>0</v>
      </c>
      <c r="R26" s="763">
        <f t="shared" si="9"/>
        <v>0</v>
      </c>
      <c r="S26" s="762">
        <f>'(F2) Shpenzimet sipas nenfunk.b'!M26</f>
        <v>0</v>
      </c>
      <c r="T26" s="153">
        <f>'KB 07'!N73</f>
        <v>0</v>
      </c>
      <c r="U26" s="153">
        <f>'KB 07'!N80</f>
        <v>0</v>
      </c>
      <c r="V26" s="763">
        <f t="shared" si="10"/>
        <v>0</v>
      </c>
      <c r="W26" s="762">
        <f>'(F2) Shpenzimet sipas nenfunk.b'!Q26</f>
        <v>0</v>
      </c>
      <c r="X26" s="153">
        <f>'KB 07'!O73</f>
        <v>0</v>
      </c>
      <c r="Y26" s="153">
        <f>'KB 07'!O80</f>
        <v>0</v>
      </c>
      <c r="Z26" s="763">
        <f t="shared" si="11"/>
        <v>0</v>
      </c>
    </row>
    <row r="27" spans="1:26" s="104" customFormat="1" ht="15" hidden="1" customHeight="1" x14ac:dyDescent="0.2">
      <c r="A27" s="732" t="str">
        <f>'(F2) Shpenzimet sipas nenfunk.b'!A27</f>
        <v>04223</v>
      </c>
      <c r="B27" s="789" t="str">
        <f>'(F2) Shpenzimet sipas nenfunk.b'!B27</f>
        <v>Veterineria</v>
      </c>
      <c r="C27" s="762">
        <f>'(F2) Shpenzimet sipas nenfunk.b'!C27</f>
        <v>0</v>
      </c>
      <c r="D27" s="153">
        <f>'KB 07'!J151</f>
        <v>0</v>
      </c>
      <c r="E27" s="153">
        <f>'KB 07'!J158</f>
        <v>0</v>
      </c>
      <c r="F27" s="763">
        <f t="shared" si="6"/>
        <v>0</v>
      </c>
      <c r="G27" s="762">
        <f>'(F2) Shpenzimet sipas nenfunk.b'!D27</f>
        <v>0</v>
      </c>
      <c r="H27" s="153">
        <f>'KB 07'!K151</f>
        <v>0</v>
      </c>
      <c r="I27" s="153">
        <f>'KB 07'!K158</f>
        <v>0</v>
      </c>
      <c r="J27" s="763">
        <f t="shared" si="7"/>
        <v>0</v>
      </c>
      <c r="K27" s="762">
        <f>'(F2) Shpenzimet sipas nenfunk.b'!E27</f>
        <v>0</v>
      </c>
      <c r="L27" s="153">
        <f>'KB 07'!L151</f>
        <v>0</v>
      </c>
      <c r="M27" s="153">
        <f>'KB 07'!L158</f>
        <v>0</v>
      </c>
      <c r="N27" s="763">
        <f t="shared" si="8"/>
        <v>0</v>
      </c>
      <c r="O27" s="762">
        <f>'(F2) Shpenzimet sipas nenfunk.b'!I27</f>
        <v>0</v>
      </c>
      <c r="P27" s="153">
        <f>'KB 07'!M151</f>
        <v>0</v>
      </c>
      <c r="Q27" s="153">
        <f>'KB 07'!M158</f>
        <v>0</v>
      </c>
      <c r="R27" s="763">
        <f t="shared" si="9"/>
        <v>0</v>
      </c>
      <c r="S27" s="762">
        <f>'(F2) Shpenzimet sipas nenfunk.b'!M27</f>
        <v>0</v>
      </c>
      <c r="T27" s="153">
        <f>'KB 07'!N151</f>
        <v>0</v>
      </c>
      <c r="U27" s="153">
        <f>'KB 07'!N158</f>
        <v>0</v>
      </c>
      <c r="V27" s="763">
        <f t="shared" si="10"/>
        <v>0</v>
      </c>
      <c r="W27" s="762">
        <f>'(F2) Shpenzimet sipas nenfunk.b'!Q27</f>
        <v>0</v>
      </c>
      <c r="X27" s="153">
        <f>'KB 07'!O151</f>
        <v>0</v>
      </c>
      <c r="Y27" s="153">
        <f>'KB 07'!O158</f>
        <v>0</v>
      </c>
      <c r="Z27" s="763">
        <f t="shared" si="11"/>
        <v>0</v>
      </c>
    </row>
    <row r="28" spans="1:26" s="104" customFormat="1" ht="15" customHeight="1" x14ac:dyDescent="0.2">
      <c r="A28" s="732" t="str">
        <f>'(F2) Shpenzimet sipas nenfunk.b'!A28</f>
        <v>04240</v>
      </c>
      <c r="B28" s="789" t="str">
        <f>'(F2) Shpenzimet sipas nenfunk.b'!B28</f>
        <v>Menaxhimi i Infrastruktuës së ujitjes dhe kullimit</v>
      </c>
      <c r="C28" s="762">
        <f>'(F2) Shpenzimet sipas nenfunk.b'!C28</f>
        <v>0</v>
      </c>
      <c r="D28" s="153">
        <f>'KB 07'!J190</f>
        <v>0</v>
      </c>
      <c r="E28" s="153">
        <f>'KB 07'!J197</f>
        <v>0</v>
      </c>
      <c r="F28" s="763">
        <f t="shared" si="6"/>
        <v>0</v>
      </c>
      <c r="G28" s="762">
        <f>'(F2) Shpenzimet sipas nenfunk.b'!D28</f>
        <v>0</v>
      </c>
      <c r="H28" s="153">
        <f>'KB 07'!K190</f>
        <v>0</v>
      </c>
      <c r="I28" s="153">
        <f>'KB 07'!K197</f>
        <v>0</v>
      </c>
      <c r="J28" s="763">
        <f t="shared" si="7"/>
        <v>0</v>
      </c>
      <c r="K28" s="762">
        <f>'(F2) Shpenzimet sipas nenfunk.b'!E28</f>
        <v>0</v>
      </c>
      <c r="L28" s="153">
        <f>'KB 07'!L190</f>
        <v>0</v>
      </c>
      <c r="M28" s="153">
        <f>'KB 07'!L197</f>
        <v>0</v>
      </c>
      <c r="N28" s="763">
        <f t="shared" si="8"/>
        <v>0</v>
      </c>
      <c r="O28" s="762">
        <f>'(F2) Shpenzimet sipas nenfunk.b'!I28</f>
        <v>0</v>
      </c>
      <c r="P28" s="153">
        <f>'KB 07'!M190</f>
        <v>0</v>
      </c>
      <c r="Q28" s="153">
        <f>'KB 07'!M197</f>
        <v>0</v>
      </c>
      <c r="R28" s="763">
        <f t="shared" si="9"/>
        <v>0</v>
      </c>
      <c r="S28" s="762">
        <f>'(F2) Shpenzimet sipas nenfunk.b'!M28</f>
        <v>0</v>
      </c>
      <c r="T28" s="153">
        <f>'KB 07'!N190</f>
        <v>0</v>
      </c>
      <c r="U28" s="153">
        <f>'KB 07'!N197</f>
        <v>0</v>
      </c>
      <c r="V28" s="763">
        <f t="shared" si="10"/>
        <v>0</v>
      </c>
      <c r="W28" s="762">
        <f>'(F2) Shpenzimet sipas nenfunk.b'!Q28</f>
        <v>0</v>
      </c>
      <c r="X28" s="153">
        <f>'KB 07'!O190</f>
        <v>0</v>
      </c>
      <c r="Y28" s="153">
        <f>'KB 07'!O197</f>
        <v>0</v>
      </c>
      <c r="Z28" s="763">
        <f t="shared" si="11"/>
        <v>0</v>
      </c>
    </row>
    <row r="29" spans="1:26" s="104" customFormat="1" ht="15" customHeight="1" x14ac:dyDescent="0.2">
      <c r="A29" s="732" t="str">
        <f>'(F2) Shpenzimet sipas nenfunk.b'!A29</f>
        <v>04260</v>
      </c>
      <c r="B29" s="789" t="str">
        <f>'(F2) Shpenzimet sipas nenfunk.b'!B29</f>
        <v>Administrimi i pyjeve dhe kullotave</v>
      </c>
      <c r="C29" s="762">
        <f>'(F2) Shpenzimet sipas nenfunk.b'!C29</f>
        <v>0</v>
      </c>
      <c r="D29" s="153">
        <f>'KB 07'!J229</f>
        <v>0</v>
      </c>
      <c r="E29" s="153">
        <f>'KB 07'!J236</f>
        <v>0</v>
      </c>
      <c r="F29" s="763">
        <f t="shared" si="6"/>
        <v>0</v>
      </c>
      <c r="G29" s="762">
        <f>'(F2) Shpenzimet sipas nenfunk.b'!D29</f>
        <v>0</v>
      </c>
      <c r="H29" s="153">
        <f>'KB 07'!K229</f>
        <v>0</v>
      </c>
      <c r="I29" s="153">
        <f>'KB 07'!K236</f>
        <v>0</v>
      </c>
      <c r="J29" s="763">
        <f t="shared" si="7"/>
        <v>0</v>
      </c>
      <c r="K29" s="762">
        <f>'(F2) Shpenzimet sipas nenfunk.b'!E29</f>
        <v>0</v>
      </c>
      <c r="L29" s="153">
        <f>'KB 07'!L229</f>
        <v>0</v>
      </c>
      <c r="M29" s="153">
        <f>'KB 07'!L236</f>
        <v>0</v>
      </c>
      <c r="N29" s="763">
        <f t="shared" si="8"/>
        <v>0</v>
      </c>
      <c r="O29" s="762">
        <f>'(F2) Shpenzimet sipas nenfunk.b'!I29</f>
        <v>0</v>
      </c>
      <c r="P29" s="153">
        <f>'KB 07'!M229</f>
        <v>0</v>
      </c>
      <c r="Q29" s="153">
        <f>'KB 07'!M236</f>
        <v>0</v>
      </c>
      <c r="R29" s="763">
        <f t="shared" si="9"/>
        <v>0</v>
      </c>
      <c r="S29" s="762">
        <f>'(F2) Shpenzimet sipas nenfunk.b'!M29</f>
        <v>0</v>
      </c>
      <c r="T29" s="153">
        <f>'KB 07'!N229</f>
        <v>0</v>
      </c>
      <c r="U29" s="153">
        <f>'KB 07'!N236</f>
        <v>0</v>
      </c>
      <c r="V29" s="763">
        <f t="shared" si="10"/>
        <v>0</v>
      </c>
      <c r="W29" s="762">
        <f>'(F2) Shpenzimet sipas nenfunk.b'!Q29</f>
        <v>0</v>
      </c>
      <c r="X29" s="153">
        <f>'KB 07'!O229</f>
        <v>0</v>
      </c>
      <c r="Y29" s="153">
        <f>'KB 07'!O236</f>
        <v>0</v>
      </c>
      <c r="Z29" s="763">
        <f t="shared" si="11"/>
        <v>0</v>
      </c>
    </row>
    <row r="30" spans="1:26" ht="15" customHeight="1" x14ac:dyDescent="0.2">
      <c r="A30" s="731" t="str">
        <f>'(F2) Shpenzimet sipas nenfunk.b'!A30</f>
        <v>Nënfunksioni 8</v>
      </c>
      <c r="B30" s="758" t="str">
        <f>'(F2) Shpenzimet sipas nenfunk.b'!B30</f>
        <v>045 Trasporti</v>
      </c>
      <c r="C30" s="760">
        <f>'(F2) Shpenzimet sipas nenfunk.b'!C30</f>
        <v>0</v>
      </c>
      <c r="D30" s="741">
        <f>'KB 08'!J$19</f>
        <v>0</v>
      </c>
      <c r="E30" s="741">
        <f>'KB 08'!J$27</f>
        <v>0</v>
      </c>
      <c r="F30" s="761">
        <f t="shared" si="6"/>
        <v>0</v>
      </c>
      <c r="G30" s="760">
        <f>'(F2) Shpenzimet sipas nenfunk.b'!D30</f>
        <v>0</v>
      </c>
      <c r="H30" s="741">
        <f>'KB 08'!K$19</f>
        <v>0</v>
      </c>
      <c r="I30" s="741">
        <f>'KB 08'!K$27</f>
        <v>0</v>
      </c>
      <c r="J30" s="761">
        <f t="shared" si="7"/>
        <v>0</v>
      </c>
      <c r="K30" s="760">
        <f>'(F2) Shpenzimet sipas nenfunk.b'!E30</f>
        <v>0</v>
      </c>
      <c r="L30" s="741">
        <f>'KB 08'!L$19</f>
        <v>0</v>
      </c>
      <c r="M30" s="741">
        <f>'KB 08'!L$27</f>
        <v>0</v>
      </c>
      <c r="N30" s="761">
        <f t="shared" si="8"/>
        <v>0</v>
      </c>
      <c r="O30" s="760">
        <f>'(F2) Shpenzimet sipas nenfunk.b'!I30</f>
        <v>0</v>
      </c>
      <c r="P30" s="741">
        <f>'KB 08'!M$19</f>
        <v>0</v>
      </c>
      <c r="Q30" s="741">
        <f>'KB 08'!M$27</f>
        <v>0</v>
      </c>
      <c r="R30" s="761">
        <f t="shared" si="9"/>
        <v>0</v>
      </c>
      <c r="S30" s="760">
        <f>'(F2) Shpenzimet sipas nenfunk.b'!M30</f>
        <v>0</v>
      </c>
      <c r="T30" s="741">
        <f>'KB 08'!N$19</f>
        <v>0</v>
      </c>
      <c r="U30" s="741">
        <f>'KB 08'!N$27</f>
        <v>0</v>
      </c>
      <c r="V30" s="761">
        <f t="shared" si="10"/>
        <v>0</v>
      </c>
      <c r="W30" s="760">
        <f>'(F2) Shpenzimet sipas nenfunk.b'!Q30</f>
        <v>0</v>
      </c>
      <c r="X30" s="741">
        <f>'KB 08'!O$19</f>
        <v>0</v>
      </c>
      <c r="Y30" s="741">
        <f>'KB 08'!O$27</f>
        <v>0</v>
      </c>
      <c r="Z30" s="761">
        <f t="shared" si="11"/>
        <v>0</v>
      </c>
    </row>
    <row r="31" spans="1:26" s="104" customFormat="1" ht="15" customHeight="1" x14ac:dyDescent="0.2">
      <c r="A31" s="732" t="str">
        <f>'(F2) Shpenzimet sipas nenfunk.b'!A31</f>
        <v>04520</v>
      </c>
      <c r="B31" s="789" t="str">
        <f>'(F2) Shpenzimet sipas nenfunk.b'!B31</f>
        <v>Rrjeti rrugor rural</v>
      </c>
      <c r="C31" s="762">
        <f>'(F2) Shpenzimet sipas nenfunk.b'!C31</f>
        <v>0</v>
      </c>
      <c r="D31" s="153">
        <f>'KB 08'!J73</f>
        <v>0</v>
      </c>
      <c r="E31" s="153">
        <f>'KB 08'!J80</f>
        <v>0</v>
      </c>
      <c r="F31" s="763">
        <f t="shared" si="6"/>
        <v>0</v>
      </c>
      <c r="G31" s="762">
        <f>'(F2) Shpenzimet sipas nenfunk.b'!D31</f>
        <v>0</v>
      </c>
      <c r="H31" s="153">
        <f>'KB 08'!K73</f>
        <v>0</v>
      </c>
      <c r="I31" s="153">
        <f>'KB 08'!K80</f>
        <v>0</v>
      </c>
      <c r="J31" s="763">
        <f t="shared" si="7"/>
        <v>0</v>
      </c>
      <c r="K31" s="762">
        <f>'(F2) Shpenzimet sipas nenfunk.b'!E31</f>
        <v>0</v>
      </c>
      <c r="L31" s="153">
        <f>'KB 08'!L73</f>
        <v>0</v>
      </c>
      <c r="M31" s="153">
        <f>'KB 08'!L80</f>
        <v>0</v>
      </c>
      <c r="N31" s="763">
        <f t="shared" si="8"/>
        <v>0</v>
      </c>
      <c r="O31" s="762">
        <f>'(F2) Shpenzimet sipas nenfunk.b'!I31</f>
        <v>0</v>
      </c>
      <c r="P31" s="153">
        <f>'KB 08'!M73</f>
        <v>0</v>
      </c>
      <c r="Q31" s="153">
        <f>'KB 08'!M80</f>
        <v>0</v>
      </c>
      <c r="R31" s="763">
        <f t="shared" si="9"/>
        <v>0</v>
      </c>
      <c r="S31" s="762">
        <f>'(F2) Shpenzimet sipas nenfunk.b'!M31</f>
        <v>0</v>
      </c>
      <c r="T31" s="153">
        <f>'KB 08'!N73</f>
        <v>0</v>
      </c>
      <c r="U31" s="153">
        <f>'KB 08'!N80</f>
        <v>0</v>
      </c>
      <c r="V31" s="763">
        <f t="shared" si="10"/>
        <v>0</v>
      </c>
      <c r="W31" s="762">
        <f>'(F2) Shpenzimet sipas nenfunk.b'!Q31</f>
        <v>0</v>
      </c>
      <c r="X31" s="153">
        <f>'KB 08'!O73</f>
        <v>0</v>
      </c>
      <c r="Y31" s="153">
        <f>'KB 08'!O80</f>
        <v>0</v>
      </c>
      <c r="Z31" s="763">
        <f t="shared" si="11"/>
        <v>0</v>
      </c>
    </row>
    <row r="32" spans="1:26" s="104" customFormat="1" ht="15" hidden="1" customHeight="1" x14ac:dyDescent="0.2">
      <c r="A32" s="732" t="str">
        <f>'(F2) Shpenzimet sipas nenfunk.b'!A32</f>
        <v>04530</v>
      </c>
      <c r="B32" s="789" t="str">
        <f>'(F2) Shpenzimet sipas nenfunk.b'!B32</f>
        <v>Studimi i rrugëve</v>
      </c>
      <c r="C32" s="762">
        <f>'(F2) Shpenzimet sipas nenfunk.b'!C32</f>
        <v>0</v>
      </c>
      <c r="D32" s="153">
        <f>'KB 08'!J112</f>
        <v>0</v>
      </c>
      <c r="E32" s="153">
        <f>'KB 08'!J119</f>
        <v>0</v>
      </c>
      <c r="F32" s="763">
        <f t="shared" si="6"/>
        <v>0</v>
      </c>
      <c r="G32" s="762">
        <f>'(F2) Shpenzimet sipas nenfunk.b'!D32</f>
        <v>0</v>
      </c>
      <c r="H32" s="153">
        <f>'KB 08'!K112</f>
        <v>0</v>
      </c>
      <c r="I32" s="153">
        <f>'KB 08'!K119</f>
        <v>0</v>
      </c>
      <c r="J32" s="763">
        <f t="shared" si="7"/>
        <v>0</v>
      </c>
      <c r="K32" s="762">
        <f>'(F2) Shpenzimet sipas nenfunk.b'!E32</f>
        <v>0</v>
      </c>
      <c r="L32" s="153">
        <f>'KB 08'!L112</f>
        <v>0</v>
      </c>
      <c r="M32" s="153">
        <f>'KB 08'!L119</f>
        <v>0</v>
      </c>
      <c r="N32" s="763">
        <f t="shared" si="8"/>
        <v>0</v>
      </c>
      <c r="O32" s="762">
        <f>'(F2) Shpenzimet sipas nenfunk.b'!I32</f>
        <v>0</v>
      </c>
      <c r="P32" s="153">
        <f>'KB 08'!M112</f>
        <v>0</v>
      </c>
      <c r="Q32" s="153">
        <f>'KB 08'!M119</f>
        <v>0</v>
      </c>
      <c r="R32" s="763">
        <f t="shared" si="9"/>
        <v>0</v>
      </c>
      <c r="S32" s="762">
        <f>'(F2) Shpenzimet sipas nenfunk.b'!M32</f>
        <v>0</v>
      </c>
      <c r="T32" s="153">
        <f>'KB 08'!N112</f>
        <v>0</v>
      </c>
      <c r="U32" s="153">
        <f>'KB 08'!N119</f>
        <v>0</v>
      </c>
      <c r="V32" s="763">
        <f t="shared" si="10"/>
        <v>0</v>
      </c>
      <c r="W32" s="762">
        <f>'(F2) Shpenzimet sipas nenfunk.b'!Q32</f>
        <v>0</v>
      </c>
      <c r="X32" s="153">
        <f>'KB 08'!O112</f>
        <v>0</v>
      </c>
      <c r="Y32" s="153">
        <f>'KB 08'!O119</f>
        <v>0</v>
      </c>
      <c r="Z32" s="763">
        <f t="shared" si="11"/>
        <v>0</v>
      </c>
    </row>
    <row r="33" spans="1:26" s="104" customFormat="1" ht="15" customHeight="1" x14ac:dyDescent="0.2">
      <c r="A33" s="732" t="str">
        <f>'(F2) Shpenzimet sipas nenfunk.b'!A33</f>
        <v>04570</v>
      </c>
      <c r="B33" s="789" t="str">
        <f>'(F2) Shpenzimet sipas nenfunk.b'!B33</f>
        <v>Transporti publik</v>
      </c>
      <c r="C33" s="762">
        <f>'(F2) Shpenzimet sipas nenfunk.b'!C33</f>
        <v>0</v>
      </c>
      <c r="D33" s="153">
        <f>'KB 08'!J151</f>
        <v>0</v>
      </c>
      <c r="E33" s="153">
        <f>'KB 08'!J158</f>
        <v>0</v>
      </c>
      <c r="F33" s="763">
        <f t="shared" si="6"/>
        <v>0</v>
      </c>
      <c r="G33" s="762">
        <f>'(F2) Shpenzimet sipas nenfunk.b'!D33</f>
        <v>0</v>
      </c>
      <c r="H33" s="153">
        <f>'KB 08'!K151</f>
        <v>0</v>
      </c>
      <c r="I33" s="153">
        <f>'KB 08'!K158</f>
        <v>0</v>
      </c>
      <c r="J33" s="763">
        <f t="shared" si="7"/>
        <v>0</v>
      </c>
      <c r="K33" s="762">
        <f>'(F2) Shpenzimet sipas nenfunk.b'!E33</f>
        <v>0</v>
      </c>
      <c r="L33" s="153">
        <f>'KB 08'!L151</f>
        <v>0</v>
      </c>
      <c r="M33" s="153">
        <f>'KB 08'!L158</f>
        <v>0</v>
      </c>
      <c r="N33" s="763">
        <f t="shared" si="8"/>
        <v>0</v>
      </c>
      <c r="O33" s="762">
        <f>'(F2) Shpenzimet sipas nenfunk.b'!I33</f>
        <v>0</v>
      </c>
      <c r="P33" s="153">
        <f>'KB 08'!M151</f>
        <v>0</v>
      </c>
      <c r="Q33" s="153">
        <f>'KB 08'!M158</f>
        <v>0</v>
      </c>
      <c r="R33" s="763">
        <f t="shared" si="9"/>
        <v>0</v>
      </c>
      <c r="S33" s="762">
        <f>'(F2) Shpenzimet sipas nenfunk.b'!M33</f>
        <v>0</v>
      </c>
      <c r="T33" s="153">
        <f>'KB 08'!N151</f>
        <v>0</v>
      </c>
      <c r="U33" s="153">
        <f>'KB 08'!N158</f>
        <v>0</v>
      </c>
      <c r="V33" s="763">
        <f t="shared" si="10"/>
        <v>0</v>
      </c>
      <c r="W33" s="762">
        <f>'(F2) Shpenzimet sipas nenfunk.b'!Q33</f>
        <v>0</v>
      </c>
      <c r="X33" s="153">
        <f>'KB 08'!O151</f>
        <v>0</v>
      </c>
      <c r="Y33" s="153">
        <f>'KB 08'!O158</f>
        <v>0</v>
      </c>
      <c r="Z33" s="763">
        <f t="shared" si="11"/>
        <v>0</v>
      </c>
    </row>
    <row r="34" spans="1:26" ht="15" customHeight="1" x14ac:dyDescent="0.2">
      <c r="A34" s="731" t="str">
        <f>'(F2) Shpenzimet sipas nenfunk.b'!A34</f>
        <v>Nënfunksioni 9</v>
      </c>
      <c r="B34" s="758" t="str">
        <f>'(F2) Shpenzimet sipas nenfunk.b'!B34</f>
        <v>047 Industri të tjera</v>
      </c>
      <c r="C34" s="760">
        <f>'(F2) Shpenzimet sipas nenfunk.b'!C34</f>
        <v>0</v>
      </c>
      <c r="D34" s="741">
        <f>'KB 09'!J$19</f>
        <v>0</v>
      </c>
      <c r="E34" s="741">
        <f>'KB 09'!J$27</f>
        <v>0</v>
      </c>
      <c r="F34" s="761">
        <f t="shared" si="6"/>
        <v>0</v>
      </c>
      <c r="G34" s="760">
        <f>'(F2) Shpenzimet sipas nenfunk.b'!D34</f>
        <v>0</v>
      </c>
      <c r="H34" s="741">
        <f>'KB 09'!K$19</f>
        <v>0</v>
      </c>
      <c r="I34" s="741">
        <f>'KB 09'!K$27</f>
        <v>0</v>
      </c>
      <c r="J34" s="761">
        <f t="shared" si="7"/>
        <v>0</v>
      </c>
      <c r="K34" s="760">
        <f>'(F2) Shpenzimet sipas nenfunk.b'!E34</f>
        <v>0</v>
      </c>
      <c r="L34" s="741">
        <f>'KB 09'!L$19</f>
        <v>0</v>
      </c>
      <c r="M34" s="741">
        <f>'KB 09'!L$27</f>
        <v>0</v>
      </c>
      <c r="N34" s="761">
        <f t="shared" si="8"/>
        <v>0</v>
      </c>
      <c r="O34" s="760">
        <f>'(F2) Shpenzimet sipas nenfunk.b'!I34</f>
        <v>0</v>
      </c>
      <c r="P34" s="741">
        <f>'KB 09'!M$19</f>
        <v>0</v>
      </c>
      <c r="Q34" s="741">
        <f>'KB 09'!M$27</f>
        <v>0</v>
      </c>
      <c r="R34" s="761">
        <f t="shared" si="9"/>
        <v>0</v>
      </c>
      <c r="S34" s="760">
        <f>'(F2) Shpenzimet sipas nenfunk.b'!M34</f>
        <v>0</v>
      </c>
      <c r="T34" s="741">
        <f>'KB 09'!N$19</f>
        <v>0</v>
      </c>
      <c r="U34" s="741">
        <f>'KB 09'!N$27</f>
        <v>0</v>
      </c>
      <c r="V34" s="761">
        <f t="shared" si="10"/>
        <v>0</v>
      </c>
      <c r="W34" s="760">
        <f>'(F2) Shpenzimet sipas nenfunk.b'!Q34</f>
        <v>0</v>
      </c>
      <c r="X34" s="741">
        <f>'KB 09'!O$19</f>
        <v>0</v>
      </c>
      <c r="Y34" s="741">
        <f>'KB 09'!O$27</f>
        <v>0</v>
      </c>
      <c r="Z34" s="761">
        <f t="shared" si="11"/>
        <v>0</v>
      </c>
    </row>
    <row r="35" spans="1:26" s="104" customFormat="1" ht="15" customHeight="1" x14ac:dyDescent="0.2">
      <c r="A35" s="732" t="str">
        <f>'(F2) Shpenzimet sipas nenfunk.b'!A35</f>
        <v>04740</v>
      </c>
      <c r="B35" s="789" t="str">
        <f>'(F2) Shpenzimet sipas nenfunk.b'!B35</f>
        <v>Projekte Zhvillimi</v>
      </c>
      <c r="C35" s="762">
        <f>'(F2) Shpenzimet sipas nenfunk.b'!C35</f>
        <v>0</v>
      </c>
      <c r="D35" s="153">
        <f>'KB 09'!J73</f>
        <v>0</v>
      </c>
      <c r="E35" s="153">
        <f>'KB 09'!J80</f>
        <v>0</v>
      </c>
      <c r="F35" s="763">
        <f t="shared" si="6"/>
        <v>0</v>
      </c>
      <c r="G35" s="762">
        <f>'(F2) Shpenzimet sipas nenfunk.b'!D35</f>
        <v>0</v>
      </c>
      <c r="H35" s="153">
        <f>'KB 09'!K73</f>
        <v>0</v>
      </c>
      <c r="I35" s="153">
        <f>'KB 09'!K80</f>
        <v>0</v>
      </c>
      <c r="J35" s="763">
        <f t="shared" si="7"/>
        <v>0</v>
      </c>
      <c r="K35" s="762">
        <f>'(F2) Shpenzimet sipas nenfunk.b'!E35</f>
        <v>0</v>
      </c>
      <c r="L35" s="153">
        <f>'KB 09'!L73</f>
        <v>0</v>
      </c>
      <c r="M35" s="153">
        <f>'KB 09'!L80</f>
        <v>0</v>
      </c>
      <c r="N35" s="763">
        <f t="shared" si="8"/>
        <v>0</v>
      </c>
      <c r="O35" s="762">
        <f>'(F2) Shpenzimet sipas nenfunk.b'!I35</f>
        <v>0</v>
      </c>
      <c r="P35" s="153">
        <f>'KB 09'!M73</f>
        <v>0</v>
      </c>
      <c r="Q35" s="153">
        <f>'KB 09'!M80</f>
        <v>0</v>
      </c>
      <c r="R35" s="763">
        <f t="shared" si="9"/>
        <v>0</v>
      </c>
      <c r="S35" s="762">
        <f>'(F2) Shpenzimet sipas nenfunk.b'!M35</f>
        <v>0</v>
      </c>
      <c r="T35" s="153">
        <f>'KB 09'!N73</f>
        <v>0</v>
      </c>
      <c r="U35" s="153">
        <f>'KB 09'!NZ80</f>
        <v>0</v>
      </c>
      <c r="V35" s="763">
        <f t="shared" si="10"/>
        <v>0</v>
      </c>
      <c r="W35" s="762">
        <f>'(F2) Shpenzimet sipas nenfunk.b'!Q35</f>
        <v>0</v>
      </c>
      <c r="X35" s="153">
        <f>'KB 09'!O73</f>
        <v>0</v>
      </c>
      <c r="Y35" s="153">
        <f>'KB 09'!O80</f>
        <v>0</v>
      </c>
      <c r="Z35" s="763">
        <f t="shared" si="11"/>
        <v>0</v>
      </c>
    </row>
    <row r="36" spans="1:26" s="104" customFormat="1" ht="15" customHeight="1" x14ac:dyDescent="0.2">
      <c r="A36" s="732" t="str">
        <f>'(F2) Shpenzimet sipas nenfunk.b'!A36</f>
        <v>04760</v>
      </c>
      <c r="B36" s="789" t="str">
        <f>'(F2) Shpenzimet sipas nenfunk.b'!B36</f>
        <v>Zhvillimi i turizmit</v>
      </c>
      <c r="C36" s="762">
        <f>'(F2) Shpenzimet sipas nenfunk.b'!C36</f>
        <v>0</v>
      </c>
      <c r="D36" s="153">
        <f>'KB 09'!J112</f>
        <v>0</v>
      </c>
      <c r="E36" s="153">
        <f>'KB 09'!J119</f>
        <v>0</v>
      </c>
      <c r="F36" s="763">
        <f>C36-D36-E36</f>
        <v>0</v>
      </c>
      <c r="G36" s="762">
        <f>'(F2) Shpenzimet sipas nenfunk.b'!D36</f>
        <v>0</v>
      </c>
      <c r="H36" s="153">
        <f>'KB 09'!K112</f>
        <v>0</v>
      </c>
      <c r="I36" s="153">
        <f>'KB 09'!K119</f>
        <v>0</v>
      </c>
      <c r="J36" s="763">
        <f t="shared" si="7"/>
        <v>0</v>
      </c>
      <c r="K36" s="762">
        <f>'(F2) Shpenzimet sipas nenfunk.b'!E36</f>
        <v>0</v>
      </c>
      <c r="L36" s="153">
        <f>'KB 09'!L112</f>
        <v>0</v>
      </c>
      <c r="M36" s="153">
        <f>'KB 09'!L119</f>
        <v>0</v>
      </c>
      <c r="N36" s="763">
        <f t="shared" si="8"/>
        <v>0</v>
      </c>
      <c r="O36" s="762">
        <f>'(F2) Shpenzimet sipas nenfunk.b'!I36</f>
        <v>0</v>
      </c>
      <c r="P36" s="153">
        <f>'KB 09'!M112</f>
        <v>0</v>
      </c>
      <c r="Q36" s="153">
        <f>'KB 09'!M119</f>
        <v>0</v>
      </c>
      <c r="R36" s="763">
        <f t="shared" si="9"/>
        <v>0</v>
      </c>
      <c r="S36" s="762">
        <f>'(F2) Shpenzimet sipas nenfunk.b'!M36</f>
        <v>0</v>
      </c>
      <c r="T36" s="153">
        <f>'KB 09'!N112</f>
        <v>0</v>
      </c>
      <c r="U36" s="153">
        <f>'KB 09'!N119</f>
        <v>0</v>
      </c>
      <c r="V36" s="763">
        <f t="shared" si="10"/>
        <v>0</v>
      </c>
      <c r="W36" s="762">
        <f>'(F2) Shpenzimet sipas nenfunk.b'!Q36</f>
        <v>0</v>
      </c>
      <c r="X36" s="153">
        <f>'KB 09'!O112</f>
        <v>0</v>
      </c>
      <c r="Y36" s="153">
        <f>'KB 09'!O119</f>
        <v>0</v>
      </c>
      <c r="Z36" s="763">
        <f t="shared" si="11"/>
        <v>0</v>
      </c>
    </row>
    <row r="37" spans="1:26" ht="15" customHeight="1" x14ac:dyDescent="0.2">
      <c r="A37" s="731" t="str">
        <f>'(F2) Shpenzimet sipas nenfunk.b'!A37</f>
        <v>Nënfunksioni 10</v>
      </c>
      <c r="B37" s="758" t="str">
        <f>'(F2) Shpenzimet sipas nenfunk.b'!B37</f>
        <v>051 Menaxhimi i i mbetjeve</v>
      </c>
      <c r="C37" s="760">
        <f>'(F2) Shpenzimet sipas nenfunk.b'!C37</f>
        <v>0</v>
      </c>
      <c r="D37" s="741">
        <f>'KB 10'!J$19</f>
        <v>0</v>
      </c>
      <c r="E37" s="741">
        <f>'KB 10'!J$27</f>
        <v>0</v>
      </c>
      <c r="F37" s="761">
        <f t="shared" si="6"/>
        <v>0</v>
      </c>
      <c r="G37" s="760">
        <f>'(F2) Shpenzimet sipas nenfunk.b'!D37</f>
        <v>0</v>
      </c>
      <c r="H37" s="741">
        <f>'KB 10'!K$19</f>
        <v>0</v>
      </c>
      <c r="I37" s="741">
        <f>'KB 10'!K$27</f>
        <v>0</v>
      </c>
      <c r="J37" s="761">
        <f t="shared" si="7"/>
        <v>0</v>
      </c>
      <c r="K37" s="760">
        <f>'(F2) Shpenzimet sipas nenfunk.b'!E37</f>
        <v>0</v>
      </c>
      <c r="L37" s="741">
        <f>'KB 10'!L$19</f>
        <v>0</v>
      </c>
      <c r="M37" s="741">
        <f>'KB 10'!L$27</f>
        <v>0</v>
      </c>
      <c r="N37" s="761">
        <f t="shared" si="8"/>
        <v>0</v>
      </c>
      <c r="O37" s="760">
        <f>'(F2) Shpenzimet sipas nenfunk.b'!I37</f>
        <v>0</v>
      </c>
      <c r="P37" s="741">
        <f>'KB 10'!M$19</f>
        <v>0</v>
      </c>
      <c r="Q37" s="741">
        <f>'KB 10'!M$27</f>
        <v>0</v>
      </c>
      <c r="R37" s="761">
        <f t="shared" si="9"/>
        <v>0</v>
      </c>
      <c r="S37" s="760">
        <f>'(F2) Shpenzimet sipas nenfunk.b'!M37</f>
        <v>0</v>
      </c>
      <c r="T37" s="741">
        <f>'KB 10'!N$19</f>
        <v>0</v>
      </c>
      <c r="U37" s="741">
        <f>'KB 10'!N$27</f>
        <v>0</v>
      </c>
      <c r="V37" s="761">
        <f t="shared" si="10"/>
        <v>0</v>
      </c>
      <c r="W37" s="760">
        <f>'(F2) Shpenzimet sipas nenfunk.b'!Q37</f>
        <v>0</v>
      </c>
      <c r="X37" s="741">
        <f>'KB 10'!O$19</f>
        <v>0</v>
      </c>
      <c r="Y37" s="741">
        <f>'KB 10'!O$27</f>
        <v>0</v>
      </c>
      <c r="Z37" s="761">
        <f t="shared" si="11"/>
        <v>0</v>
      </c>
    </row>
    <row r="38" spans="1:26" s="104" customFormat="1" ht="15" customHeight="1" x14ac:dyDescent="0.2">
      <c r="A38" s="732" t="str">
        <f>'(F2) Shpenzimet sipas nenfunk.b'!A38</f>
        <v>05100</v>
      </c>
      <c r="B38" s="789" t="str">
        <f>'(F2) Shpenzimet sipas nenfunk.b'!B38</f>
        <v>Menaxhimi i mbetjeve</v>
      </c>
      <c r="C38" s="762">
        <f>'(F2) Shpenzimet sipas nenfunk.b'!C38</f>
        <v>0</v>
      </c>
      <c r="D38" s="153">
        <f>'KB 10'!J73</f>
        <v>0</v>
      </c>
      <c r="E38" s="153">
        <f>'KB 10'!J80</f>
        <v>0</v>
      </c>
      <c r="F38" s="763">
        <f t="shared" si="6"/>
        <v>0</v>
      </c>
      <c r="G38" s="762">
        <f>'(F2) Shpenzimet sipas nenfunk.b'!D38</f>
        <v>0</v>
      </c>
      <c r="H38" s="153">
        <f>'KB 10'!K73</f>
        <v>0</v>
      </c>
      <c r="I38" s="153">
        <f>'KB 10'!K80</f>
        <v>0</v>
      </c>
      <c r="J38" s="763">
        <f t="shared" si="7"/>
        <v>0</v>
      </c>
      <c r="K38" s="762">
        <f>'(F2) Shpenzimet sipas nenfunk.b'!E38</f>
        <v>0</v>
      </c>
      <c r="L38" s="153">
        <f>'KB 10'!L73</f>
        <v>0</v>
      </c>
      <c r="M38" s="153">
        <f>'KB 10'!L80</f>
        <v>0</v>
      </c>
      <c r="N38" s="763">
        <f t="shared" si="8"/>
        <v>0</v>
      </c>
      <c r="O38" s="762">
        <f>'(F2) Shpenzimet sipas nenfunk.b'!I38</f>
        <v>0</v>
      </c>
      <c r="P38" s="153">
        <f>'KB 10'!M73</f>
        <v>0</v>
      </c>
      <c r="Q38" s="153">
        <f>'KB 10'!M80</f>
        <v>0</v>
      </c>
      <c r="R38" s="763">
        <f t="shared" si="9"/>
        <v>0</v>
      </c>
      <c r="S38" s="762">
        <f>'(F2) Shpenzimet sipas nenfunk.b'!M38</f>
        <v>0</v>
      </c>
      <c r="T38" s="153">
        <f>'KB 10'!N73</f>
        <v>0</v>
      </c>
      <c r="U38" s="153">
        <f>'KB 10'!N80</f>
        <v>0</v>
      </c>
      <c r="V38" s="763">
        <f t="shared" si="10"/>
        <v>0</v>
      </c>
      <c r="W38" s="762">
        <f>'(F2) Shpenzimet sipas nenfunk.b'!Q38</f>
        <v>0</v>
      </c>
      <c r="X38" s="153">
        <f>'KB 10'!O73</f>
        <v>0</v>
      </c>
      <c r="Y38" s="153">
        <f>'KB 10'!O80</f>
        <v>0</v>
      </c>
      <c r="Z38" s="763"/>
    </row>
    <row r="39" spans="1:26" ht="15" customHeight="1" x14ac:dyDescent="0.2">
      <c r="A39" s="731" t="str">
        <f>'(F2) Shpenzimet sipas nenfunk.b'!A39</f>
        <v>Nënfunksioni 11</v>
      </c>
      <c r="B39" s="758" t="str">
        <f>'(F2) Shpenzimet sipas nenfunk.b'!B39</f>
        <v>052 Menaxhimi i ujrave të zeza</v>
      </c>
      <c r="C39" s="760">
        <f>'(F2) Shpenzimet sipas nenfunk.b'!C39</f>
        <v>0</v>
      </c>
      <c r="D39" s="741">
        <f>'KB 11'!J$19</f>
        <v>0</v>
      </c>
      <c r="E39" s="741">
        <f>'KB 11'!J$27</f>
        <v>0</v>
      </c>
      <c r="F39" s="761">
        <f t="shared" si="6"/>
        <v>0</v>
      </c>
      <c r="G39" s="760">
        <f>'(F2) Shpenzimet sipas nenfunk.b'!D39</f>
        <v>0</v>
      </c>
      <c r="H39" s="741">
        <f>'KB 11'!K$19</f>
        <v>0</v>
      </c>
      <c r="I39" s="741">
        <f>'KB 11'!K$27</f>
        <v>0</v>
      </c>
      <c r="J39" s="761">
        <f t="shared" si="7"/>
        <v>0</v>
      </c>
      <c r="K39" s="760">
        <f>'(F2) Shpenzimet sipas nenfunk.b'!E39</f>
        <v>0</v>
      </c>
      <c r="L39" s="741">
        <f>'KB 11'!L$19</f>
        <v>0</v>
      </c>
      <c r="M39" s="741">
        <f>'KB 11'!L$27</f>
        <v>0</v>
      </c>
      <c r="N39" s="761">
        <f t="shared" si="8"/>
        <v>0</v>
      </c>
      <c r="O39" s="760">
        <f>'(F2) Shpenzimet sipas nenfunk.b'!I39</f>
        <v>0</v>
      </c>
      <c r="P39" s="741">
        <f>'KB 11'!M$19</f>
        <v>0</v>
      </c>
      <c r="Q39" s="741">
        <f>'KB 11'!M$27</f>
        <v>0</v>
      </c>
      <c r="R39" s="761">
        <f t="shared" si="9"/>
        <v>0</v>
      </c>
      <c r="S39" s="760">
        <f>'(F2) Shpenzimet sipas nenfunk.b'!M39</f>
        <v>0</v>
      </c>
      <c r="T39" s="741">
        <f>'KB 11'!N$19</f>
        <v>0</v>
      </c>
      <c r="U39" s="741">
        <f>'KB 11'!N$27</f>
        <v>0</v>
      </c>
      <c r="V39" s="761">
        <f t="shared" si="10"/>
        <v>0</v>
      </c>
      <c r="W39" s="760">
        <f>'(F2) Shpenzimet sipas nenfunk.b'!Q39</f>
        <v>0</v>
      </c>
      <c r="X39" s="741">
        <f>'KB 11'!O$19</f>
        <v>0</v>
      </c>
      <c r="Y39" s="741">
        <f>'KB 11'!O$27</f>
        <v>0</v>
      </c>
      <c r="Z39" s="761">
        <f t="shared" si="11"/>
        <v>0</v>
      </c>
    </row>
    <row r="40" spans="1:26" s="104" customFormat="1" ht="15" customHeight="1" x14ac:dyDescent="0.2">
      <c r="A40" s="732" t="str">
        <f>'(F2) Shpenzimet sipas nenfunk.b'!A40</f>
        <v>05200</v>
      </c>
      <c r="B40" s="789" t="str">
        <f>'(F2) Shpenzimet sipas nenfunk.b'!B40</f>
        <v>Menaxhimi i ujrave të zeza dhe kanalizimeve</v>
      </c>
      <c r="C40" s="762">
        <f>'(F2) Shpenzimet sipas nenfunk.b'!C40</f>
        <v>0</v>
      </c>
      <c r="D40" s="153">
        <f>'KB 11'!J73</f>
        <v>0</v>
      </c>
      <c r="E40" s="153">
        <f>'KB 11'!J80</f>
        <v>0</v>
      </c>
      <c r="F40" s="763">
        <f>C40-D40-E40</f>
        <v>0</v>
      </c>
      <c r="G40" s="762">
        <f>'(F2) Shpenzimet sipas nenfunk.b'!D40</f>
        <v>0</v>
      </c>
      <c r="H40" s="153">
        <f>'KB 11'!K73</f>
        <v>0</v>
      </c>
      <c r="I40" s="153">
        <f>'KB 11'!K80</f>
        <v>0</v>
      </c>
      <c r="J40" s="763">
        <f t="shared" si="7"/>
        <v>0</v>
      </c>
      <c r="K40" s="762">
        <f>'(F2) Shpenzimet sipas nenfunk.b'!E40</f>
        <v>0</v>
      </c>
      <c r="L40" s="153">
        <f>'KB 11'!L73</f>
        <v>0</v>
      </c>
      <c r="M40" s="153">
        <f>'KB 11'!L80</f>
        <v>0</v>
      </c>
      <c r="N40" s="763">
        <f t="shared" si="8"/>
        <v>0</v>
      </c>
      <c r="O40" s="762">
        <f>'(F2) Shpenzimet sipas nenfunk.b'!I40</f>
        <v>0</v>
      </c>
      <c r="P40" s="153">
        <f>'KB 11'!M73</f>
        <v>0</v>
      </c>
      <c r="Q40" s="153">
        <f>'KB 11'!M80</f>
        <v>0</v>
      </c>
      <c r="R40" s="763">
        <f t="shared" si="9"/>
        <v>0</v>
      </c>
      <c r="S40" s="762">
        <f>'(F2) Shpenzimet sipas nenfunk.b'!M40</f>
        <v>0</v>
      </c>
      <c r="T40" s="153">
        <f>'KB 11'!N73</f>
        <v>0</v>
      </c>
      <c r="U40" s="153">
        <f>'KB 11'!N80</f>
        <v>0</v>
      </c>
      <c r="V40" s="763">
        <f t="shared" si="10"/>
        <v>0</v>
      </c>
      <c r="W40" s="762">
        <f>'(F2) Shpenzimet sipas nenfunk.b'!Q40</f>
        <v>0</v>
      </c>
      <c r="X40" s="153">
        <f>'KB 11'!O73</f>
        <v>0</v>
      </c>
      <c r="Y40" s="153">
        <f>'KB 11'!O80</f>
        <v>0</v>
      </c>
      <c r="Z40" s="763">
        <f t="shared" si="11"/>
        <v>0</v>
      </c>
    </row>
    <row r="41" spans="1:26" ht="15" customHeight="1" x14ac:dyDescent="0.2">
      <c r="A41" s="731" t="str">
        <f>'(F2) Shpenzimet sipas nenfunk.b'!A41</f>
        <v>Nënfunksioni 12</v>
      </c>
      <c r="B41" s="758" t="str">
        <f>'(F2) Shpenzimet sipas nenfunk.b'!B41</f>
        <v>053 Reduktimi i ndotjes</v>
      </c>
      <c r="C41" s="760">
        <f>'(F2) Shpenzimet sipas nenfunk.b'!C41</f>
        <v>0</v>
      </c>
      <c r="D41" s="741">
        <f>'KB 12'!J$19</f>
        <v>0</v>
      </c>
      <c r="E41" s="741">
        <f>'KB 12'!J$27</f>
        <v>0</v>
      </c>
      <c r="F41" s="761">
        <f t="shared" si="6"/>
        <v>0</v>
      </c>
      <c r="G41" s="760">
        <f>'(F2) Shpenzimet sipas nenfunk.b'!D41</f>
        <v>0</v>
      </c>
      <c r="H41" s="741">
        <f>'KB 12'!K$19</f>
        <v>0</v>
      </c>
      <c r="I41" s="741">
        <f>'KB 12'!K$27</f>
        <v>0</v>
      </c>
      <c r="J41" s="761">
        <f t="shared" si="7"/>
        <v>0</v>
      </c>
      <c r="K41" s="760">
        <f>'(F2) Shpenzimet sipas nenfunk.b'!E41</f>
        <v>0</v>
      </c>
      <c r="L41" s="741">
        <f>'KB 12'!L$19</f>
        <v>0</v>
      </c>
      <c r="M41" s="741">
        <f>'KB 12'!L$27</f>
        <v>0</v>
      </c>
      <c r="N41" s="761">
        <f t="shared" si="8"/>
        <v>0</v>
      </c>
      <c r="O41" s="760">
        <f>'(F2) Shpenzimet sipas nenfunk.b'!I41</f>
        <v>0</v>
      </c>
      <c r="P41" s="741">
        <f>'KB 12'!M$19</f>
        <v>0</v>
      </c>
      <c r="Q41" s="741">
        <f>'KB 12'!M$27</f>
        <v>0</v>
      </c>
      <c r="R41" s="761">
        <f t="shared" si="9"/>
        <v>0</v>
      </c>
      <c r="S41" s="760">
        <f>'(F2) Shpenzimet sipas nenfunk.b'!M41</f>
        <v>0</v>
      </c>
      <c r="T41" s="741">
        <f>'KB 12'!N$19</f>
        <v>0</v>
      </c>
      <c r="U41" s="741">
        <f>'KB 12'!N$27</f>
        <v>0</v>
      </c>
      <c r="V41" s="761">
        <f t="shared" si="10"/>
        <v>0</v>
      </c>
      <c r="W41" s="760">
        <f>'(F2) Shpenzimet sipas nenfunk.b'!Q41</f>
        <v>0</v>
      </c>
      <c r="X41" s="741">
        <f>'KB 12'!O$19</f>
        <v>0</v>
      </c>
      <c r="Y41" s="741">
        <f>'KB 12'!O$27</f>
        <v>0</v>
      </c>
      <c r="Z41" s="761">
        <f t="shared" si="11"/>
        <v>0</v>
      </c>
    </row>
    <row r="42" spans="1:26" s="104" customFormat="1" ht="15" customHeight="1" x14ac:dyDescent="0.2">
      <c r="A42" s="732" t="str">
        <f>'(F2) Shpenzimet sipas nenfunk.b'!A42</f>
        <v>05320</v>
      </c>
      <c r="B42" s="789" t="str">
        <f>'(F2) Shpenzimet sipas nenfunk.b'!B42</f>
        <v>Programet e mbrojtjes së mjedisit</v>
      </c>
      <c r="C42" s="762">
        <f>'(F2) Shpenzimet sipas nenfunk.b'!C42</f>
        <v>0</v>
      </c>
      <c r="D42" s="153">
        <f>'KB 12'!J73</f>
        <v>0</v>
      </c>
      <c r="E42" s="153">
        <f>'KB 12'!J80</f>
        <v>0</v>
      </c>
      <c r="F42" s="763">
        <f>C42-D42-E42</f>
        <v>0</v>
      </c>
      <c r="G42" s="762">
        <f>'(F2) Shpenzimet sipas nenfunk.b'!D42</f>
        <v>0</v>
      </c>
      <c r="H42" s="153">
        <f>'KB 12'!K73</f>
        <v>0</v>
      </c>
      <c r="I42" s="153">
        <f>'KB 12'!K80</f>
        <v>0</v>
      </c>
      <c r="J42" s="763">
        <f t="shared" si="7"/>
        <v>0</v>
      </c>
      <c r="K42" s="762">
        <f>'(F2) Shpenzimet sipas nenfunk.b'!E42</f>
        <v>0</v>
      </c>
      <c r="L42" s="153">
        <f>'KB 12'!L73</f>
        <v>0</v>
      </c>
      <c r="M42" s="153">
        <f>'KB 12'!L80</f>
        <v>0</v>
      </c>
      <c r="N42" s="763">
        <f t="shared" si="8"/>
        <v>0</v>
      </c>
      <c r="O42" s="762">
        <f>'(F2) Shpenzimet sipas nenfunk.b'!I42</f>
        <v>0</v>
      </c>
      <c r="P42" s="153">
        <f>'KB 12'!M73</f>
        <v>0</v>
      </c>
      <c r="Q42" s="153">
        <f>'KB 12'!M80</f>
        <v>0</v>
      </c>
      <c r="R42" s="763">
        <f t="shared" si="9"/>
        <v>0</v>
      </c>
      <c r="S42" s="762">
        <f>'(F2) Shpenzimet sipas nenfunk.b'!M42</f>
        <v>0</v>
      </c>
      <c r="T42" s="153">
        <f>'KB 12'!N73</f>
        <v>0</v>
      </c>
      <c r="U42" s="153">
        <f>'KB 12'!N80</f>
        <v>0</v>
      </c>
      <c r="V42" s="763">
        <f t="shared" si="10"/>
        <v>0</v>
      </c>
      <c r="W42" s="762">
        <f>'(F2) Shpenzimet sipas nenfunk.b'!Q42</f>
        <v>0</v>
      </c>
      <c r="X42" s="153">
        <f>'KB 12'!O73</f>
        <v>0</v>
      </c>
      <c r="Y42" s="153">
        <f>'KB 12'!O80</f>
        <v>0</v>
      </c>
      <c r="Z42" s="763">
        <f t="shared" si="11"/>
        <v>0</v>
      </c>
    </row>
    <row r="43" spans="1:26" ht="15" customHeight="1" x14ac:dyDescent="0.2">
      <c r="A43" s="731" t="str">
        <f>'(F2) Shpenzimet sipas nenfunk.b'!A43</f>
        <v>Nënfunksioni 13</v>
      </c>
      <c r="B43" s="758" t="str">
        <f>'(F2) Shpenzimet sipas nenfunk.b'!B43</f>
        <v>056 Mbrojtja e mjedisit</v>
      </c>
      <c r="C43" s="760">
        <f>'(F2) Shpenzimet sipas nenfunk.b'!C43</f>
        <v>0</v>
      </c>
      <c r="D43" s="741">
        <f>'KB 13'!J$19</f>
        <v>0</v>
      </c>
      <c r="E43" s="741">
        <f>'KB 13'!J$27</f>
        <v>0</v>
      </c>
      <c r="F43" s="761">
        <f>C43-D43-E43</f>
        <v>0</v>
      </c>
      <c r="G43" s="760">
        <f>'(F2) Shpenzimet sipas nenfunk.b'!D43</f>
        <v>0</v>
      </c>
      <c r="H43" s="741">
        <f>'KB 13'!K$19</f>
        <v>0</v>
      </c>
      <c r="I43" s="741">
        <f>'KB 13'!K$27</f>
        <v>0</v>
      </c>
      <c r="J43" s="761">
        <f t="shared" si="7"/>
        <v>0</v>
      </c>
      <c r="K43" s="760">
        <f>'(F2) Shpenzimet sipas nenfunk.b'!E43</f>
        <v>0</v>
      </c>
      <c r="L43" s="741">
        <f>'KB 13'!L$19</f>
        <v>0</v>
      </c>
      <c r="M43" s="741">
        <f>'KB 13'!L$27</f>
        <v>0</v>
      </c>
      <c r="N43" s="761">
        <f t="shared" si="8"/>
        <v>0</v>
      </c>
      <c r="O43" s="760">
        <f>'(F2) Shpenzimet sipas nenfunk.b'!I43</f>
        <v>0</v>
      </c>
      <c r="P43" s="741">
        <f>'KB 13'!M$19</f>
        <v>0</v>
      </c>
      <c r="Q43" s="741">
        <f>'KB 13'!M$27</f>
        <v>0</v>
      </c>
      <c r="R43" s="761">
        <f t="shared" si="9"/>
        <v>0</v>
      </c>
      <c r="S43" s="760">
        <f>'(F2) Shpenzimet sipas nenfunk.b'!M43</f>
        <v>0</v>
      </c>
      <c r="T43" s="741">
        <f>'KB 13'!N$19</f>
        <v>0</v>
      </c>
      <c r="U43" s="741">
        <f>'KB 13'!N$27</f>
        <v>0</v>
      </c>
      <c r="V43" s="761">
        <f t="shared" si="10"/>
        <v>0</v>
      </c>
      <c r="W43" s="760">
        <f>'(F2) Shpenzimet sipas nenfunk.b'!Q43</f>
        <v>0</v>
      </c>
      <c r="X43" s="741">
        <f>'KB 13'!O$19</f>
        <v>0</v>
      </c>
      <c r="Y43" s="741">
        <f>'KB 13'!O$27</f>
        <v>0</v>
      </c>
      <c r="Z43" s="761">
        <f t="shared" si="11"/>
        <v>0</v>
      </c>
    </row>
    <row r="44" spans="1:26" s="104" customFormat="1" ht="15" customHeight="1" x14ac:dyDescent="0.2">
      <c r="A44" s="732" t="str">
        <f>'(F2) Shpenzimet sipas nenfunk.b'!A44</f>
        <v>05630</v>
      </c>
      <c r="B44" s="789" t="str">
        <f>'(F2) Shpenzimet sipas nenfunk.b'!B44</f>
        <v>Ndërgjegjësimi mjedisor</v>
      </c>
      <c r="C44" s="762">
        <f>'(F2) Shpenzimet sipas nenfunk.b'!C44</f>
        <v>0</v>
      </c>
      <c r="D44" s="153">
        <f>'KB 13'!J73</f>
        <v>0</v>
      </c>
      <c r="E44" s="153">
        <f>'KB 13'!J80</f>
        <v>0</v>
      </c>
      <c r="F44" s="763">
        <f t="shared" ref="F44" si="12">C44-D44-E44</f>
        <v>0</v>
      </c>
      <c r="G44" s="762">
        <f>'(F2) Shpenzimet sipas nenfunk.b'!D44</f>
        <v>0</v>
      </c>
      <c r="H44" s="153">
        <f>'KB 13'!K73</f>
        <v>0</v>
      </c>
      <c r="I44" s="153">
        <f>'KB 13'!K80</f>
        <v>0</v>
      </c>
      <c r="J44" s="763">
        <f t="shared" si="7"/>
        <v>0</v>
      </c>
      <c r="K44" s="762">
        <f>'(F2) Shpenzimet sipas nenfunk.b'!E44</f>
        <v>0</v>
      </c>
      <c r="L44" s="153">
        <f>'KB 13'!L73</f>
        <v>0</v>
      </c>
      <c r="M44" s="153">
        <f>'KB 13'!L80</f>
        <v>0</v>
      </c>
      <c r="N44" s="763">
        <f t="shared" si="8"/>
        <v>0</v>
      </c>
      <c r="O44" s="762">
        <f>'(F2) Shpenzimet sipas nenfunk.b'!I44</f>
        <v>0</v>
      </c>
      <c r="P44" s="153">
        <f>'KB 13'!M73</f>
        <v>0</v>
      </c>
      <c r="Q44" s="153">
        <f>'KB 13'!M80</f>
        <v>0</v>
      </c>
      <c r="R44" s="763">
        <f t="shared" si="9"/>
        <v>0</v>
      </c>
      <c r="S44" s="762">
        <f>'(F2) Shpenzimet sipas nenfunk.b'!M44</f>
        <v>0</v>
      </c>
      <c r="T44" s="153">
        <f>'KB 13'!N73</f>
        <v>0</v>
      </c>
      <c r="U44" s="153">
        <f>'KB 13'!N80</f>
        <v>0</v>
      </c>
      <c r="V44" s="763">
        <f t="shared" si="10"/>
        <v>0</v>
      </c>
      <c r="W44" s="762">
        <f>'(F2) Shpenzimet sipas nenfunk.b'!Q44</f>
        <v>0</v>
      </c>
      <c r="X44" s="153">
        <f>'KB 13'!O73</f>
        <v>0</v>
      </c>
      <c r="Y44" s="153">
        <f>'KB 13'!O80</f>
        <v>0</v>
      </c>
      <c r="Z44" s="763">
        <f t="shared" si="11"/>
        <v>0</v>
      </c>
    </row>
    <row r="45" spans="1:26" s="104" customFormat="1" ht="15" hidden="1" customHeight="1" x14ac:dyDescent="0.2">
      <c r="A45" s="732" t="str">
        <f>'(F2) Shpenzimet sipas nenfunk.b'!A45</f>
        <v>05640</v>
      </c>
      <c r="B45" s="789" t="str">
        <f>'(F2) Shpenzimet sipas nenfunk.b'!B45</f>
        <v>Administrimi i resurseve ujore</v>
      </c>
      <c r="C45" s="762">
        <f>'(F2) Shpenzimet sipas nenfunk.b'!C45</f>
        <v>0</v>
      </c>
      <c r="D45" s="153">
        <f>'KB 13'!J112</f>
        <v>0</v>
      </c>
      <c r="E45" s="153">
        <f>'KB 13'!J119</f>
        <v>0</v>
      </c>
      <c r="F45" s="763">
        <f>C45-D45-E45</f>
        <v>0</v>
      </c>
      <c r="G45" s="762">
        <f>'(F2) Shpenzimet sipas nenfunk.b'!D45</f>
        <v>0</v>
      </c>
      <c r="H45" s="153">
        <f>'KB 13'!K112</f>
        <v>0</v>
      </c>
      <c r="I45" s="153">
        <f>'KB 13'!K119</f>
        <v>0</v>
      </c>
      <c r="J45" s="763">
        <f t="shared" si="7"/>
        <v>0</v>
      </c>
      <c r="K45" s="762">
        <f>'(F2) Shpenzimet sipas nenfunk.b'!E45</f>
        <v>0</v>
      </c>
      <c r="L45" s="153">
        <f>'KB 13'!L112</f>
        <v>0</v>
      </c>
      <c r="M45" s="153">
        <f>'KB 13'!L119</f>
        <v>0</v>
      </c>
      <c r="N45" s="763">
        <f t="shared" si="8"/>
        <v>0</v>
      </c>
      <c r="O45" s="762">
        <f>'(F2) Shpenzimet sipas nenfunk.b'!I45</f>
        <v>0</v>
      </c>
      <c r="P45" s="153">
        <f>'KB 13'!M112</f>
        <v>0</v>
      </c>
      <c r="Q45" s="153">
        <f>'KB 13'!M119</f>
        <v>0</v>
      </c>
      <c r="R45" s="763">
        <f t="shared" si="9"/>
        <v>0</v>
      </c>
      <c r="S45" s="762">
        <f>'(F2) Shpenzimet sipas nenfunk.b'!M45</f>
        <v>0</v>
      </c>
      <c r="T45" s="153">
        <f>'KB 13'!N112</f>
        <v>0</v>
      </c>
      <c r="U45" s="153">
        <f>'KB 13'!N119</f>
        <v>0</v>
      </c>
      <c r="V45" s="763">
        <f t="shared" si="10"/>
        <v>0</v>
      </c>
      <c r="W45" s="762">
        <f>'(F2) Shpenzimet sipas nenfunk.b'!Q45</f>
        <v>0</v>
      </c>
      <c r="X45" s="153">
        <f>'KB 13'!O112</f>
        <v>0</v>
      </c>
      <c r="Y45" s="153">
        <f>'KB 13'!O119</f>
        <v>0</v>
      </c>
      <c r="Z45" s="763">
        <f t="shared" si="11"/>
        <v>0</v>
      </c>
    </row>
    <row r="46" spans="1:26" ht="15" customHeight="1" x14ac:dyDescent="0.2">
      <c r="A46" s="731" t="str">
        <f>'(F2) Shpenzimet sipas nenfunk.b'!A46</f>
        <v>Nënfunksioni 14</v>
      </c>
      <c r="B46" s="758" t="str">
        <f>'(F2) Shpenzimet sipas nenfunk.b'!B46</f>
        <v>061 Urbanistika</v>
      </c>
      <c r="C46" s="760">
        <f>'(F2) Shpenzimet sipas nenfunk.b'!C46</f>
        <v>0</v>
      </c>
      <c r="D46" s="741">
        <f>'KB 14'!J$19</f>
        <v>0</v>
      </c>
      <c r="E46" s="741">
        <f>'KB 14'!J$27</f>
        <v>0</v>
      </c>
      <c r="F46" s="761">
        <f t="shared" si="6"/>
        <v>0</v>
      </c>
      <c r="G46" s="760">
        <f>'(F2) Shpenzimet sipas nenfunk.b'!D46</f>
        <v>0</v>
      </c>
      <c r="H46" s="741">
        <f>'KB 14'!K$19</f>
        <v>0</v>
      </c>
      <c r="I46" s="741">
        <f>'KB 14'!K$27</f>
        <v>0</v>
      </c>
      <c r="J46" s="761">
        <f t="shared" si="7"/>
        <v>0</v>
      </c>
      <c r="K46" s="760">
        <f>'(F2) Shpenzimet sipas nenfunk.b'!E46</f>
        <v>0</v>
      </c>
      <c r="L46" s="741">
        <f>'KB 14'!L$19</f>
        <v>0</v>
      </c>
      <c r="M46" s="741">
        <f>'KB 14'!L$27</f>
        <v>0</v>
      </c>
      <c r="N46" s="761">
        <f t="shared" si="8"/>
        <v>0</v>
      </c>
      <c r="O46" s="760">
        <f>'(F2) Shpenzimet sipas nenfunk.b'!I46</f>
        <v>0</v>
      </c>
      <c r="P46" s="741">
        <f>'KB 14'!M$19</f>
        <v>0</v>
      </c>
      <c r="Q46" s="741">
        <f>'KB 14'!M$27</f>
        <v>0</v>
      </c>
      <c r="R46" s="761">
        <f t="shared" si="9"/>
        <v>0</v>
      </c>
      <c r="S46" s="760">
        <f>'(F2) Shpenzimet sipas nenfunk.b'!M46</f>
        <v>0</v>
      </c>
      <c r="T46" s="741">
        <f>'KB 14'!N$19</f>
        <v>0</v>
      </c>
      <c r="U46" s="741">
        <f>'KB 14'!N$27</f>
        <v>0</v>
      </c>
      <c r="V46" s="761">
        <f t="shared" si="10"/>
        <v>0</v>
      </c>
      <c r="W46" s="760">
        <f>'(F2) Shpenzimet sipas nenfunk.b'!Q46</f>
        <v>0</v>
      </c>
      <c r="X46" s="741">
        <f>'KB 14'!O$19</f>
        <v>0</v>
      </c>
      <c r="Y46" s="741">
        <f>'KB 14'!O$27</f>
        <v>0</v>
      </c>
      <c r="Z46" s="761">
        <f t="shared" si="11"/>
        <v>0</v>
      </c>
    </row>
    <row r="47" spans="1:26" s="104" customFormat="1" ht="15" customHeight="1" x14ac:dyDescent="0.2">
      <c r="A47" s="732" t="str">
        <f>'(F2) Shpenzimet sipas nenfunk.b'!A47</f>
        <v>06140</v>
      </c>
      <c r="B47" s="789" t="str">
        <f>'(F2) Shpenzimet sipas nenfunk.b'!B47</f>
        <v>Planifikimi Urban Vendor</v>
      </c>
      <c r="C47" s="762">
        <f>'(F2) Shpenzimet sipas nenfunk.b'!C47</f>
        <v>0</v>
      </c>
      <c r="D47" s="153">
        <f>'KB 14'!J73</f>
        <v>0</v>
      </c>
      <c r="E47" s="153">
        <f>'KB 14'!J80</f>
        <v>0</v>
      </c>
      <c r="F47" s="763">
        <f t="shared" si="6"/>
        <v>0</v>
      </c>
      <c r="G47" s="762">
        <f>'(F2) Shpenzimet sipas nenfunk.b'!D47</f>
        <v>0</v>
      </c>
      <c r="H47" s="153">
        <f>'KB 14'!K73</f>
        <v>0</v>
      </c>
      <c r="I47" s="153">
        <f>'KB 14'!K80</f>
        <v>0</v>
      </c>
      <c r="J47" s="763">
        <f t="shared" si="7"/>
        <v>0</v>
      </c>
      <c r="K47" s="762">
        <f>'(F2) Shpenzimet sipas nenfunk.b'!E47</f>
        <v>0</v>
      </c>
      <c r="L47" s="153">
        <f>'KB 14'!L73</f>
        <v>0</v>
      </c>
      <c r="M47" s="153">
        <f>'KB 14'!L80</f>
        <v>0</v>
      </c>
      <c r="N47" s="763">
        <f t="shared" si="8"/>
        <v>0</v>
      </c>
      <c r="O47" s="762">
        <f>'(F2) Shpenzimet sipas nenfunk.b'!I47</f>
        <v>0</v>
      </c>
      <c r="P47" s="153">
        <f>'KB 14'!M73</f>
        <v>0</v>
      </c>
      <c r="Q47" s="153">
        <f>'KB 14'!M80</f>
        <v>0</v>
      </c>
      <c r="R47" s="763">
        <f t="shared" si="9"/>
        <v>0</v>
      </c>
      <c r="S47" s="762">
        <f>'(F2) Shpenzimet sipas nenfunk.b'!M47</f>
        <v>0</v>
      </c>
      <c r="T47" s="153">
        <f>'KB 14'!N73</f>
        <v>0</v>
      </c>
      <c r="U47" s="153">
        <f>'KB 14'!N80</f>
        <v>0</v>
      </c>
      <c r="V47" s="763">
        <f t="shared" si="10"/>
        <v>0</v>
      </c>
      <c r="W47" s="762">
        <f>'(F2) Shpenzimet sipas nenfunk.b'!Q47</f>
        <v>0</v>
      </c>
      <c r="X47" s="153">
        <f>'KB 14'!O73</f>
        <v>0</v>
      </c>
      <c r="Y47" s="153">
        <f>'KB 14'!O80</f>
        <v>0</v>
      </c>
      <c r="Z47" s="763">
        <f t="shared" si="11"/>
        <v>0</v>
      </c>
    </row>
    <row r="48" spans="1:26" s="104" customFormat="1" ht="15" hidden="1" customHeight="1" x14ac:dyDescent="0.2">
      <c r="A48" s="732" t="str">
        <f>'(F2) Shpenzimet sipas nenfunk.b'!A48</f>
        <v>06180</v>
      </c>
      <c r="B48" s="789" t="str">
        <f>'(F2) Shpenzimet sipas nenfunk.b'!B48</f>
        <v>Planifikimi urban dhe strehimi</v>
      </c>
      <c r="C48" s="762">
        <f>'(F2) Shpenzimet sipas nenfunk.b'!C48</f>
        <v>0</v>
      </c>
      <c r="D48" s="153">
        <f>'KB 14'!J112</f>
        <v>0</v>
      </c>
      <c r="E48" s="153">
        <f>'KB 14'!J119</f>
        <v>0</v>
      </c>
      <c r="F48" s="763">
        <f t="shared" si="6"/>
        <v>0</v>
      </c>
      <c r="G48" s="762">
        <f>'(F2) Shpenzimet sipas nenfunk.b'!D48</f>
        <v>0</v>
      </c>
      <c r="H48" s="153">
        <f>'KB 14'!K112</f>
        <v>0</v>
      </c>
      <c r="I48" s="153">
        <f>'KB 14'!K119</f>
        <v>0</v>
      </c>
      <c r="J48" s="763">
        <f t="shared" si="7"/>
        <v>0</v>
      </c>
      <c r="K48" s="762">
        <f>'(F2) Shpenzimet sipas nenfunk.b'!E48</f>
        <v>0</v>
      </c>
      <c r="L48" s="153">
        <f>'KB 14'!L112</f>
        <v>0</v>
      </c>
      <c r="M48" s="153">
        <f>'KB 14'!L119</f>
        <v>0</v>
      </c>
      <c r="N48" s="763">
        <f t="shared" si="8"/>
        <v>0</v>
      </c>
      <c r="O48" s="762">
        <f>'(F2) Shpenzimet sipas nenfunk.b'!I48</f>
        <v>0</v>
      </c>
      <c r="P48" s="153">
        <f>'KB 14'!M112</f>
        <v>0</v>
      </c>
      <c r="Q48" s="153">
        <f>'KB 14'!M119</f>
        <v>0</v>
      </c>
      <c r="R48" s="763">
        <f t="shared" si="9"/>
        <v>0</v>
      </c>
      <c r="S48" s="762">
        <f>'(F2) Shpenzimet sipas nenfunk.b'!M48</f>
        <v>0</v>
      </c>
      <c r="T48" s="153">
        <f>'KB 14'!N112</f>
        <v>0</v>
      </c>
      <c r="U48" s="153">
        <f>'KB 14'!N119</f>
        <v>0</v>
      </c>
      <c r="V48" s="763">
        <f t="shared" si="10"/>
        <v>0</v>
      </c>
      <c r="W48" s="762">
        <f>'(F2) Shpenzimet sipas nenfunk.b'!Q48</f>
        <v>0</v>
      </c>
      <c r="X48" s="153">
        <f>'KB 14'!O112</f>
        <v>0</v>
      </c>
      <c r="Y48" s="153">
        <f>'KB 14'!O119</f>
        <v>0</v>
      </c>
      <c r="Z48" s="763">
        <f t="shared" si="11"/>
        <v>0</v>
      </c>
    </row>
    <row r="49" spans="1:26" ht="15" customHeight="1" x14ac:dyDescent="0.2">
      <c r="A49" s="731" t="str">
        <f>'(F2) Shpenzimet sipas nenfunk.b'!A49</f>
        <v>Nënfunksioni 15</v>
      </c>
      <c r="B49" s="758" t="str">
        <f>'(F2) Shpenzimet sipas nenfunk.b'!B49</f>
        <v>062 Zhvillimi i komunitetit</v>
      </c>
      <c r="C49" s="760">
        <f>'(F2) Shpenzimet sipas nenfunk.b'!C49</f>
        <v>0</v>
      </c>
      <c r="D49" s="741">
        <f>'KB 15'!J$19</f>
        <v>0</v>
      </c>
      <c r="E49" s="741">
        <f>'KB 15'!J$27</f>
        <v>0</v>
      </c>
      <c r="F49" s="761">
        <f t="shared" si="6"/>
        <v>0</v>
      </c>
      <c r="G49" s="760">
        <f>'(F2) Shpenzimet sipas nenfunk.b'!D49</f>
        <v>0</v>
      </c>
      <c r="H49" s="741">
        <f>'KB 15'!K$19</f>
        <v>0</v>
      </c>
      <c r="I49" s="741">
        <f>'KB 15'!K$27</f>
        <v>0</v>
      </c>
      <c r="J49" s="761">
        <f t="shared" si="7"/>
        <v>0</v>
      </c>
      <c r="K49" s="760">
        <f>'(F2) Shpenzimet sipas nenfunk.b'!E49</f>
        <v>0</v>
      </c>
      <c r="L49" s="741">
        <f>'KB 15'!L$19</f>
        <v>0</v>
      </c>
      <c r="M49" s="741">
        <f>'KB 15'!L$27</f>
        <v>0</v>
      </c>
      <c r="N49" s="761">
        <f t="shared" si="8"/>
        <v>0</v>
      </c>
      <c r="O49" s="760">
        <f>'(F2) Shpenzimet sipas nenfunk.b'!I49</f>
        <v>0</v>
      </c>
      <c r="P49" s="741">
        <f>'KB 15'!M$19</f>
        <v>0</v>
      </c>
      <c r="Q49" s="741">
        <f>'KB 15'!M$27</f>
        <v>0</v>
      </c>
      <c r="R49" s="761">
        <f t="shared" si="9"/>
        <v>0</v>
      </c>
      <c r="S49" s="760">
        <f>'(F2) Shpenzimet sipas nenfunk.b'!M49</f>
        <v>0</v>
      </c>
      <c r="T49" s="741">
        <f>'KB 15'!N$19</f>
        <v>0</v>
      </c>
      <c r="U49" s="741">
        <f>'KB 15'!N$27</f>
        <v>0</v>
      </c>
      <c r="V49" s="761">
        <f t="shared" si="10"/>
        <v>0</v>
      </c>
      <c r="W49" s="760">
        <f>'(F2) Shpenzimet sipas nenfunk.b'!Q49</f>
        <v>0</v>
      </c>
      <c r="X49" s="741">
        <f>'KB 15'!O$19</f>
        <v>0</v>
      </c>
      <c r="Y49" s="741">
        <f>'KB 15'!O$27</f>
        <v>0</v>
      </c>
      <c r="Z49" s="761">
        <f t="shared" si="11"/>
        <v>0</v>
      </c>
    </row>
    <row r="50" spans="1:26" s="104" customFormat="1" ht="15" customHeight="1" x14ac:dyDescent="0.2">
      <c r="A50" s="732" t="str">
        <f>'(F2) Shpenzimet sipas nenfunk.b'!A50</f>
        <v>06210</v>
      </c>
      <c r="B50" s="789" t="str">
        <f>'(F2) Shpenzimet sipas nenfunk.b'!B50</f>
        <v>Programet e zhvillimit</v>
      </c>
      <c r="C50" s="762">
        <f>'(F2) Shpenzimet sipas nenfunk.b'!C50</f>
        <v>0</v>
      </c>
      <c r="D50" s="153">
        <f>'KB 15'!J73</f>
        <v>0</v>
      </c>
      <c r="E50" s="153">
        <f>'KB 15'!J80</f>
        <v>0</v>
      </c>
      <c r="F50" s="763">
        <f>C50-D50-E50</f>
        <v>0</v>
      </c>
      <c r="G50" s="762">
        <f>'(F2) Shpenzimet sipas nenfunk.b'!D50</f>
        <v>0</v>
      </c>
      <c r="H50" s="153">
        <f>'KB 15'!K73</f>
        <v>0</v>
      </c>
      <c r="I50" s="153">
        <f>'KB 15'!K80</f>
        <v>0</v>
      </c>
      <c r="J50" s="763">
        <f t="shared" si="7"/>
        <v>0</v>
      </c>
      <c r="K50" s="762">
        <f>'(F2) Shpenzimet sipas nenfunk.b'!E50</f>
        <v>0</v>
      </c>
      <c r="L50" s="153">
        <f>'KB 15'!L73</f>
        <v>0</v>
      </c>
      <c r="M50" s="153">
        <f>'KB 15'!L80</f>
        <v>0</v>
      </c>
      <c r="N50" s="763">
        <f t="shared" si="8"/>
        <v>0</v>
      </c>
      <c r="O50" s="762">
        <f>'(F2) Shpenzimet sipas nenfunk.b'!I50</f>
        <v>0</v>
      </c>
      <c r="P50" s="153">
        <f>'KB 15'!M73</f>
        <v>0</v>
      </c>
      <c r="Q50" s="153">
        <f>'KB 15'!M80</f>
        <v>0</v>
      </c>
      <c r="R50" s="763">
        <f t="shared" si="9"/>
        <v>0</v>
      </c>
      <c r="S50" s="762">
        <f>'(F2) Shpenzimet sipas nenfunk.b'!M50</f>
        <v>0</v>
      </c>
      <c r="T50" s="153">
        <f>'KB 15'!N73</f>
        <v>0</v>
      </c>
      <c r="U50" s="153">
        <f>'KB 15'!N80</f>
        <v>0</v>
      </c>
      <c r="V50" s="763">
        <f t="shared" si="10"/>
        <v>0</v>
      </c>
      <c r="W50" s="762">
        <f>'(F2) Shpenzimet sipas nenfunk.b'!Q50</f>
        <v>0</v>
      </c>
      <c r="X50" s="153">
        <f>'KB 15'!O73</f>
        <v>0</v>
      </c>
      <c r="Y50" s="153">
        <f>'KB 15'!O80</f>
        <v>0</v>
      </c>
      <c r="Z50" s="763">
        <f t="shared" si="11"/>
        <v>0</v>
      </c>
    </row>
    <row r="51" spans="1:26" s="104" customFormat="1" ht="15" customHeight="1" x14ac:dyDescent="0.2">
      <c r="A51" s="732" t="str">
        <f>'(F2) Shpenzimet sipas nenfunk.b'!A51</f>
        <v>06260</v>
      </c>
      <c r="B51" s="789" t="str">
        <f>'(F2) Shpenzimet sipas nenfunk.b'!B51</f>
        <v>Sherbime publike vendore</v>
      </c>
      <c r="C51" s="762">
        <f>'(F2) Shpenzimet sipas nenfunk.b'!C51</f>
        <v>0</v>
      </c>
      <c r="D51" s="153">
        <f>'KB 15'!J112</f>
        <v>0</v>
      </c>
      <c r="E51" s="153">
        <f>'KB 15'!J119</f>
        <v>0</v>
      </c>
      <c r="F51" s="763">
        <f t="shared" si="6"/>
        <v>0</v>
      </c>
      <c r="G51" s="762">
        <f>'(F2) Shpenzimet sipas nenfunk.b'!D51</f>
        <v>0</v>
      </c>
      <c r="H51" s="153">
        <f>'KB 15'!K112</f>
        <v>0</v>
      </c>
      <c r="I51" s="153">
        <f>'KB 15'!K119</f>
        <v>0</v>
      </c>
      <c r="J51" s="763">
        <f t="shared" si="7"/>
        <v>0</v>
      </c>
      <c r="K51" s="762">
        <f>'(F2) Shpenzimet sipas nenfunk.b'!E51</f>
        <v>0</v>
      </c>
      <c r="L51" s="153">
        <f>'KB 15'!L112</f>
        <v>0</v>
      </c>
      <c r="M51" s="153">
        <f>'KB 15'!L119</f>
        <v>0</v>
      </c>
      <c r="N51" s="763">
        <f t="shared" si="8"/>
        <v>0</v>
      </c>
      <c r="O51" s="762">
        <f>'(F2) Shpenzimet sipas nenfunk.b'!I51</f>
        <v>0</v>
      </c>
      <c r="P51" s="153">
        <f>'KB 15'!M112</f>
        <v>0</v>
      </c>
      <c r="Q51" s="153">
        <f>'KB 15'!M119</f>
        <v>0</v>
      </c>
      <c r="R51" s="763">
        <f t="shared" si="9"/>
        <v>0</v>
      </c>
      <c r="S51" s="762">
        <f>'(F2) Shpenzimet sipas nenfunk.b'!M51</f>
        <v>0</v>
      </c>
      <c r="T51" s="153">
        <f>'KB 15'!N112</f>
        <v>0</v>
      </c>
      <c r="U51" s="153">
        <f>'KB 15'!N119</f>
        <v>0</v>
      </c>
      <c r="V51" s="763">
        <f t="shared" si="10"/>
        <v>0</v>
      </c>
      <c r="W51" s="762">
        <f>'(F2) Shpenzimet sipas nenfunk.b'!Q51</f>
        <v>0</v>
      </c>
      <c r="X51" s="153">
        <f>'KB 15'!O112</f>
        <v>0</v>
      </c>
      <c r="Y51" s="153">
        <f>'KB 15'!O119</f>
        <v>0</v>
      </c>
      <c r="Z51" s="763">
        <f t="shared" si="11"/>
        <v>0</v>
      </c>
    </row>
    <row r="52" spans="1:26" ht="15" customHeight="1" x14ac:dyDescent="0.2">
      <c r="A52" s="731" t="str">
        <f>'(F2) Shpenzimet sipas nenfunk.b'!A52</f>
        <v>Nënfunksioni 16</v>
      </c>
      <c r="B52" s="758" t="str">
        <f>'(F2) Shpenzimet sipas nenfunk.b'!B52</f>
        <v>063 Furnizimi me ujë</v>
      </c>
      <c r="C52" s="760">
        <f>'(F2) Shpenzimet sipas nenfunk.b'!C52</f>
        <v>0</v>
      </c>
      <c r="D52" s="741">
        <f>'KB 16'!J$19</f>
        <v>0</v>
      </c>
      <c r="E52" s="741">
        <f>'KB 16'!J$27</f>
        <v>0</v>
      </c>
      <c r="F52" s="761">
        <f>C52-D52-E52</f>
        <v>0</v>
      </c>
      <c r="G52" s="760">
        <f>'(F2) Shpenzimet sipas nenfunk.b'!D52</f>
        <v>0</v>
      </c>
      <c r="H52" s="741">
        <f>'KB 16'!K$19</f>
        <v>0</v>
      </c>
      <c r="I52" s="741">
        <f>'KB 16'!K$27</f>
        <v>0</v>
      </c>
      <c r="J52" s="761">
        <f t="shared" si="7"/>
        <v>0</v>
      </c>
      <c r="K52" s="760">
        <f>'(F2) Shpenzimet sipas nenfunk.b'!E52</f>
        <v>0</v>
      </c>
      <c r="L52" s="741">
        <f>'KB 16'!L$19</f>
        <v>0</v>
      </c>
      <c r="M52" s="741">
        <f>'KB 16'!L$27</f>
        <v>0</v>
      </c>
      <c r="N52" s="761">
        <f t="shared" si="8"/>
        <v>0</v>
      </c>
      <c r="O52" s="760">
        <f>'(F2) Shpenzimet sipas nenfunk.b'!I52</f>
        <v>0</v>
      </c>
      <c r="P52" s="741">
        <f>'KB 16'!M$19</f>
        <v>0</v>
      </c>
      <c r="Q52" s="741">
        <f>'KB 16'!M$27</f>
        <v>0</v>
      </c>
      <c r="R52" s="761">
        <f t="shared" si="9"/>
        <v>0</v>
      </c>
      <c r="S52" s="760">
        <f>'(F2) Shpenzimet sipas nenfunk.b'!M52</f>
        <v>0</v>
      </c>
      <c r="T52" s="741">
        <f>'KB 16'!N$19</f>
        <v>0</v>
      </c>
      <c r="U52" s="741">
        <f>'KB 16'!N$27</f>
        <v>0</v>
      </c>
      <c r="V52" s="761">
        <f t="shared" si="10"/>
        <v>0</v>
      </c>
      <c r="W52" s="760">
        <f>'(F2) Shpenzimet sipas nenfunk.b'!Q52</f>
        <v>0</v>
      </c>
      <c r="X52" s="741">
        <f>'KB 16'!O$19</f>
        <v>0</v>
      </c>
      <c r="Y52" s="741">
        <f>'KB 16'!O$27</f>
        <v>0</v>
      </c>
      <c r="Z52" s="761">
        <f t="shared" si="11"/>
        <v>0</v>
      </c>
    </row>
    <row r="53" spans="1:26" s="104" customFormat="1" ht="15" customHeight="1" x14ac:dyDescent="0.2">
      <c r="A53" s="732" t="str">
        <f>'(F2) Shpenzimet sipas nenfunk.b'!A53</f>
        <v>06330</v>
      </c>
      <c r="B53" s="789" t="str">
        <f>'(F2) Shpenzimet sipas nenfunk.b'!B53</f>
        <v xml:space="preserve">Furnizimi me ujë </v>
      </c>
      <c r="C53" s="762">
        <f>'(F2) Shpenzimet sipas nenfunk.b'!C53</f>
        <v>0</v>
      </c>
      <c r="D53" s="153">
        <f>'KB 16'!J73</f>
        <v>0</v>
      </c>
      <c r="E53" s="153">
        <f>'KB 16'!J80</f>
        <v>0</v>
      </c>
      <c r="F53" s="763">
        <f>C53-D53-E53</f>
        <v>0</v>
      </c>
      <c r="G53" s="762">
        <f>'(F2) Shpenzimet sipas nenfunk.b'!D53</f>
        <v>0</v>
      </c>
      <c r="H53" s="153">
        <f>'KB 16'!K73</f>
        <v>0</v>
      </c>
      <c r="I53" s="153">
        <f>'KB 16'!K80</f>
        <v>0</v>
      </c>
      <c r="J53" s="763">
        <f t="shared" si="7"/>
        <v>0</v>
      </c>
      <c r="K53" s="762">
        <f>'(F2) Shpenzimet sipas nenfunk.b'!E53</f>
        <v>0</v>
      </c>
      <c r="L53" s="153">
        <f>'KB 16'!L73</f>
        <v>0</v>
      </c>
      <c r="M53" s="153">
        <f>'KB 16'!L80</f>
        <v>0</v>
      </c>
      <c r="N53" s="763">
        <f t="shared" si="8"/>
        <v>0</v>
      </c>
      <c r="O53" s="762">
        <f>'(F2) Shpenzimet sipas nenfunk.b'!I53</f>
        <v>0</v>
      </c>
      <c r="P53" s="153">
        <f>'KB 16'!M73</f>
        <v>0</v>
      </c>
      <c r="Q53" s="153">
        <f>'KB 16'!M80</f>
        <v>0</v>
      </c>
      <c r="R53" s="763">
        <f t="shared" si="9"/>
        <v>0</v>
      </c>
      <c r="S53" s="762">
        <f>'(F2) Shpenzimet sipas nenfunk.b'!M53</f>
        <v>0</v>
      </c>
      <c r="T53" s="153">
        <f>'KB 16'!N73</f>
        <v>0</v>
      </c>
      <c r="U53" s="153">
        <f>'KB 16'!N80</f>
        <v>0</v>
      </c>
      <c r="V53" s="763">
        <f t="shared" si="10"/>
        <v>0</v>
      </c>
      <c r="W53" s="762">
        <f>'(F2) Shpenzimet sipas nenfunk.b'!Q53</f>
        <v>0</v>
      </c>
      <c r="X53" s="153">
        <f>'KB 16'!O73</f>
        <v>0</v>
      </c>
      <c r="Y53" s="153">
        <f>'KB 16'!O80</f>
        <v>0</v>
      </c>
      <c r="Z53" s="763">
        <f t="shared" si="11"/>
        <v>0</v>
      </c>
    </row>
    <row r="54" spans="1:26" ht="15" customHeight="1" x14ac:dyDescent="0.2">
      <c r="A54" s="731" t="str">
        <f>'(F2) Shpenzimet sipas nenfunk.b'!A54</f>
        <v>Nënfunksioni 17</v>
      </c>
      <c r="B54" s="758" t="str">
        <f>'(F2) Shpenzimet sipas nenfunk.b'!B54</f>
        <v>064 Ndriçimi i rrugëve</v>
      </c>
      <c r="C54" s="760">
        <f>'(F2) Shpenzimet sipas nenfunk.b'!C54</f>
        <v>0</v>
      </c>
      <c r="D54" s="741">
        <f>'KB 17'!J$19</f>
        <v>0</v>
      </c>
      <c r="E54" s="741">
        <f>'KB 17'!J$27</f>
        <v>0</v>
      </c>
      <c r="F54" s="761">
        <f t="shared" si="6"/>
        <v>0</v>
      </c>
      <c r="G54" s="760">
        <f>'(F2) Shpenzimet sipas nenfunk.b'!D54</f>
        <v>0</v>
      </c>
      <c r="H54" s="741">
        <f>'KB 17'!K$19</f>
        <v>0</v>
      </c>
      <c r="I54" s="741">
        <f>'KB 17'!K$27</f>
        <v>0</v>
      </c>
      <c r="J54" s="761">
        <f t="shared" si="7"/>
        <v>0</v>
      </c>
      <c r="K54" s="760">
        <f>'(F2) Shpenzimet sipas nenfunk.b'!E54</f>
        <v>0</v>
      </c>
      <c r="L54" s="741">
        <f>'KB 17'!L$19</f>
        <v>0</v>
      </c>
      <c r="M54" s="741">
        <f>'KB 17'!L$27</f>
        <v>0</v>
      </c>
      <c r="N54" s="761">
        <f t="shared" si="8"/>
        <v>0</v>
      </c>
      <c r="O54" s="760">
        <f>'(F2) Shpenzimet sipas nenfunk.b'!I54</f>
        <v>0</v>
      </c>
      <c r="P54" s="741">
        <f>'KB 17'!M$19</f>
        <v>0</v>
      </c>
      <c r="Q54" s="741">
        <f>'KB 17'!M$27</f>
        <v>0</v>
      </c>
      <c r="R54" s="761">
        <f t="shared" si="9"/>
        <v>0</v>
      </c>
      <c r="S54" s="760">
        <f>'(F2) Shpenzimet sipas nenfunk.b'!M54</f>
        <v>0</v>
      </c>
      <c r="T54" s="741">
        <f>'KB 17'!N$19</f>
        <v>0</v>
      </c>
      <c r="U54" s="741">
        <f>'KB 17'!N$27</f>
        <v>0</v>
      </c>
      <c r="V54" s="761">
        <f t="shared" si="10"/>
        <v>0</v>
      </c>
      <c r="W54" s="760">
        <f>'(F2) Shpenzimet sipas nenfunk.b'!Q54</f>
        <v>0</v>
      </c>
      <c r="X54" s="741">
        <f>'KB 17'!O$19</f>
        <v>0</v>
      </c>
      <c r="Y54" s="741">
        <f>'KB 17'!O$27</f>
        <v>0</v>
      </c>
      <c r="Z54" s="761">
        <f t="shared" si="11"/>
        <v>0</v>
      </c>
    </row>
    <row r="55" spans="1:26" s="104" customFormat="1" ht="15" customHeight="1" x14ac:dyDescent="0.2">
      <c r="A55" s="732" t="str">
        <f>'(F2) Shpenzimet sipas nenfunk.b'!A55</f>
        <v>06440</v>
      </c>
      <c r="B55" s="789" t="str">
        <f>'(F2) Shpenzimet sipas nenfunk.b'!B55</f>
        <v>Ndriçim rrugësh</v>
      </c>
      <c r="C55" s="762">
        <f>'(F2) Shpenzimet sipas nenfunk.b'!C55</f>
        <v>0</v>
      </c>
      <c r="D55" s="153">
        <f>'KB 17'!J73</f>
        <v>0</v>
      </c>
      <c r="E55" s="153">
        <f>'KB 17'!J80</f>
        <v>0</v>
      </c>
      <c r="F55" s="763">
        <f t="shared" si="6"/>
        <v>0</v>
      </c>
      <c r="G55" s="762">
        <f>'(F2) Shpenzimet sipas nenfunk.b'!D55</f>
        <v>0</v>
      </c>
      <c r="H55" s="153">
        <f>'KB 17'!K73</f>
        <v>0</v>
      </c>
      <c r="I55" s="153">
        <f>'KB 17'!K80</f>
        <v>0</v>
      </c>
      <c r="J55" s="763">
        <f t="shared" si="7"/>
        <v>0</v>
      </c>
      <c r="K55" s="762">
        <f>'(F2) Shpenzimet sipas nenfunk.b'!E55</f>
        <v>0</v>
      </c>
      <c r="L55" s="153">
        <f>'KB 17'!L73</f>
        <v>0</v>
      </c>
      <c r="M55" s="153">
        <f>'KB 17'!L80</f>
        <v>0</v>
      </c>
      <c r="N55" s="763">
        <f t="shared" si="8"/>
        <v>0</v>
      </c>
      <c r="O55" s="762">
        <f>'(F2) Shpenzimet sipas nenfunk.b'!I55</f>
        <v>0</v>
      </c>
      <c r="P55" s="153">
        <f>'KB 17'!M73</f>
        <v>0</v>
      </c>
      <c r="Q55" s="153">
        <f>'KB 17'!M80</f>
        <v>0</v>
      </c>
      <c r="R55" s="763">
        <f t="shared" si="9"/>
        <v>0</v>
      </c>
      <c r="S55" s="762">
        <f>'(F2) Shpenzimet sipas nenfunk.b'!M55</f>
        <v>0</v>
      </c>
      <c r="T55" s="153">
        <f>'KB 17'!N73</f>
        <v>0</v>
      </c>
      <c r="U55" s="153">
        <f>'KB 17'!N80</f>
        <v>0</v>
      </c>
      <c r="V55" s="763">
        <f t="shared" si="10"/>
        <v>0</v>
      </c>
      <c r="W55" s="762">
        <f>'(F2) Shpenzimet sipas nenfunk.b'!Q55</f>
        <v>0</v>
      </c>
      <c r="X55" s="153">
        <f>'KB 17'!O73</f>
        <v>0</v>
      </c>
      <c r="Y55" s="153">
        <f>'KB 17'!O80</f>
        <v>0</v>
      </c>
      <c r="Z55" s="763">
        <f t="shared" si="11"/>
        <v>0</v>
      </c>
    </row>
    <row r="56" spans="1:26" s="742" customFormat="1" ht="15" customHeight="1" x14ac:dyDescent="0.2">
      <c r="A56" s="731" t="str">
        <f>'(F2) Shpenzimet sipas nenfunk.b'!A56</f>
        <v>Nënfunksioni 18</v>
      </c>
      <c r="B56" s="758" t="str">
        <f>'(F2) Shpenzimet sipas nenfunk.b'!B56</f>
        <v xml:space="preserve">072 Shërbimet e kujdesit parësor </v>
      </c>
      <c r="C56" s="760">
        <f>'(F2) Shpenzimet sipas nenfunk.b'!C56</f>
        <v>0</v>
      </c>
      <c r="D56" s="741">
        <f>'KB 18'!J$19</f>
        <v>0</v>
      </c>
      <c r="E56" s="741">
        <f>'KB 18'!J$27</f>
        <v>0</v>
      </c>
      <c r="F56" s="761">
        <f t="shared" si="6"/>
        <v>0</v>
      </c>
      <c r="G56" s="760">
        <f>'(F2) Shpenzimet sipas nenfunk.b'!D56</f>
        <v>0</v>
      </c>
      <c r="H56" s="741">
        <f>'KB 18'!K$19</f>
        <v>0</v>
      </c>
      <c r="I56" s="741">
        <f>'KB 18'!K$27</f>
        <v>0</v>
      </c>
      <c r="J56" s="761">
        <f t="shared" si="7"/>
        <v>0</v>
      </c>
      <c r="K56" s="760">
        <f>'(F2) Shpenzimet sipas nenfunk.b'!E56</f>
        <v>0</v>
      </c>
      <c r="L56" s="741">
        <f>'KB 18'!L$19</f>
        <v>0</v>
      </c>
      <c r="M56" s="741">
        <f>'KB 18'!L$27</f>
        <v>0</v>
      </c>
      <c r="N56" s="761">
        <f t="shared" si="8"/>
        <v>0</v>
      </c>
      <c r="O56" s="760">
        <f>'(F2) Shpenzimet sipas nenfunk.b'!I56</f>
        <v>0</v>
      </c>
      <c r="P56" s="741">
        <f>'KB 18'!M$19</f>
        <v>0</v>
      </c>
      <c r="Q56" s="741">
        <f>'KB 18'!M$27</f>
        <v>0</v>
      </c>
      <c r="R56" s="761">
        <f t="shared" si="9"/>
        <v>0</v>
      </c>
      <c r="S56" s="760">
        <f>'(F2) Shpenzimet sipas nenfunk.b'!M56</f>
        <v>0</v>
      </c>
      <c r="T56" s="741">
        <f>'KB 18'!N$19</f>
        <v>0</v>
      </c>
      <c r="U56" s="741">
        <f>'KB 18'!N$27</f>
        <v>0</v>
      </c>
      <c r="V56" s="761">
        <f t="shared" si="10"/>
        <v>0</v>
      </c>
      <c r="W56" s="760">
        <f>'(F2) Shpenzimet sipas nenfunk.b'!Q56</f>
        <v>0</v>
      </c>
      <c r="X56" s="741">
        <f>'KB 18'!O$19</f>
        <v>0</v>
      </c>
      <c r="Y56" s="741">
        <f>'KB 18'!O$27</f>
        <v>0</v>
      </c>
      <c r="Z56" s="761">
        <f t="shared" si="11"/>
        <v>0</v>
      </c>
    </row>
    <row r="57" spans="1:26" s="104" customFormat="1" ht="15" customHeight="1" x14ac:dyDescent="0.2">
      <c r="A57" s="732" t="str">
        <f>'(F2) Shpenzimet sipas nenfunk.b'!A57</f>
        <v>07220</v>
      </c>
      <c r="B57" s="789" t="str">
        <f>'(F2) Shpenzimet sipas nenfunk.b'!B57</f>
        <v>Shërbimet e kujdesit parësor</v>
      </c>
      <c r="C57" s="762">
        <f>'(F2) Shpenzimet sipas nenfunk.b'!C57</f>
        <v>0</v>
      </c>
      <c r="D57" s="153">
        <f>'KB 18'!J73</f>
        <v>0</v>
      </c>
      <c r="E57" s="153">
        <f>'KB 18'!J80</f>
        <v>0</v>
      </c>
      <c r="F57" s="763">
        <f t="shared" si="6"/>
        <v>0</v>
      </c>
      <c r="G57" s="762">
        <f>'(F2) Shpenzimet sipas nenfunk.b'!D57</f>
        <v>0</v>
      </c>
      <c r="H57" s="153">
        <f>'KB 18'!K73</f>
        <v>0</v>
      </c>
      <c r="I57" s="153">
        <f>'KB 18'!K80</f>
        <v>0</v>
      </c>
      <c r="J57" s="763">
        <f t="shared" si="7"/>
        <v>0</v>
      </c>
      <c r="K57" s="762">
        <f>'(F2) Shpenzimet sipas nenfunk.b'!E57</f>
        <v>0</v>
      </c>
      <c r="L57" s="153">
        <f>'KB 18'!L73</f>
        <v>0</v>
      </c>
      <c r="M57" s="153">
        <f>'KB 18'!L80</f>
        <v>0</v>
      </c>
      <c r="N57" s="763">
        <f t="shared" si="8"/>
        <v>0</v>
      </c>
      <c r="O57" s="762">
        <f>'(F2) Shpenzimet sipas nenfunk.b'!I57</f>
        <v>0</v>
      </c>
      <c r="P57" s="153">
        <f>'KB 18'!M73</f>
        <v>0</v>
      </c>
      <c r="Q57" s="153">
        <f>'KB 18'!M80</f>
        <v>0</v>
      </c>
      <c r="R57" s="763">
        <f t="shared" si="9"/>
        <v>0</v>
      </c>
      <c r="S57" s="762">
        <f>'(F2) Shpenzimet sipas nenfunk.b'!M57</f>
        <v>0</v>
      </c>
      <c r="T57" s="153">
        <f>'KB 18'!N73</f>
        <v>0</v>
      </c>
      <c r="U57" s="153">
        <f>'KB 18'!N80</f>
        <v>0</v>
      </c>
      <c r="V57" s="763">
        <f t="shared" si="10"/>
        <v>0</v>
      </c>
      <c r="W57" s="762">
        <f>'(F2) Shpenzimet sipas nenfunk.b'!Q57</f>
        <v>0</v>
      </c>
      <c r="X57" s="153">
        <f>'KB 18'!O73</f>
        <v>0</v>
      </c>
      <c r="Y57" s="153">
        <f>'KB 18'!O80</f>
        <v>0</v>
      </c>
      <c r="Z57" s="763">
        <f t="shared" si="11"/>
        <v>0</v>
      </c>
    </row>
    <row r="58" spans="1:26" s="742" customFormat="1" ht="15" customHeight="1" x14ac:dyDescent="0.2">
      <c r="A58" s="731" t="str">
        <f>'(F2) Shpenzimet sipas nenfunk.b'!A58</f>
        <v>Nënfunksioni 19</v>
      </c>
      <c r="B58" s="758" t="str">
        <f>'(F2) Shpenzimet sipas nenfunk.b'!B58</f>
        <v>081 Shërbimet rekreative dhe sportive</v>
      </c>
      <c r="C58" s="760">
        <f>'(F2) Shpenzimet sipas nenfunk.b'!C58</f>
        <v>0</v>
      </c>
      <c r="D58" s="741">
        <f>'KB 19'!J$19</f>
        <v>0</v>
      </c>
      <c r="E58" s="741">
        <f>'KB 19'!J$27</f>
        <v>0</v>
      </c>
      <c r="F58" s="761">
        <f t="shared" si="6"/>
        <v>0</v>
      </c>
      <c r="G58" s="760">
        <f>'(F2) Shpenzimet sipas nenfunk.b'!D58</f>
        <v>0</v>
      </c>
      <c r="H58" s="741">
        <f>'KB 19'!K$19</f>
        <v>0</v>
      </c>
      <c r="I58" s="741">
        <f>'KB 19'!K$27</f>
        <v>0</v>
      </c>
      <c r="J58" s="761">
        <f t="shared" si="7"/>
        <v>0</v>
      </c>
      <c r="K58" s="760">
        <f>'(F2) Shpenzimet sipas nenfunk.b'!E58</f>
        <v>0</v>
      </c>
      <c r="L58" s="741">
        <f>'KB 19'!L$19</f>
        <v>0</v>
      </c>
      <c r="M58" s="741">
        <f>'KB 19'!L$27</f>
        <v>0</v>
      </c>
      <c r="N58" s="761">
        <f t="shared" si="8"/>
        <v>0</v>
      </c>
      <c r="O58" s="760">
        <f>'(F2) Shpenzimet sipas nenfunk.b'!I58</f>
        <v>0</v>
      </c>
      <c r="P58" s="741">
        <f>'KB 19'!M$19</f>
        <v>0</v>
      </c>
      <c r="Q58" s="741">
        <f>'KB 19'!M$27</f>
        <v>0</v>
      </c>
      <c r="R58" s="761">
        <f t="shared" si="9"/>
        <v>0</v>
      </c>
      <c r="S58" s="760">
        <f>'(F2) Shpenzimet sipas nenfunk.b'!M58</f>
        <v>0</v>
      </c>
      <c r="T58" s="741">
        <f>'KB 19'!N$19</f>
        <v>0</v>
      </c>
      <c r="U58" s="741">
        <f>'KB 19'!N$27</f>
        <v>0</v>
      </c>
      <c r="V58" s="761">
        <f t="shared" si="10"/>
        <v>0</v>
      </c>
      <c r="W58" s="760">
        <f>'(F2) Shpenzimet sipas nenfunk.b'!Q58</f>
        <v>0</v>
      </c>
      <c r="X58" s="741">
        <f>'KB 19'!O$19</f>
        <v>0</v>
      </c>
      <c r="Y58" s="741">
        <f>'KB 19'!O$27</f>
        <v>0</v>
      </c>
      <c r="Z58" s="761">
        <f t="shared" si="11"/>
        <v>0</v>
      </c>
    </row>
    <row r="59" spans="1:26" s="104" customFormat="1" ht="15" hidden="1" customHeight="1" x14ac:dyDescent="0.2">
      <c r="A59" s="732" t="str">
        <f>'(F2) Shpenzimet sipas nenfunk.b'!A59</f>
        <v>08120</v>
      </c>
      <c r="B59" s="789" t="str">
        <f>'(F2) Shpenzimet sipas nenfunk.b'!B59</f>
        <v>Parqet</v>
      </c>
      <c r="C59" s="762">
        <f>'(F2) Shpenzimet sipas nenfunk.b'!C59</f>
        <v>0</v>
      </c>
      <c r="D59" s="153">
        <f>'KB 19'!J73</f>
        <v>0</v>
      </c>
      <c r="E59" s="153">
        <f>'KB 19'!J80</f>
        <v>0</v>
      </c>
      <c r="F59" s="763">
        <f t="shared" si="6"/>
        <v>0</v>
      </c>
      <c r="G59" s="762">
        <f>'(F2) Shpenzimet sipas nenfunk.b'!D59</f>
        <v>0</v>
      </c>
      <c r="H59" s="153">
        <f>'KB 19'!K73</f>
        <v>0</v>
      </c>
      <c r="I59" s="153">
        <f>'KB 19'!K80</f>
        <v>0</v>
      </c>
      <c r="J59" s="763">
        <f t="shared" si="7"/>
        <v>0</v>
      </c>
      <c r="K59" s="762">
        <f>'(F2) Shpenzimet sipas nenfunk.b'!E59</f>
        <v>0</v>
      </c>
      <c r="L59" s="153">
        <f>'KB 19'!L73</f>
        <v>0</v>
      </c>
      <c r="M59" s="153">
        <f>'KB 19'!L80</f>
        <v>0</v>
      </c>
      <c r="N59" s="763">
        <f t="shared" si="8"/>
        <v>0</v>
      </c>
      <c r="O59" s="762">
        <f>'(F2) Shpenzimet sipas nenfunk.b'!I59</f>
        <v>0</v>
      </c>
      <c r="P59" s="153">
        <f>'KB 19'!M73</f>
        <v>0</v>
      </c>
      <c r="Q59" s="153">
        <f>'KB 19'!M80</f>
        <v>0</v>
      </c>
      <c r="R59" s="763">
        <f t="shared" si="9"/>
        <v>0</v>
      </c>
      <c r="S59" s="762">
        <f>'(F2) Shpenzimet sipas nenfunk.b'!M59</f>
        <v>0</v>
      </c>
      <c r="T59" s="153">
        <f>'KB 19'!N73</f>
        <v>0</v>
      </c>
      <c r="U59" s="153">
        <f>'KB 19'!N80</f>
        <v>0</v>
      </c>
      <c r="V59" s="763">
        <f t="shared" si="10"/>
        <v>0</v>
      </c>
      <c r="W59" s="762">
        <f>'(F2) Shpenzimet sipas nenfunk.b'!Q59</f>
        <v>0</v>
      </c>
      <c r="X59" s="153">
        <f>'KB 19'!O73</f>
        <v>0</v>
      </c>
      <c r="Y59" s="153">
        <f>'KB 19'!O80</f>
        <v>0</v>
      </c>
      <c r="Z59" s="763">
        <f t="shared" si="11"/>
        <v>0</v>
      </c>
    </row>
    <row r="60" spans="1:26" s="104" customFormat="1" ht="15" customHeight="1" x14ac:dyDescent="0.2">
      <c r="A60" s="732" t="str">
        <f>'(F2) Shpenzimet sipas nenfunk.b'!A60</f>
        <v>08130</v>
      </c>
      <c r="B60" s="789" t="str">
        <f>'(F2) Shpenzimet sipas nenfunk.b'!B60</f>
        <v>Sport dhe argëtim</v>
      </c>
      <c r="C60" s="762">
        <f>'(F2) Shpenzimet sipas nenfunk.b'!C60</f>
        <v>0</v>
      </c>
      <c r="D60" s="153">
        <f>'KB 19'!J112</f>
        <v>0</v>
      </c>
      <c r="E60" s="153">
        <f>'KB 19'!J119</f>
        <v>0</v>
      </c>
      <c r="F60" s="763">
        <f t="shared" si="6"/>
        <v>0</v>
      </c>
      <c r="G60" s="762">
        <f>'(F2) Shpenzimet sipas nenfunk.b'!D60</f>
        <v>0</v>
      </c>
      <c r="H60" s="153">
        <f>'KB 19'!K112</f>
        <v>0</v>
      </c>
      <c r="I60" s="153">
        <f>'KB 19'!K119</f>
        <v>0</v>
      </c>
      <c r="J60" s="763">
        <f t="shared" si="7"/>
        <v>0</v>
      </c>
      <c r="K60" s="762">
        <f>'(F2) Shpenzimet sipas nenfunk.b'!E60</f>
        <v>0</v>
      </c>
      <c r="L60" s="153">
        <f>'KB 19'!L112</f>
        <v>0</v>
      </c>
      <c r="M60" s="153">
        <f>'KB 19'!L119</f>
        <v>0</v>
      </c>
      <c r="N60" s="763">
        <f t="shared" si="8"/>
        <v>0</v>
      </c>
      <c r="O60" s="762">
        <f>'(F2) Shpenzimet sipas nenfunk.b'!I60</f>
        <v>0</v>
      </c>
      <c r="P60" s="153">
        <f>'KB 19'!M112</f>
        <v>0</v>
      </c>
      <c r="Q60" s="153">
        <f>'KB 19'!M119</f>
        <v>0</v>
      </c>
      <c r="R60" s="763">
        <f t="shared" si="9"/>
        <v>0</v>
      </c>
      <c r="S60" s="762">
        <f>'(F2) Shpenzimet sipas nenfunk.b'!M60</f>
        <v>0</v>
      </c>
      <c r="T60" s="153">
        <f>'KB 19'!N112</f>
        <v>0</v>
      </c>
      <c r="U60" s="153">
        <f>'KB 19'!N119</f>
        <v>0</v>
      </c>
      <c r="V60" s="763">
        <f t="shared" si="10"/>
        <v>0</v>
      </c>
      <c r="W60" s="762">
        <f>'(F2) Shpenzimet sipas nenfunk.b'!Q60</f>
        <v>0</v>
      </c>
      <c r="X60" s="153">
        <f>'KB 19'!O112</f>
        <v>0</v>
      </c>
      <c r="Y60" s="153">
        <f>'KB 19'!O119</f>
        <v>0</v>
      </c>
      <c r="Z60" s="763">
        <f t="shared" si="11"/>
        <v>0</v>
      </c>
    </row>
    <row r="61" spans="1:26" s="742" customFormat="1" ht="15" customHeight="1" x14ac:dyDescent="0.2">
      <c r="A61" s="731" t="str">
        <f>'(F2) Shpenzimet sipas nenfunk.b'!A61</f>
        <v>Nënfunksioni 20</v>
      </c>
      <c r="B61" s="758" t="str">
        <f>'(F2) Shpenzimet sipas nenfunk.b'!B61</f>
        <v>082 Shërbimet kulturore</v>
      </c>
      <c r="C61" s="760">
        <f>'(F2) Shpenzimet sipas nenfunk.b'!C61</f>
        <v>0</v>
      </c>
      <c r="D61" s="741">
        <f>'KB 20'!J$19</f>
        <v>0</v>
      </c>
      <c r="E61" s="741">
        <f>'KB 20'!J$27</f>
        <v>0</v>
      </c>
      <c r="F61" s="761">
        <f t="shared" si="6"/>
        <v>0</v>
      </c>
      <c r="G61" s="760">
        <f>'(F2) Shpenzimet sipas nenfunk.b'!D61</f>
        <v>0</v>
      </c>
      <c r="H61" s="741">
        <f>'KB 20'!K$19</f>
        <v>0</v>
      </c>
      <c r="I61" s="741">
        <f>'KB 20'!K$27</f>
        <v>0</v>
      </c>
      <c r="J61" s="761">
        <f t="shared" si="7"/>
        <v>0</v>
      </c>
      <c r="K61" s="760">
        <f>'(F2) Shpenzimet sipas nenfunk.b'!E61</f>
        <v>0</v>
      </c>
      <c r="L61" s="741">
        <f>'KB 20'!L$19</f>
        <v>0</v>
      </c>
      <c r="M61" s="741">
        <f>'KB 20'!L$27</f>
        <v>0</v>
      </c>
      <c r="N61" s="761">
        <f t="shared" si="8"/>
        <v>0</v>
      </c>
      <c r="O61" s="760">
        <f>'(F2) Shpenzimet sipas nenfunk.b'!I61</f>
        <v>0</v>
      </c>
      <c r="P61" s="741">
        <f>'KB 20'!M$19</f>
        <v>0</v>
      </c>
      <c r="Q61" s="741">
        <f>'KB 20'!M$27</f>
        <v>0</v>
      </c>
      <c r="R61" s="761">
        <f t="shared" si="9"/>
        <v>0</v>
      </c>
      <c r="S61" s="760">
        <f>'(F2) Shpenzimet sipas nenfunk.b'!M61</f>
        <v>0</v>
      </c>
      <c r="T61" s="741">
        <f>'KB 20'!N$19</f>
        <v>0</v>
      </c>
      <c r="U61" s="741">
        <f>'KB 20'!N$27</f>
        <v>0</v>
      </c>
      <c r="V61" s="761">
        <f t="shared" si="10"/>
        <v>0</v>
      </c>
      <c r="W61" s="760">
        <f>'(F2) Shpenzimet sipas nenfunk.b'!Q61</f>
        <v>0</v>
      </c>
      <c r="X61" s="741">
        <f>'KB 20'!O$19</f>
        <v>0</v>
      </c>
      <c r="Y61" s="741">
        <f>'KB 20'!O$27</f>
        <v>0</v>
      </c>
      <c r="Z61" s="761">
        <f t="shared" si="11"/>
        <v>0</v>
      </c>
    </row>
    <row r="62" spans="1:26" s="104" customFormat="1" ht="15" customHeight="1" x14ac:dyDescent="0.2">
      <c r="A62" s="732" t="str">
        <f>'(F2) Shpenzimet sipas nenfunk.b'!A62</f>
        <v>08220</v>
      </c>
      <c r="B62" s="789" t="str">
        <f>'(F2) Shpenzimet sipas nenfunk.b'!B62</f>
        <v>Trashëgimia kulturore, eventet artistike dhe kulturore</v>
      </c>
      <c r="C62" s="762">
        <f>'(F2) Shpenzimet sipas nenfunk.b'!C62</f>
        <v>0</v>
      </c>
      <c r="D62" s="153">
        <f>'KB 20'!J$73</f>
        <v>0</v>
      </c>
      <c r="E62" s="153">
        <f>'KB 20'!J$80</f>
        <v>0</v>
      </c>
      <c r="F62" s="763">
        <f t="shared" si="6"/>
        <v>0</v>
      </c>
      <c r="G62" s="762">
        <f>'(F2) Shpenzimet sipas nenfunk.b'!D62</f>
        <v>0</v>
      </c>
      <c r="H62" s="153">
        <f>'KB 20'!K$73</f>
        <v>0</v>
      </c>
      <c r="I62" s="153">
        <f>'KB 20'!K$80</f>
        <v>0</v>
      </c>
      <c r="J62" s="763">
        <f t="shared" si="7"/>
        <v>0</v>
      </c>
      <c r="K62" s="762">
        <f>'(F2) Shpenzimet sipas nenfunk.b'!E62</f>
        <v>0</v>
      </c>
      <c r="L62" s="153">
        <f>'KB 20'!L$73</f>
        <v>0</v>
      </c>
      <c r="M62" s="153">
        <f>'KB 20'!L$80</f>
        <v>0</v>
      </c>
      <c r="N62" s="763">
        <f t="shared" si="8"/>
        <v>0</v>
      </c>
      <c r="O62" s="762">
        <f>'(F2) Shpenzimet sipas nenfunk.b'!I62</f>
        <v>0</v>
      </c>
      <c r="P62" s="153">
        <f>'KB 20'!M$73</f>
        <v>0</v>
      </c>
      <c r="Q62" s="153">
        <f>'KB 20'!M$80</f>
        <v>0</v>
      </c>
      <c r="R62" s="763">
        <f t="shared" si="9"/>
        <v>0</v>
      </c>
      <c r="S62" s="762">
        <f>'(F2) Shpenzimet sipas nenfunk.b'!M62</f>
        <v>0</v>
      </c>
      <c r="T62" s="153">
        <f>'KB 20'!N$73</f>
        <v>0</v>
      </c>
      <c r="U62" s="153">
        <f>'KB 20'!N$80</f>
        <v>0</v>
      </c>
      <c r="V62" s="763">
        <f t="shared" si="10"/>
        <v>0</v>
      </c>
      <c r="W62" s="762">
        <f>'(F2) Shpenzimet sipas nenfunk.b'!Q62</f>
        <v>0</v>
      </c>
      <c r="X62" s="153">
        <f>'KB 20'!O$73</f>
        <v>0</v>
      </c>
      <c r="Y62" s="153">
        <f>'KB 20'!O$80</f>
        <v>0</v>
      </c>
      <c r="Z62" s="763">
        <f t="shared" si="11"/>
        <v>0</v>
      </c>
    </row>
    <row r="63" spans="1:26" s="104" customFormat="1" ht="15" hidden="1" customHeight="1" x14ac:dyDescent="0.2">
      <c r="A63" s="732" t="str">
        <f>'(F2) Shpenzimet sipas nenfunk.b'!A63</f>
        <v>08230</v>
      </c>
      <c r="B63" s="789" t="str">
        <f>'(F2) Shpenzimet sipas nenfunk.b'!B63</f>
        <v>Arti dhe kultura</v>
      </c>
      <c r="C63" s="762">
        <f>'(F2) Shpenzimet sipas nenfunk.b'!C63</f>
        <v>0</v>
      </c>
      <c r="D63" s="153">
        <f>'KB 20'!J$112</f>
        <v>0</v>
      </c>
      <c r="E63" s="153">
        <f>'KB 20'!J$119</f>
        <v>0</v>
      </c>
      <c r="F63" s="763">
        <f t="shared" si="6"/>
        <v>0</v>
      </c>
      <c r="G63" s="762">
        <f>'(F2) Shpenzimet sipas nenfunk.b'!D63</f>
        <v>0</v>
      </c>
      <c r="H63" s="153">
        <f>'KB 20'!K$112</f>
        <v>0</v>
      </c>
      <c r="I63" s="153">
        <f>'KB 20'!K$119</f>
        <v>0</v>
      </c>
      <c r="J63" s="763">
        <f t="shared" si="7"/>
        <v>0</v>
      </c>
      <c r="K63" s="762">
        <f>'(F2) Shpenzimet sipas nenfunk.b'!E63</f>
        <v>0</v>
      </c>
      <c r="L63" s="153">
        <f>'KB 20'!L$112</f>
        <v>0</v>
      </c>
      <c r="M63" s="153">
        <f>'KB 20'!L$119</f>
        <v>0</v>
      </c>
      <c r="N63" s="763">
        <f t="shared" si="8"/>
        <v>0</v>
      </c>
      <c r="O63" s="762">
        <f>'(F2) Shpenzimet sipas nenfunk.b'!I63</f>
        <v>0</v>
      </c>
      <c r="P63" s="153">
        <f>'KB 20'!M$112</f>
        <v>0</v>
      </c>
      <c r="Q63" s="153">
        <f>'KB 20'!M$119</f>
        <v>0</v>
      </c>
      <c r="R63" s="763">
        <f t="shared" si="9"/>
        <v>0</v>
      </c>
      <c r="S63" s="762">
        <f>'(F2) Shpenzimet sipas nenfunk.b'!M63</f>
        <v>0</v>
      </c>
      <c r="T63" s="153">
        <f>'KB 20'!N$112</f>
        <v>0</v>
      </c>
      <c r="U63" s="153">
        <f>'KB 20'!N$119</f>
        <v>0</v>
      </c>
      <c r="V63" s="763">
        <f t="shared" si="10"/>
        <v>0</v>
      </c>
      <c r="W63" s="762">
        <f>'(F2) Shpenzimet sipas nenfunk.b'!Q63</f>
        <v>0</v>
      </c>
      <c r="X63" s="153">
        <f>'KB 20'!O$112</f>
        <v>0</v>
      </c>
      <c r="Y63" s="153">
        <f>'KB 20'!O$119</f>
        <v>0</v>
      </c>
      <c r="Z63" s="763">
        <f t="shared" si="11"/>
        <v>0</v>
      </c>
    </row>
    <row r="64" spans="1:26" s="104" customFormat="1" ht="15" hidden="1" customHeight="1" x14ac:dyDescent="0.2">
      <c r="A64" s="732" t="str">
        <f>'(F2) Shpenzimet sipas nenfunk.b'!A64</f>
        <v>08280</v>
      </c>
      <c r="B64" s="789" t="str">
        <f>'(F2) Shpenzimet sipas nenfunk.b'!B64</f>
        <v xml:space="preserve">Muzetë, teatrot dhe eventet kulturore </v>
      </c>
      <c r="C64" s="762">
        <f>'(F2) Shpenzimet sipas nenfunk.b'!C64</f>
        <v>0</v>
      </c>
      <c r="D64" s="153">
        <f>'KB 20'!J$151</f>
        <v>0</v>
      </c>
      <c r="E64" s="153">
        <f>'KB 20'!J$158</f>
        <v>0</v>
      </c>
      <c r="F64" s="763">
        <f t="shared" si="6"/>
        <v>0</v>
      </c>
      <c r="G64" s="762">
        <f>'(F2) Shpenzimet sipas nenfunk.b'!D64</f>
        <v>0</v>
      </c>
      <c r="H64" s="153">
        <f>'KB 20'!K$151</f>
        <v>0</v>
      </c>
      <c r="I64" s="153">
        <f>'KB 20'!K$158</f>
        <v>0</v>
      </c>
      <c r="J64" s="763">
        <f t="shared" si="7"/>
        <v>0</v>
      </c>
      <c r="K64" s="762">
        <f>'(F2) Shpenzimet sipas nenfunk.b'!E64</f>
        <v>0</v>
      </c>
      <c r="L64" s="153">
        <f>'KB 20'!L$151</f>
        <v>0</v>
      </c>
      <c r="M64" s="153">
        <f>'KB 20'!L$158</f>
        <v>0</v>
      </c>
      <c r="N64" s="763">
        <f t="shared" si="8"/>
        <v>0</v>
      </c>
      <c r="O64" s="762">
        <f>'(F2) Shpenzimet sipas nenfunk.b'!I64</f>
        <v>0</v>
      </c>
      <c r="P64" s="153">
        <f>'KB 20'!M$151</f>
        <v>0</v>
      </c>
      <c r="Q64" s="153">
        <f>'KB 20'!M$158</f>
        <v>0</v>
      </c>
      <c r="R64" s="763">
        <f t="shared" si="9"/>
        <v>0</v>
      </c>
      <c r="S64" s="762">
        <f>'(F2) Shpenzimet sipas nenfunk.b'!M64</f>
        <v>0</v>
      </c>
      <c r="T64" s="153">
        <f>'KB 20'!N$151</f>
        <v>0</v>
      </c>
      <c r="U64" s="153">
        <f>'KB 20'!N$158</f>
        <v>0</v>
      </c>
      <c r="V64" s="763">
        <f t="shared" si="10"/>
        <v>0</v>
      </c>
      <c r="W64" s="762">
        <f>'(F2) Shpenzimet sipas nenfunk.b'!Q64</f>
        <v>0</v>
      </c>
      <c r="X64" s="153">
        <f>'KB 20'!O$151</f>
        <v>0</v>
      </c>
      <c r="Y64" s="153">
        <f>'KB 20'!O$158</f>
        <v>0</v>
      </c>
      <c r="Z64" s="763">
        <f t="shared" si="11"/>
        <v>0</v>
      </c>
    </row>
    <row r="65" spans="1:26" s="742" customFormat="1" ht="15" customHeight="1" x14ac:dyDescent="0.2">
      <c r="A65" s="731" t="str">
        <f>'(F2) Shpenzimet sipas nenfunk.b'!A65</f>
        <v>Nënfunksioni 21</v>
      </c>
      <c r="B65" s="758" t="str">
        <f>'(F2) Shpenzimet sipas nenfunk.b'!B65</f>
        <v>091 Arsimi bazë dhe parashkollor</v>
      </c>
      <c r="C65" s="760">
        <f>'(F2) Shpenzimet sipas nenfunk.b'!C65</f>
        <v>0</v>
      </c>
      <c r="D65" s="741">
        <f>'KB 21'!J$19</f>
        <v>0</v>
      </c>
      <c r="E65" s="741">
        <f>'KB 21'!J$27</f>
        <v>0</v>
      </c>
      <c r="F65" s="761">
        <f t="shared" si="6"/>
        <v>0</v>
      </c>
      <c r="G65" s="760">
        <f>'(F2) Shpenzimet sipas nenfunk.b'!D65</f>
        <v>0</v>
      </c>
      <c r="H65" s="741">
        <f>'KB 21'!K$19</f>
        <v>0</v>
      </c>
      <c r="I65" s="741">
        <f>'KB 21'!K$27</f>
        <v>0</v>
      </c>
      <c r="J65" s="761">
        <f t="shared" si="7"/>
        <v>0</v>
      </c>
      <c r="K65" s="760">
        <f>'(F2) Shpenzimet sipas nenfunk.b'!E65</f>
        <v>0</v>
      </c>
      <c r="L65" s="741">
        <f>'KB 21'!L$19</f>
        <v>0</v>
      </c>
      <c r="M65" s="741">
        <f>'KB 21'!L$27</f>
        <v>0</v>
      </c>
      <c r="N65" s="761">
        <f t="shared" si="8"/>
        <v>0</v>
      </c>
      <c r="O65" s="760">
        <f>'(F2) Shpenzimet sipas nenfunk.b'!I65</f>
        <v>0</v>
      </c>
      <c r="P65" s="741">
        <f>'KB 21'!M$19</f>
        <v>0</v>
      </c>
      <c r="Q65" s="741">
        <f>'KB 21'!M$27</f>
        <v>0</v>
      </c>
      <c r="R65" s="761">
        <f t="shared" si="9"/>
        <v>0</v>
      </c>
      <c r="S65" s="760">
        <f>'(F2) Shpenzimet sipas nenfunk.b'!M65</f>
        <v>0</v>
      </c>
      <c r="T65" s="741">
        <f>'KB 21'!N$19</f>
        <v>0</v>
      </c>
      <c r="U65" s="741">
        <f>'KB 21'!N$27</f>
        <v>0</v>
      </c>
      <c r="V65" s="761">
        <f t="shared" si="10"/>
        <v>0</v>
      </c>
      <c r="W65" s="760">
        <f>'(F2) Shpenzimet sipas nenfunk.b'!Q65</f>
        <v>0</v>
      </c>
      <c r="X65" s="741">
        <f>'KB 21'!O$19</f>
        <v>0</v>
      </c>
      <c r="Y65" s="741">
        <f>'KB 21'!O$27</f>
        <v>0</v>
      </c>
      <c r="Z65" s="761">
        <f t="shared" si="11"/>
        <v>0</v>
      </c>
    </row>
    <row r="66" spans="1:26" s="104" customFormat="1" ht="15" customHeight="1" x14ac:dyDescent="0.2">
      <c r="A66" s="732" t="str">
        <f>'(F2) Shpenzimet sipas nenfunk.b'!A66</f>
        <v>09120</v>
      </c>
      <c r="B66" s="789" t="str">
        <f>'(F2) Shpenzimet sipas nenfunk.b'!B66</f>
        <v>Arsimi bazë përfshirë arsimin parashkollor.</v>
      </c>
      <c r="C66" s="762">
        <f>'(F2) Shpenzimet sipas nenfunk.b'!C66</f>
        <v>0</v>
      </c>
      <c r="D66" s="153">
        <f>'KB 21'!J$73</f>
        <v>0</v>
      </c>
      <c r="E66" s="153">
        <f>'KB 21'!J$80</f>
        <v>0</v>
      </c>
      <c r="F66" s="763">
        <f t="shared" si="6"/>
        <v>0</v>
      </c>
      <c r="G66" s="762">
        <f>'(F2) Shpenzimet sipas nenfunk.b'!D66</f>
        <v>0</v>
      </c>
      <c r="H66" s="153">
        <f>'KB 21'!K$73</f>
        <v>0</v>
      </c>
      <c r="I66" s="153">
        <f>'KB 21'!K$80</f>
        <v>0</v>
      </c>
      <c r="J66" s="763">
        <f t="shared" si="7"/>
        <v>0</v>
      </c>
      <c r="K66" s="762">
        <f>'(F2) Shpenzimet sipas nenfunk.b'!E66</f>
        <v>0</v>
      </c>
      <c r="L66" s="153">
        <f>'KB 21'!L$73</f>
        <v>0</v>
      </c>
      <c r="M66" s="153">
        <f>'KB 21'!L$80</f>
        <v>0</v>
      </c>
      <c r="N66" s="763">
        <f t="shared" si="8"/>
        <v>0</v>
      </c>
      <c r="O66" s="762">
        <f>'(F2) Shpenzimet sipas nenfunk.b'!I66</f>
        <v>0</v>
      </c>
      <c r="P66" s="153">
        <f>'KB 21'!M$73</f>
        <v>0</v>
      </c>
      <c r="Q66" s="153">
        <f>'KB 21'!M$80</f>
        <v>0</v>
      </c>
      <c r="R66" s="763">
        <f t="shared" si="9"/>
        <v>0</v>
      </c>
      <c r="S66" s="762">
        <f>'(F2) Shpenzimet sipas nenfunk.b'!M66</f>
        <v>0</v>
      </c>
      <c r="T66" s="153">
        <f>'KB 21'!N$73</f>
        <v>0</v>
      </c>
      <c r="U66" s="153">
        <f>'KB 21'!N$80</f>
        <v>0</v>
      </c>
      <c r="V66" s="763">
        <f t="shared" si="10"/>
        <v>0</v>
      </c>
      <c r="W66" s="762">
        <f>'(F2) Shpenzimet sipas nenfunk.b'!Q66</f>
        <v>0</v>
      </c>
      <c r="X66" s="153">
        <f>'KB 21'!O$73</f>
        <v>0</v>
      </c>
      <c r="Y66" s="153">
        <f>'KB 21'!O$80</f>
        <v>0</v>
      </c>
      <c r="Z66" s="763">
        <f t="shared" si="11"/>
        <v>0</v>
      </c>
    </row>
    <row r="67" spans="1:26" s="742" customFormat="1" ht="15" customHeight="1" x14ac:dyDescent="0.2">
      <c r="A67" s="731" t="str">
        <f>'(F2) Shpenzimet sipas nenfunk.b'!A67</f>
        <v>Nënfunksioni 22</v>
      </c>
      <c r="B67" s="758" t="str">
        <f>'(F2) Shpenzimet sipas nenfunk.b'!B67</f>
        <v>092 Arsimi  parauniversitar</v>
      </c>
      <c r="C67" s="760">
        <f>'(F2) Shpenzimet sipas nenfunk.b'!C67</f>
        <v>0</v>
      </c>
      <c r="D67" s="741">
        <f>'KB 22'!J$19</f>
        <v>0</v>
      </c>
      <c r="E67" s="741">
        <f>'KB 22'!J$27</f>
        <v>0</v>
      </c>
      <c r="F67" s="761">
        <f t="shared" si="6"/>
        <v>0</v>
      </c>
      <c r="G67" s="760">
        <f>'(F2) Shpenzimet sipas nenfunk.b'!D67</f>
        <v>0</v>
      </c>
      <c r="H67" s="741">
        <f>'KB 22'!K$19</f>
        <v>0</v>
      </c>
      <c r="I67" s="741">
        <f>'KB 22'!K$27</f>
        <v>0</v>
      </c>
      <c r="J67" s="761">
        <f t="shared" si="7"/>
        <v>0</v>
      </c>
      <c r="K67" s="760">
        <f>'(F2) Shpenzimet sipas nenfunk.b'!E67</f>
        <v>0</v>
      </c>
      <c r="L67" s="741">
        <f>'KB 22'!L$19</f>
        <v>0</v>
      </c>
      <c r="M67" s="741">
        <f>'KB 22'!L$27</f>
        <v>0</v>
      </c>
      <c r="N67" s="761">
        <f t="shared" si="8"/>
        <v>0</v>
      </c>
      <c r="O67" s="760">
        <f>'(F2) Shpenzimet sipas nenfunk.b'!I67</f>
        <v>0</v>
      </c>
      <c r="P67" s="741">
        <f>'KB 22'!M$19</f>
        <v>0</v>
      </c>
      <c r="Q67" s="741">
        <f>'KB 22'!M$27</f>
        <v>0</v>
      </c>
      <c r="R67" s="761">
        <f t="shared" si="9"/>
        <v>0</v>
      </c>
      <c r="S67" s="760">
        <f>'(F2) Shpenzimet sipas nenfunk.b'!M67</f>
        <v>0</v>
      </c>
      <c r="T67" s="741">
        <f>'KB 22'!N$19</f>
        <v>0</v>
      </c>
      <c r="U67" s="741">
        <f>'KB 22'!N$27</f>
        <v>0</v>
      </c>
      <c r="V67" s="761">
        <f t="shared" si="10"/>
        <v>0</v>
      </c>
      <c r="W67" s="760">
        <f>'(F2) Shpenzimet sipas nenfunk.b'!Q67</f>
        <v>0</v>
      </c>
      <c r="X67" s="741">
        <f>'KB 22'!O$19</f>
        <v>0</v>
      </c>
      <c r="Y67" s="741">
        <f>'KB 22'!O$27</f>
        <v>0</v>
      </c>
      <c r="Z67" s="761">
        <f t="shared" si="11"/>
        <v>0</v>
      </c>
    </row>
    <row r="68" spans="1:26" s="104" customFormat="1" ht="15" customHeight="1" x14ac:dyDescent="0.2">
      <c r="A68" s="732" t="str">
        <f>'(F2) Shpenzimet sipas nenfunk.b'!A68</f>
        <v>09230</v>
      </c>
      <c r="B68" s="789" t="str">
        <f>'(F2) Shpenzimet sipas nenfunk.b'!B68</f>
        <v>Arsimi i mesëm i përgjithshëm</v>
      </c>
      <c r="C68" s="762">
        <f>'(F2) Shpenzimet sipas nenfunk.b'!C68</f>
        <v>0</v>
      </c>
      <c r="D68" s="153">
        <f>'KB 22'!J$73</f>
        <v>0</v>
      </c>
      <c r="E68" s="153">
        <f>'KB 22'!J$80</f>
        <v>0</v>
      </c>
      <c r="F68" s="763">
        <f t="shared" si="6"/>
        <v>0</v>
      </c>
      <c r="G68" s="762">
        <f>'(F2) Shpenzimet sipas nenfunk.b'!D68</f>
        <v>0</v>
      </c>
      <c r="H68" s="153">
        <f>'KB 22'!K$73</f>
        <v>0</v>
      </c>
      <c r="I68" s="153">
        <f>'KB 22'!K$80</f>
        <v>0</v>
      </c>
      <c r="J68" s="763">
        <f t="shared" si="7"/>
        <v>0</v>
      </c>
      <c r="K68" s="762">
        <f>'(F2) Shpenzimet sipas nenfunk.b'!E68</f>
        <v>0</v>
      </c>
      <c r="L68" s="153">
        <f>'KB 22'!L$73</f>
        <v>0</v>
      </c>
      <c r="M68" s="153">
        <f>'KB 22'!L$80</f>
        <v>0</v>
      </c>
      <c r="N68" s="763">
        <f t="shared" si="8"/>
        <v>0</v>
      </c>
      <c r="O68" s="762">
        <f>'(F2) Shpenzimet sipas nenfunk.b'!I68</f>
        <v>0</v>
      </c>
      <c r="P68" s="153">
        <f>'KB 22'!M$73</f>
        <v>0</v>
      </c>
      <c r="Q68" s="153">
        <f>'KB 22'!M$80</f>
        <v>0</v>
      </c>
      <c r="R68" s="763">
        <f t="shared" si="9"/>
        <v>0</v>
      </c>
      <c r="S68" s="762">
        <f>'(F2) Shpenzimet sipas nenfunk.b'!M68</f>
        <v>0</v>
      </c>
      <c r="T68" s="153">
        <f>'KB 22'!N$73</f>
        <v>0</v>
      </c>
      <c r="U68" s="153">
        <f>'KB 22'!N$80</f>
        <v>0</v>
      </c>
      <c r="V68" s="763">
        <f t="shared" si="10"/>
        <v>0</v>
      </c>
      <c r="W68" s="762">
        <f>'(F2) Shpenzimet sipas nenfunk.b'!Q68</f>
        <v>0</v>
      </c>
      <c r="X68" s="153">
        <f>'KB 22'!O$73</f>
        <v>0</v>
      </c>
      <c r="Y68" s="153">
        <f>'KB 22'!O$80</f>
        <v>0</v>
      </c>
      <c r="Z68" s="763">
        <f t="shared" si="11"/>
        <v>0</v>
      </c>
    </row>
    <row r="69" spans="1:26" s="104" customFormat="1" ht="15" hidden="1" customHeight="1" x14ac:dyDescent="0.2">
      <c r="A69" s="732" t="str">
        <f>'(F2) Shpenzimet sipas nenfunk.b'!A69</f>
        <v>09232</v>
      </c>
      <c r="B69" s="789" t="str">
        <f>'(F2) Shpenzimet sipas nenfunk.b'!B69</f>
        <v>Pagat e stafit mbështetës</v>
      </c>
      <c r="C69" s="762">
        <f>'(F2) Shpenzimet sipas nenfunk.b'!C69</f>
        <v>0</v>
      </c>
      <c r="D69" s="153">
        <f>'KB 22'!J$112</f>
        <v>0</v>
      </c>
      <c r="E69" s="153">
        <f>'KB 22'!J$119</f>
        <v>0</v>
      </c>
      <c r="F69" s="763">
        <f t="shared" si="6"/>
        <v>0</v>
      </c>
      <c r="G69" s="762">
        <f>'(F2) Shpenzimet sipas nenfunk.b'!D69</f>
        <v>0</v>
      </c>
      <c r="H69" s="153">
        <f>'KB 22'!K$112</f>
        <v>0</v>
      </c>
      <c r="I69" s="153">
        <f>'KB 22'!K$119</f>
        <v>0</v>
      </c>
      <c r="J69" s="763">
        <f t="shared" si="7"/>
        <v>0</v>
      </c>
      <c r="K69" s="762">
        <f>'(F2) Shpenzimet sipas nenfunk.b'!E69</f>
        <v>0</v>
      </c>
      <c r="L69" s="153">
        <f>'KB 22'!L$112</f>
        <v>0</v>
      </c>
      <c r="M69" s="153">
        <f>'KB 22'!L$119</f>
        <v>0</v>
      </c>
      <c r="N69" s="763">
        <f t="shared" si="8"/>
        <v>0</v>
      </c>
      <c r="O69" s="762">
        <f>'(F2) Shpenzimet sipas nenfunk.b'!I69</f>
        <v>0</v>
      </c>
      <c r="P69" s="153">
        <f>'KB 22'!M$112</f>
        <v>0</v>
      </c>
      <c r="Q69" s="153">
        <f>'KB 22'!M$119</f>
        <v>0</v>
      </c>
      <c r="R69" s="763">
        <f t="shared" si="9"/>
        <v>0</v>
      </c>
      <c r="S69" s="762">
        <f>'(F2) Shpenzimet sipas nenfunk.b'!M69</f>
        <v>0</v>
      </c>
      <c r="T69" s="153">
        <f>'KB 22'!N$112</f>
        <v>0</v>
      </c>
      <c r="U69" s="153">
        <f>'KB 22'!N$119</f>
        <v>0</v>
      </c>
      <c r="V69" s="763">
        <f t="shared" si="10"/>
        <v>0</v>
      </c>
      <c r="W69" s="762">
        <f>'(F2) Shpenzimet sipas nenfunk.b'!Q69</f>
        <v>0</v>
      </c>
      <c r="X69" s="153">
        <f>'KB 22'!O$112</f>
        <v>0</v>
      </c>
      <c r="Y69" s="153">
        <f>'KB 22'!O$119</f>
        <v>0</v>
      </c>
      <c r="Z69" s="763">
        <f t="shared" si="11"/>
        <v>0</v>
      </c>
    </row>
    <row r="70" spans="1:26" s="104" customFormat="1" ht="15" customHeight="1" x14ac:dyDescent="0.2">
      <c r="A70" s="732" t="str">
        <f>'(F2) Shpenzimet sipas nenfunk.b'!A70</f>
        <v>09240</v>
      </c>
      <c r="B70" s="789" t="str">
        <f>'(F2) Shpenzimet sipas nenfunk.b'!B70</f>
        <v>Arsimi profesional</v>
      </c>
      <c r="C70" s="762">
        <f>'(F2) Shpenzimet sipas nenfunk.b'!C70</f>
        <v>0</v>
      </c>
      <c r="D70" s="153">
        <f>'KB 22'!J$151</f>
        <v>0</v>
      </c>
      <c r="E70" s="153">
        <f>'KB 22'!J$158</f>
        <v>0</v>
      </c>
      <c r="F70" s="763">
        <f t="shared" si="6"/>
        <v>0</v>
      </c>
      <c r="G70" s="762">
        <f>'(F2) Shpenzimet sipas nenfunk.b'!D70</f>
        <v>0</v>
      </c>
      <c r="H70" s="153">
        <f>'KB 22'!K$151</f>
        <v>0</v>
      </c>
      <c r="I70" s="153">
        <f>'KB 22'!K$158</f>
        <v>0</v>
      </c>
      <c r="J70" s="763">
        <f t="shared" si="7"/>
        <v>0</v>
      </c>
      <c r="K70" s="762">
        <f>'(F2) Shpenzimet sipas nenfunk.b'!E70</f>
        <v>0</v>
      </c>
      <c r="L70" s="153">
        <f>'KB 22'!L$151</f>
        <v>0</v>
      </c>
      <c r="M70" s="153">
        <f>'KB 22'!L$158</f>
        <v>0</v>
      </c>
      <c r="N70" s="763">
        <f t="shared" si="8"/>
        <v>0</v>
      </c>
      <c r="O70" s="762">
        <f>'(F2) Shpenzimet sipas nenfunk.b'!I70</f>
        <v>0</v>
      </c>
      <c r="P70" s="153">
        <f>'KB 22'!M$151</f>
        <v>0</v>
      </c>
      <c r="Q70" s="153">
        <f>'KB 22'!M$158</f>
        <v>0</v>
      </c>
      <c r="R70" s="763">
        <f t="shared" si="9"/>
        <v>0</v>
      </c>
      <c r="S70" s="762">
        <f>'(F2) Shpenzimet sipas nenfunk.b'!M70</f>
        <v>0</v>
      </c>
      <c r="T70" s="153">
        <f>'KB 22'!N$151</f>
        <v>0</v>
      </c>
      <c r="U70" s="153">
        <f>'KB 22'!N$158</f>
        <v>0</v>
      </c>
      <c r="V70" s="763">
        <f t="shared" si="10"/>
        <v>0</v>
      </c>
      <c r="W70" s="762">
        <f>'(F2) Shpenzimet sipas nenfunk.b'!Q70</f>
        <v>0</v>
      </c>
      <c r="X70" s="153">
        <f>'KB 22'!O$151</f>
        <v>0</v>
      </c>
      <c r="Y70" s="153">
        <f>'KB 22'!O$158</f>
        <v>0</v>
      </c>
      <c r="Z70" s="763">
        <f t="shared" si="11"/>
        <v>0</v>
      </c>
    </row>
    <row r="71" spans="1:26" s="742" customFormat="1" ht="15" customHeight="1" x14ac:dyDescent="0.2">
      <c r="A71" s="731" t="str">
        <f>'(F2) Shpenzimet sipas nenfunk.b'!A71</f>
        <v>Nënfunksioni 23</v>
      </c>
      <c r="B71" s="758" t="str">
        <f>'(F2) Shpenzimet sipas nenfunk.b'!B71</f>
        <v>101 Sëmundje dhe paaftësi</v>
      </c>
      <c r="C71" s="760">
        <f>'(F2) Shpenzimet sipas nenfunk.b'!C71</f>
        <v>0</v>
      </c>
      <c r="D71" s="741">
        <f>'KB 23'!J$19</f>
        <v>0</v>
      </c>
      <c r="E71" s="741">
        <f>'KB 23'!J$27</f>
        <v>0</v>
      </c>
      <c r="F71" s="761">
        <f t="shared" si="6"/>
        <v>0</v>
      </c>
      <c r="G71" s="760">
        <f>'(F2) Shpenzimet sipas nenfunk.b'!D71</f>
        <v>0</v>
      </c>
      <c r="H71" s="741">
        <f>'KB 23'!K$19</f>
        <v>0</v>
      </c>
      <c r="I71" s="741">
        <f>'KB 23'!K$27</f>
        <v>0</v>
      </c>
      <c r="J71" s="761">
        <f t="shared" si="7"/>
        <v>0</v>
      </c>
      <c r="K71" s="760">
        <f>'(F2) Shpenzimet sipas nenfunk.b'!E71</f>
        <v>0</v>
      </c>
      <c r="L71" s="741">
        <f>'KB 23'!L$19</f>
        <v>0</v>
      </c>
      <c r="M71" s="741">
        <f>'KB 23'!L$27</f>
        <v>0</v>
      </c>
      <c r="N71" s="761">
        <f t="shared" si="8"/>
        <v>0</v>
      </c>
      <c r="O71" s="760">
        <f>'(F2) Shpenzimet sipas nenfunk.b'!I71</f>
        <v>0</v>
      </c>
      <c r="P71" s="741">
        <f>'KB 23'!M$19</f>
        <v>0</v>
      </c>
      <c r="Q71" s="741">
        <f>'KB 23'!M$27</f>
        <v>0</v>
      </c>
      <c r="R71" s="761">
        <f t="shared" si="9"/>
        <v>0</v>
      </c>
      <c r="S71" s="760">
        <f>'(F2) Shpenzimet sipas nenfunk.b'!M71</f>
        <v>0</v>
      </c>
      <c r="T71" s="741">
        <f>'KB 23'!N$19</f>
        <v>0</v>
      </c>
      <c r="U71" s="741">
        <f>'KB 23'!N$27</f>
        <v>0</v>
      </c>
      <c r="V71" s="761">
        <f t="shared" si="10"/>
        <v>0</v>
      </c>
      <c r="W71" s="760">
        <f>'(F2) Shpenzimet sipas nenfunk.b'!Q71</f>
        <v>0</v>
      </c>
      <c r="X71" s="741">
        <f>'KB 23'!O$19</f>
        <v>0</v>
      </c>
      <c r="Y71" s="741">
        <f>'KB 23'!O$27</f>
        <v>0</v>
      </c>
      <c r="Z71" s="761">
        <f t="shared" si="11"/>
        <v>0</v>
      </c>
    </row>
    <row r="72" spans="1:26" s="104" customFormat="1" ht="15" customHeight="1" x14ac:dyDescent="0.2">
      <c r="A72" s="732" t="str">
        <f>'(F2) Shpenzimet sipas nenfunk.b'!A72</f>
        <v>10140</v>
      </c>
      <c r="B72" s="789" t="str">
        <f>'(F2) Shpenzimet sipas nenfunk.b'!B72</f>
        <v>Kujdesi social për personat e sëmurë dhe me aftësi të kufizuara</v>
      </c>
      <c r="C72" s="762">
        <f>'(F2) Shpenzimet sipas nenfunk.b'!C72</f>
        <v>0</v>
      </c>
      <c r="D72" s="153">
        <f>'KB 23'!J$73</f>
        <v>0</v>
      </c>
      <c r="E72" s="153">
        <f>'KB 23'!J$80</f>
        <v>0</v>
      </c>
      <c r="F72" s="763">
        <f t="shared" si="6"/>
        <v>0</v>
      </c>
      <c r="G72" s="762">
        <f>'(F2) Shpenzimet sipas nenfunk.b'!D72</f>
        <v>0</v>
      </c>
      <c r="H72" s="153">
        <f>'KB 23'!K$73</f>
        <v>0</v>
      </c>
      <c r="I72" s="153">
        <f>'KB 23'!K$80</f>
        <v>0</v>
      </c>
      <c r="J72" s="763">
        <f t="shared" si="7"/>
        <v>0</v>
      </c>
      <c r="K72" s="762">
        <f>'(F2) Shpenzimet sipas nenfunk.b'!E72</f>
        <v>0</v>
      </c>
      <c r="L72" s="153">
        <f>'KB 23'!L$73</f>
        <v>0</v>
      </c>
      <c r="M72" s="153">
        <f>'KB 23'!L$80</f>
        <v>0</v>
      </c>
      <c r="N72" s="763">
        <f t="shared" si="8"/>
        <v>0</v>
      </c>
      <c r="O72" s="762">
        <f>'(F2) Shpenzimet sipas nenfunk.b'!I72</f>
        <v>0</v>
      </c>
      <c r="P72" s="153">
        <f>'KB 23'!M$73</f>
        <v>0</v>
      </c>
      <c r="Q72" s="153">
        <f>'KB 23'!M$80</f>
        <v>0</v>
      </c>
      <c r="R72" s="763">
        <f t="shared" si="9"/>
        <v>0</v>
      </c>
      <c r="S72" s="762">
        <f>'(F2) Shpenzimet sipas nenfunk.b'!M72</f>
        <v>0</v>
      </c>
      <c r="T72" s="153">
        <f>'KB 23'!N$73</f>
        <v>0</v>
      </c>
      <c r="U72" s="153">
        <f>'KB 23'!N$80</f>
        <v>0</v>
      </c>
      <c r="V72" s="763">
        <f t="shared" si="10"/>
        <v>0</v>
      </c>
      <c r="W72" s="762">
        <f>'(F2) Shpenzimet sipas nenfunk.b'!Q72</f>
        <v>0</v>
      </c>
      <c r="X72" s="153">
        <f>'KB 23'!O$73</f>
        <v>0</v>
      </c>
      <c r="Y72" s="153">
        <f>'KB 23'!O$80</f>
        <v>0</v>
      </c>
      <c r="Z72" s="763">
        <f t="shared" si="11"/>
        <v>0</v>
      </c>
    </row>
    <row r="73" spans="1:26" s="742" customFormat="1" ht="15" customHeight="1" x14ac:dyDescent="0.2">
      <c r="A73" s="731" t="str">
        <f>'(F2) Shpenzimet sipas nenfunk.b'!A73</f>
        <v>Nënfunksioni 24</v>
      </c>
      <c r="B73" s="758" t="str">
        <f>'(F2) Shpenzimet sipas nenfunk.b'!B73</f>
        <v>102 Të moshuarit</v>
      </c>
      <c r="C73" s="760">
        <f>'(F2) Shpenzimet sipas nenfunk.b'!C73</f>
        <v>0</v>
      </c>
      <c r="D73" s="741">
        <f>'KB 24'!J$19</f>
        <v>0</v>
      </c>
      <c r="E73" s="741">
        <f>'KB 24'!J$27</f>
        <v>0</v>
      </c>
      <c r="F73" s="761">
        <f t="shared" si="6"/>
        <v>0</v>
      </c>
      <c r="G73" s="760">
        <f>'(F2) Shpenzimet sipas nenfunk.b'!D73</f>
        <v>0</v>
      </c>
      <c r="H73" s="741">
        <f>'KB 24'!K$19</f>
        <v>0</v>
      </c>
      <c r="I73" s="741">
        <f>'KB 24'!K$27</f>
        <v>0</v>
      </c>
      <c r="J73" s="761">
        <f t="shared" si="7"/>
        <v>0</v>
      </c>
      <c r="K73" s="760">
        <f>'(F2) Shpenzimet sipas nenfunk.b'!E73</f>
        <v>0</v>
      </c>
      <c r="L73" s="741">
        <f>'KB 24'!L$19</f>
        <v>0</v>
      </c>
      <c r="M73" s="741">
        <f>'KB 24'!L$27</f>
        <v>0</v>
      </c>
      <c r="N73" s="761">
        <f t="shared" si="8"/>
        <v>0</v>
      </c>
      <c r="O73" s="760">
        <f>'(F2) Shpenzimet sipas nenfunk.b'!I73</f>
        <v>0</v>
      </c>
      <c r="P73" s="741">
        <f>'KB 24'!M$19</f>
        <v>0</v>
      </c>
      <c r="Q73" s="741">
        <f>'KB 24'!M$27</f>
        <v>0</v>
      </c>
      <c r="R73" s="761">
        <f t="shared" si="9"/>
        <v>0</v>
      </c>
      <c r="S73" s="760">
        <f>'(F2) Shpenzimet sipas nenfunk.b'!M73</f>
        <v>0</v>
      </c>
      <c r="T73" s="741">
        <f>'KB 24'!N$19</f>
        <v>0</v>
      </c>
      <c r="U73" s="741">
        <f>'KB 24'!N$27</f>
        <v>0</v>
      </c>
      <c r="V73" s="761">
        <f t="shared" si="10"/>
        <v>0</v>
      </c>
      <c r="W73" s="760">
        <f>'(F2) Shpenzimet sipas nenfunk.b'!Q73</f>
        <v>0</v>
      </c>
      <c r="X73" s="741">
        <f>'KB 24'!O$19</f>
        <v>0</v>
      </c>
      <c r="Y73" s="741">
        <f>'KB 24'!O$27</f>
        <v>0</v>
      </c>
      <c r="Z73" s="761">
        <f t="shared" si="11"/>
        <v>0</v>
      </c>
    </row>
    <row r="74" spans="1:26" s="104" customFormat="1" ht="15" customHeight="1" x14ac:dyDescent="0.2">
      <c r="A74" s="732" t="str">
        <f>'(F2) Shpenzimet sipas nenfunk.b'!A74</f>
        <v>10220</v>
      </c>
      <c r="B74" s="789" t="str">
        <f>'(F2) Shpenzimet sipas nenfunk.b'!B74</f>
        <v>Sigurimi shoqëror</v>
      </c>
      <c r="C74" s="762">
        <f>'(F2) Shpenzimet sipas nenfunk.b'!C74</f>
        <v>0</v>
      </c>
      <c r="D74" s="153">
        <f>'KB 24'!J$73</f>
        <v>0</v>
      </c>
      <c r="E74" s="153">
        <f>'KB 24'!J$80</f>
        <v>0</v>
      </c>
      <c r="F74" s="763">
        <f t="shared" si="6"/>
        <v>0</v>
      </c>
      <c r="G74" s="762">
        <f>'(F2) Shpenzimet sipas nenfunk.b'!D74</f>
        <v>0</v>
      </c>
      <c r="H74" s="153">
        <f>'KB 24'!K$73</f>
        <v>0</v>
      </c>
      <c r="I74" s="153">
        <f>'KB 24'!K$80</f>
        <v>0</v>
      </c>
      <c r="J74" s="763">
        <f t="shared" si="7"/>
        <v>0</v>
      </c>
      <c r="K74" s="762">
        <f>'(F2) Shpenzimet sipas nenfunk.b'!E74</f>
        <v>0</v>
      </c>
      <c r="L74" s="153">
        <f>'KB 24'!L$73</f>
        <v>0</v>
      </c>
      <c r="M74" s="153">
        <f>'KB 24'!L$80</f>
        <v>0</v>
      </c>
      <c r="N74" s="763">
        <f t="shared" si="8"/>
        <v>0</v>
      </c>
      <c r="O74" s="762">
        <f>'(F2) Shpenzimet sipas nenfunk.b'!I74</f>
        <v>0</v>
      </c>
      <c r="P74" s="153">
        <f>'KB 24'!M$73</f>
        <v>0</v>
      </c>
      <c r="Q74" s="153">
        <f>'KB 24'!M$80</f>
        <v>0</v>
      </c>
      <c r="R74" s="763">
        <f t="shared" si="9"/>
        <v>0</v>
      </c>
      <c r="S74" s="762">
        <f>'(F2) Shpenzimet sipas nenfunk.b'!M74</f>
        <v>0</v>
      </c>
      <c r="T74" s="153">
        <f>'KB 24'!N$73</f>
        <v>0</v>
      </c>
      <c r="U74" s="153">
        <f>'KB 24'!N$80</f>
        <v>0</v>
      </c>
      <c r="V74" s="763">
        <f t="shared" si="10"/>
        <v>0</v>
      </c>
      <c r="W74" s="762">
        <f>'(F2) Shpenzimet sipas nenfunk.b'!Q74</f>
        <v>0</v>
      </c>
      <c r="X74" s="153">
        <f>'KB 24'!O$73</f>
        <v>0</v>
      </c>
      <c r="Y74" s="153">
        <f>'KB 24'!O$80</f>
        <v>0</v>
      </c>
      <c r="Z74" s="763">
        <f t="shared" si="11"/>
        <v>0</v>
      </c>
    </row>
    <row r="75" spans="1:26" s="742" customFormat="1" ht="15" customHeight="1" x14ac:dyDescent="0.2">
      <c r="A75" s="731" t="str">
        <f>'(F2) Shpenzimet sipas nenfunk.b'!A75</f>
        <v>Nënfunksioni 25</v>
      </c>
      <c r="B75" s="758" t="str">
        <f>'(F2) Shpenzimet sipas nenfunk.b'!B75</f>
        <v>104 Familje dhe fëmijë</v>
      </c>
      <c r="C75" s="760">
        <f>'(F2) Shpenzimet sipas nenfunk.b'!C75</f>
        <v>0</v>
      </c>
      <c r="D75" s="741">
        <f>'KB 25'!J$19</f>
        <v>0</v>
      </c>
      <c r="E75" s="741">
        <f>'KB 25'!J$27</f>
        <v>0</v>
      </c>
      <c r="F75" s="761">
        <f t="shared" si="6"/>
        <v>0</v>
      </c>
      <c r="G75" s="760">
        <f>'(F2) Shpenzimet sipas nenfunk.b'!D75</f>
        <v>0</v>
      </c>
      <c r="H75" s="741">
        <f>'KB 25'!K$19</f>
        <v>0</v>
      </c>
      <c r="I75" s="741">
        <f>'KB 25'!K$27</f>
        <v>0</v>
      </c>
      <c r="J75" s="761">
        <f t="shared" si="7"/>
        <v>0</v>
      </c>
      <c r="K75" s="760">
        <f>'(F2) Shpenzimet sipas nenfunk.b'!E75</f>
        <v>0</v>
      </c>
      <c r="L75" s="741">
        <f>'KB 25'!L$19</f>
        <v>0</v>
      </c>
      <c r="M75" s="741">
        <f>'KB 25'!L$27</f>
        <v>0</v>
      </c>
      <c r="N75" s="761">
        <f t="shared" si="8"/>
        <v>0</v>
      </c>
      <c r="O75" s="760">
        <f>'(F2) Shpenzimet sipas nenfunk.b'!I75</f>
        <v>0</v>
      </c>
      <c r="P75" s="741">
        <f>'KB 25'!M$19</f>
        <v>0</v>
      </c>
      <c r="Q75" s="741">
        <f>'KB 25'!M$27</f>
        <v>0</v>
      </c>
      <c r="R75" s="761">
        <f t="shared" si="9"/>
        <v>0</v>
      </c>
      <c r="S75" s="760">
        <f>'(F2) Shpenzimet sipas nenfunk.b'!M75</f>
        <v>0</v>
      </c>
      <c r="T75" s="741">
        <f>'KB 25'!N$19</f>
        <v>0</v>
      </c>
      <c r="U75" s="741">
        <f>'KB 25'!N$27</f>
        <v>0</v>
      </c>
      <c r="V75" s="761">
        <f t="shared" si="10"/>
        <v>0</v>
      </c>
      <c r="W75" s="760">
        <f>'(F2) Shpenzimet sipas nenfunk.b'!Q75</f>
        <v>0</v>
      </c>
      <c r="X75" s="741">
        <f>'KB 25'!O$19</f>
        <v>0</v>
      </c>
      <c r="Y75" s="741">
        <f>'KB 25'!O$27</f>
        <v>0</v>
      </c>
      <c r="Z75" s="761">
        <f t="shared" si="11"/>
        <v>0</v>
      </c>
    </row>
    <row r="76" spans="1:26" s="104" customFormat="1" ht="15" customHeight="1" x14ac:dyDescent="0.2">
      <c r="A76" s="732" t="str">
        <f>'(F2) Shpenzimet sipas nenfunk.b'!A76</f>
        <v>10430</v>
      </c>
      <c r="B76" s="789" t="str">
        <f>'(F2) Shpenzimet sipas nenfunk.b'!B76</f>
        <v>Kujdesi social për familjet dhe fëmijët</v>
      </c>
      <c r="C76" s="762">
        <f>'(F2) Shpenzimet sipas nenfunk.b'!C76</f>
        <v>0</v>
      </c>
      <c r="D76" s="153">
        <f>'KB 25'!J$73</f>
        <v>0</v>
      </c>
      <c r="E76" s="153">
        <f>'KB 25'!J$80</f>
        <v>0</v>
      </c>
      <c r="F76" s="763">
        <f t="shared" si="6"/>
        <v>0</v>
      </c>
      <c r="G76" s="762">
        <f>'(F2) Shpenzimet sipas nenfunk.b'!D76</f>
        <v>0</v>
      </c>
      <c r="H76" s="153">
        <f>'KB 25'!K$73</f>
        <v>0</v>
      </c>
      <c r="I76" s="153">
        <f>'KB 25'!K$80</f>
        <v>0</v>
      </c>
      <c r="J76" s="763">
        <f t="shared" si="7"/>
        <v>0</v>
      </c>
      <c r="K76" s="762">
        <f>'(F2) Shpenzimet sipas nenfunk.b'!E76</f>
        <v>0</v>
      </c>
      <c r="L76" s="153">
        <f>'KB 25'!L$73</f>
        <v>0</v>
      </c>
      <c r="M76" s="153">
        <f>'KB 25'!L$80</f>
        <v>0</v>
      </c>
      <c r="N76" s="763">
        <f t="shared" si="8"/>
        <v>0</v>
      </c>
      <c r="O76" s="762">
        <f>'(F2) Shpenzimet sipas nenfunk.b'!I76</f>
        <v>0</v>
      </c>
      <c r="P76" s="153">
        <f>'KB 25'!M$73</f>
        <v>0</v>
      </c>
      <c r="Q76" s="153">
        <f>'KB 25'!M$80</f>
        <v>0</v>
      </c>
      <c r="R76" s="763">
        <f t="shared" si="9"/>
        <v>0</v>
      </c>
      <c r="S76" s="762">
        <f>'(F2) Shpenzimet sipas nenfunk.b'!M76</f>
        <v>0</v>
      </c>
      <c r="T76" s="153">
        <f>'KB 25'!N$73</f>
        <v>0</v>
      </c>
      <c r="U76" s="153">
        <f>'KB 25'!N$80</f>
        <v>0</v>
      </c>
      <c r="V76" s="763">
        <f t="shared" si="10"/>
        <v>0</v>
      </c>
      <c r="W76" s="762">
        <f>'(F2) Shpenzimet sipas nenfunk.b'!Q76</f>
        <v>0</v>
      </c>
      <c r="X76" s="153">
        <f>'KB 25'!O$73</f>
        <v>0</v>
      </c>
      <c r="Y76" s="153">
        <f>'KB 25'!O$80</f>
        <v>0</v>
      </c>
      <c r="Z76" s="763">
        <f t="shared" si="11"/>
        <v>0</v>
      </c>
    </row>
    <row r="77" spans="1:26" s="104" customFormat="1" ht="15" hidden="1" customHeight="1" x14ac:dyDescent="0.2">
      <c r="A77" s="732" t="str">
        <f>'(F2) Shpenzimet sipas nenfunk.b'!A77</f>
        <v>10460</v>
      </c>
      <c r="B77" s="789" t="str">
        <f>'(F2) Shpenzimet sipas nenfunk.b'!B77</f>
        <v>Përfshirja sociale</v>
      </c>
      <c r="C77" s="762">
        <f>'(F2) Shpenzimet sipas nenfunk.b'!C77</f>
        <v>0</v>
      </c>
      <c r="D77" s="153">
        <f>'KB 25'!J$112</f>
        <v>0</v>
      </c>
      <c r="E77" s="153">
        <f>'KB 25'!J$119</f>
        <v>0</v>
      </c>
      <c r="F77" s="763">
        <f t="shared" si="6"/>
        <v>0</v>
      </c>
      <c r="G77" s="762">
        <f>'(F2) Shpenzimet sipas nenfunk.b'!D77</f>
        <v>0</v>
      </c>
      <c r="H77" s="153">
        <f>'KB 25'!K$112</f>
        <v>0</v>
      </c>
      <c r="I77" s="153">
        <f>'KB 25'!K$119</f>
        <v>0</v>
      </c>
      <c r="J77" s="763">
        <f t="shared" si="7"/>
        <v>0</v>
      </c>
      <c r="K77" s="762">
        <f>'(F2) Shpenzimet sipas nenfunk.b'!E77</f>
        <v>0</v>
      </c>
      <c r="L77" s="153">
        <f>'KB 25'!L$112</f>
        <v>0</v>
      </c>
      <c r="M77" s="153">
        <f>'KB 25'!L$119</f>
        <v>0</v>
      </c>
      <c r="N77" s="763">
        <f t="shared" si="8"/>
        <v>0</v>
      </c>
      <c r="O77" s="762">
        <f>'(F2) Shpenzimet sipas nenfunk.b'!I77</f>
        <v>0</v>
      </c>
      <c r="P77" s="153">
        <f>'KB 25'!M$112</f>
        <v>0</v>
      </c>
      <c r="Q77" s="153">
        <f>'KB 25'!M$119</f>
        <v>0</v>
      </c>
      <c r="R77" s="763">
        <f t="shared" si="9"/>
        <v>0</v>
      </c>
      <c r="S77" s="762">
        <f>'(F2) Shpenzimet sipas nenfunk.b'!M77</f>
        <v>0</v>
      </c>
      <c r="T77" s="153">
        <f>'KB 25'!N$112</f>
        <v>0</v>
      </c>
      <c r="U77" s="153">
        <f>'KB 25'!N$119</f>
        <v>0</v>
      </c>
      <c r="V77" s="763">
        <f t="shared" si="10"/>
        <v>0</v>
      </c>
      <c r="W77" s="762">
        <f>'(F2) Shpenzimet sipas nenfunk.b'!Q77</f>
        <v>0</v>
      </c>
      <c r="X77" s="153">
        <f>'KB 25'!O$112</f>
        <v>0</v>
      </c>
      <c r="Y77" s="153">
        <f>'KB 25'!O$119</f>
        <v>0</v>
      </c>
      <c r="Z77" s="763">
        <f t="shared" si="11"/>
        <v>0</v>
      </c>
    </row>
    <row r="78" spans="1:26" s="742" customFormat="1" ht="15" customHeight="1" x14ac:dyDescent="0.2">
      <c r="A78" s="731" t="str">
        <f>'(F2) Shpenzimet sipas nenfunk.b'!A78</f>
        <v>Nënfunksioni 26</v>
      </c>
      <c r="B78" s="758" t="str">
        <f>'(F2) Shpenzimet sipas nenfunk.b'!B78</f>
        <v>105 Papunësia</v>
      </c>
      <c r="C78" s="760">
        <f>'(F2) Shpenzimet sipas nenfunk.b'!C78</f>
        <v>0</v>
      </c>
      <c r="D78" s="741">
        <f>'KB 26'!J$19</f>
        <v>0</v>
      </c>
      <c r="E78" s="741">
        <f>'KB 26'!J$27</f>
        <v>0</v>
      </c>
      <c r="F78" s="761">
        <f t="shared" si="6"/>
        <v>0</v>
      </c>
      <c r="G78" s="760">
        <f>'(F2) Shpenzimet sipas nenfunk.b'!D78</f>
        <v>0</v>
      </c>
      <c r="H78" s="741">
        <f>'KB 26'!K$19</f>
        <v>0</v>
      </c>
      <c r="I78" s="741">
        <f>'KB 26'!K$27</f>
        <v>0</v>
      </c>
      <c r="J78" s="761">
        <f t="shared" si="7"/>
        <v>0</v>
      </c>
      <c r="K78" s="760">
        <f>'(F2) Shpenzimet sipas nenfunk.b'!E78</f>
        <v>0</v>
      </c>
      <c r="L78" s="741">
        <f>'KB 26'!L$19</f>
        <v>0</v>
      </c>
      <c r="M78" s="741">
        <f>'KB 26'!L$27</f>
        <v>0</v>
      </c>
      <c r="N78" s="761">
        <f t="shared" si="8"/>
        <v>0</v>
      </c>
      <c r="O78" s="760">
        <f>'(F2) Shpenzimet sipas nenfunk.b'!I78</f>
        <v>0</v>
      </c>
      <c r="P78" s="741">
        <f>'KB 26'!M$19</f>
        <v>0</v>
      </c>
      <c r="Q78" s="741">
        <f>'KB 26'!M$27</f>
        <v>0</v>
      </c>
      <c r="R78" s="761">
        <f t="shared" si="9"/>
        <v>0</v>
      </c>
      <c r="S78" s="760">
        <f>'(F2) Shpenzimet sipas nenfunk.b'!M78</f>
        <v>0</v>
      </c>
      <c r="T78" s="741">
        <f>'KB 26'!N$19</f>
        <v>0</v>
      </c>
      <c r="U78" s="741">
        <f>'KB 26'!N$27</f>
        <v>0</v>
      </c>
      <c r="V78" s="761">
        <f t="shared" si="10"/>
        <v>0</v>
      </c>
      <c r="W78" s="760">
        <f>'(F2) Shpenzimet sipas nenfunk.b'!Q78</f>
        <v>0</v>
      </c>
      <c r="X78" s="741">
        <f>'KB 26'!O$19</f>
        <v>0</v>
      </c>
      <c r="Y78" s="741">
        <f>'KB 26'!O$27</f>
        <v>0</v>
      </c>
      <c r="Z78" s="761">
        <f t="shared" si="11"/>
        <v>0</v>
      </c>
    </row>
    <row r="79" spans="1:26" s="104" customFormat="1" ht="15" customHeight="1" x14ac:dyDescent="0.2">
      <c r="A79" s="732" t="str">
        <f>'(F2) Shpenzimet sipas nenfunk.b'!A79</f>
        <v>10550</v>
      </c>
      <c r="B79" s="789" t="str">
        <f>'(F2) Shpenzimet sipas nenfunk.b'!B79</f>
        <v>Papunësia, arsim dhe aftësim</v>
      </c>
      <c r="C79" s="762">
        <f>'(F2) Shpenzimet sipas nenfunk.b'!C79</f>
        <v>0</v>
      </c>
      <c r="D79" s="153">
        <f>'KB 26'!J$73</f>
        <v>0</v>
      </c>
      <c r="E79" s="153">
        <f>'KB 26'!J$80</f>
        <v>0</v>
      </c>
      <c r="F79" s="763">
        <f t="shared" si="6"/>
        <v>0</v>
      </c>
      <c r="G79" s="762">
        <f>'(F2) Shpenzimet sipas nenfunk.b'!D79</f>
        <v>0</v>
      </c>
      <c r="H79" s="153">
        <f>'KB 26'!K$73</f>
        <v>0</v>
      </c>
      <c r="I79" s="153">
        <f>'KB 26'!K$80</f>
        <v>0</v>
      </c>
      <c r="J79" s="763">
        <f t="shared" si="7"/>
        <v>0</v>
      </c>
      <c r="K79" s="762">
        <f>'(F2) Shpenzimet sipas nenfunk.b'!E79</f>
        <v>0</v>
      </c>
      <c r="L79" s="153">
        <f>'KB 26'!L$73</f>
        <v>0</v>
      </c>
      <c r="M79" s="153">
        <f>'KB 26'!L$80</f>
        <v>0</v>
      </c>
      <c r="N79" s="763">
        <f t="shared" si="8"/>
        <v>0</v>
      </c>
      <c r="O79" s="762">
        <f>'(F2) Shpenzimet sipas nenfunk.b'!I79</f>
        <v>0</v>
      </c>
      <c r="P79" s="153">
        <f>'KB 26'!M$73</f>
        <v>0</v>
      </c>
      <c r="Q79" s="153">
        <f>'KB 26'!M$80</f>
        <v>0</v>
      </c>
      <c r="R79" s="763">
        <f t="shared" si="9"/>
        <v>0</v>
      </c>
      <c r="S79" s="762">
        <f>'(F2) Shpenzimet sipas nenfunk.b'!M79</f>
        <v>0</v>
      </c>
      <c r="T79" s="153">
        <f>'KB 26'!N$73</f>
        <v>0</v>
      </c>
      <c r="U79" s="153">
        <f>'KB 26'!N$80</f>
        <v>0</v>
      </c>
      <c r="V79" s="763">
        <f t="shared" si="10"/>
        <v>0</v>
      </c>
      <c r="W79" s="762">
        <f>'(F2) Shpenzimet sipas nenfunk.b'!Q79</f>
        <v>0</v>
      </c>
      <c r="X79" s="153">
        <f>'KB 26'!O$73</f>
        <v>0</v>
      </c>
      <c r="Y79" s="153">
        <f>'KB 26'!O$80</f>
        <v>0</v>
      </c>
      <c r="Z79" s="763">
        <f t="shared" si="11"/>
        <v>0</v>
      </c>
    </row>
    <row r="80" spans="1:26" s="742" customFormat="1" ht="15" customHeight="1" x14ac:dyDescent="0.2">
      <c r="A80" s="731" t="str">
        <f>'(F2) Shpenzimet sipas nenfunk.b'!A80</f>
        <v>Nënfunksioni 27</v>
      </c>
      <c r="B80" s="758" t="str">
        <f>'(F2) Shpenzimet sipas nenfunk.b'!B80</f>
        <v>106 Strehimi social</v>
      </c>
      <c r="C80" s="760">
        <f>'(F2) Shpenzimet sipas nenfunk.b'!C80</f>
        <v>0</v>
      </c>
      <c r="D80" s="741">
        <f>'KB27'!J$19</f>
        <v>0</v>
      </c>
      <c r="E80" s="741">
        <f>'KB27'!J$27</f>
        <v>0</v>
      </c>
      <c r="F80" s="761">
        <f t="shared" si="6"/>
        <v>0</v>
      </c>
      <c r="G80" s="760">
        <f>'(F2) Shpenzimet sipas nenfunk.b'!D80</f>
        <v>0</v>
      </c>
      <c r="H80" s="741">
        <f>'KB27'!K$19</f>
        <v>0</v>
      </c>
      <c r="I80" s="741">
        <f>'KB27'!K$27</f>
        <v>0</v>
      </c>
      <c r="J80" s="761">
        <f t="shared" si="7"/>
        <v>0</v>
      </c>
      <c r="K80" s="760">
        <f>'(F2) Shpenzimet sipas nenfunk.b'!E80</f>
        <v>0</v>
      </c>
      <c r="L80" s="741">
        <f>'KB27'!L$19</f>
        <v>0</v>
      </c>
      <c r="M80" s="741">
        <f>'KB27'!L$27</f>
        <v>0</v>
      </c>
      <c r="N80" s="761">
        <f t="shared" si="8"/>
        <v>0</v>
      </c>
      <c r="O80" s="760">
        <f>'(F2) Shpenzimet sipas nenfunk.b'!I80</f>
        <v>0</v>
      </c>
      <c r="P80" s="741">
        <f>'KB27'!M$19</f>
        <v>0</v>
      </c>
      <c r="Q80" s="741">
        <f>'KB27'!M$27</f>
        <v>0</v>
      </c>
      <c r="R80" s="761">
        <f t="shared" si="9"/>
        <v>0</v>
      </c>
      <c r="S80" s="760">
        <f>'(F2) Shpenzimet sipas nenfunk.b'!M80</f>
        <v>0</v>
      </c>
      <c r="T80" s="741">
        <f>'KB27'!N$19</f>
        <v>0</v>
      </c>
      <c r="U80" s="741">
        <f>'KB27'!N$27</f>
        <v>0</v>
      </c>
      <c r="V80" s="761">
        <f t="shared" si="10"/>
        <v>0</v>
      </c>
      <c r="W80" s="760">
        <f>'(F2) Shpenzimet sipas nenfunk.b'!Q80</f>
        <v>0</v>
      </c>
      <c r="X80" s="741">
        <f>'KB27'!O$19</f>
        <v>0</v>
      </c>
      <c r="Y80" s="741">
        <f>'KB27'!O$27</f>
        <v>0</v>
      </c>
      <c r="Z80" s="761">
        <f t="shared" si="11"/>
        <v>0</v>
      </c>
    </row>
    <row r="81" spans="1:26" s="104" customFormat="1" ht="15" customHeight="1" thickBot="1" x14ac:dyDescent="0.25">
      <c r="A81" s="732" t="str">
        <f>'(F2) Shpenzimet sipas nenfunk.b'!A81</f>
        <v>10661</v>
      </c>
      <c r="B81" s="789" t="str">
        <f>'(F2) Shpenzimet sipas nenfunk.b'!B81</f>
        <v>Strehimi social</v>
      </c>
      <c r="C81" s="762">
        <f>'(F2) Shpenzimet sipas nenfunk.b'!C81</f>
        <v>0</v>
      </c>
      <c r="D81" s="153">
        <f>'KB27'!J$73</f>
        <v>0</v>
      </c>
      <c r="E81" s="153">
        <f>'KB27'!J$80</f>
        <v>0</v>
      </c>
      <c r="F81" s="763">
        <f t="shared" si="6"/>
        <v>0</v>
      </c>
      <c r="G81" s="762">
        <f>'(F2) Shpenzimet sipas nenfunk.b'!D81</f>
        <v>0</v>
      </c>
      <c r="H81" s="153">
        <f>'KB27'!K$73</f>
        <v>0</v>
      </c>
      <c r="I81" s="153">
        <f>'KB27'!K$80</f>
        <v>0</v>
      </c>
      <c r="J81" s="763">
        <f t="shared" si="7"/>
        <v>0</v>
      </c>
      <c r="K81" s="762">
        <f>'(F2) Shpenzimet sipas nenfunk.b'!E81</f>
        <v>0</v>
      </c>
      <c r="L81" s="153">
        <f>'KB27'!L$73</f>
        <v>0</v>
      </c>
      <c r="M81" s="153">
        <f>'KB27'!L$80</f>
        <v>0</v>
      </c>
      <c r="N81" s="763">
        <f t="shared" si="8"/>
        <v>0</v>
      </c>
      <c r="O81" s="762">
        <f>'(F2) Shpenzimet sipas nenfunk.b'!I81</f>
        <v>0</v>
      </c>
      <c r="P81" s="153">
        <f>'KB27'!M$73</f>
        <v>0</v>
      </c>
      <c r="Q81" s="153">
        <f>'KB27'!M$80</f>
        <v>0</v>
      </c>
      <c r="R81" s="763">
        <f t="shared" si="9"/>
        <v>0</v>
      </c>
      <c r="S81" s="762">
        <f>'(F2) Shpenzimet sipas nenfunk.b'!M81</f>
        <v>0</v>
      </c>
      <c r="T81" s="153">
        <f>'KB27'!N$73</f>
        <v>0</v>
      </c>
      <c r="U81" s="153">
        <f>'KB27'!N$80</f>
        <v>0</v>
      </c>
      <c r="V81" s="763">
        <f t="shared" si="10"/>
        <v>0</v>
      </c>
      <c r="W81" s="762">
        <f>'(F2) Shpenzimet sipas nenfunk.b'!Q81</f>
        <v>0</v>
      </c>
      <c r="X81" s="153">
        <f>'KB27'!O$73</f>
        <v>0</v>
      </c>
      <c r="Y81" s="153">
        <f>'KB27'!O$80</f>
        <v>0</v>
      </c>
      <c r="Z81" s="763">
        <f t="shared" si="11"/>
        <v>0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2">
        <f>C6+C10+C14+C16+C18+C20+C25+C30+C34+C37+C39+C41+C43+C46+C49+C52+C54+C56+C58+C61+C65+C67+C71+C73+C75+C78+C80</f>
        <v>0</v>
      </c>
      <c r="D82" s="792">
        <f t="shared" ref="D82:Z82" si="13">D6+D10+D14+D16+D18+D20+D25+D30+D34+D37+D39+D41+D43+D46+D49+D52+D54+D56+D58+D61+D65+D67+D71+D73+D75+D78+D80</f>
        <v>0</v>
      </c>
      <c r="E82" s="792">
        <f t="shared" si="13"/>
        <v>0</v>
      </c>
      <c r="F82" s="792">
        <f t="shared" si="13"/>
        <v>0</v>
      </c>
      <c r="G82" s="792">
        <f t="shared" si="13"/>
        <v>0</v>
      </c>
      <c r="H82" s="792">
        <f t="shared" si="13"/>
        <v>0</v>
      </c>
      <c r="I82" s="792">
        <f t="shared" si="13"/>
        <v>0</v>
      </c>
      <c r="J82" s="792">
        <f t="shared" si="13"/>
        <v>0</v>
      </c>
      <c r="K82" s="792">
        <f t="shared" si="13"/>
        <v>0</v>
      </c>
      <c r="L82" s="792">
        <f t="shared" si="13"/>
        <v>0</v>
      </c>
      <c r="M82" s="792">
        <f t="shared" si="13"/>
        <v>0</v>
      </c>
      <c r="N82" s="792">
        <f t="shared" si="13"/>
        <v>0</v>
      </c>
      <c r="O82" s="792">
        <f t="shared" si="13"/>
        <v>0</v>
      </c>
      <c r="P82" s="792">
        <f t="shared" si="13"/>
        <v>0</v>
      </c>
      <c r="Q82" s="792">
        <f t="shared" si="13"/>
        <v>0</v>
      </c>
      <c r="R82" s="792">
        <f t="shared" si="13"/>
        <v>0</v>
      </c>
      <c r="S82" s="792">
        <f t="shared" si="13"/>
        <v>0</v>
      </c>
      <c r="T82" s="792">
        <f t="shared" si="13"/>
        <v>0</v>
      </c>
      <c r="U82" s="792">
        <f t="shared" si="13"/>
        <v>0</v>
      </c>
      <c r="V82" s="792">
        <f t="shared" si="13"/>
        <v>0</v>
      </c>
      <c r="W82" s="792">
        <f t="shared" si="13"/>
        <v>0</v>
      </c>
      <c r="X82" s="792">
        <f t="shared" si="13"/>
        <v>0</v>
      </c>
      <c r="Y82" s="792">
        <f t="shared" si="13"/>
        <v>0</v>
      </c>
      <c r="Z82" s="792">
        <f t="shared" si="13"/>
        <v>0</v>
      </c>
    </row>
    <row r="83" spans="1:26" ht="13.5" thickTop="1" x14ac:dyDescent="0.2"/>
  </sheetData>
  <sheetProtection algorithmName="SHA-512" hashValue="OfGopr1cQmKB2c8GpBugXu4cUsV2kYmEBgtw0iP+NzVeOsfuv0if2R3hb5jRW+wPsbVFLsqYLYONd/4dCDt6RA==" saltValue="QLRHMHqd69ZTvwJbbLwp4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topLeftCell="B1" zoomScaleNormal="10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Fjalori'!A428</f>
        <v>(F5) GRAFIKU I SHPENZIMEVE SIPAS NËNFUNKSIONIT - VLERA NETO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0</v>
      </c>
      <c r="E4" s="154">
        <f>' (F4)Shpenzimet sipas nenf.neto'!J6</f>
        <v>0</v>
      </c>
      <c r="F4" s="155">
        <f>' (F4)Shpenzimet sipas nenf.neto'!N6</f>
        <v>0</v>
      </c>
      <c r="G4" s="154">
        <f>' (F4)Shpenzimet sipas nenf.neto'!R6</f>
        <v>0</v>
      </c>
      <c r="H4" s="154">
        <f>' (F4)Shpenzimet sipas nenf.neto'!V6</f>
        <v>0</v>
      </c>
      <c r="I4" s="154">
        <f>' (F4)Shpenzimet sipas nenf.neto'!Z6</f>
        <v>0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0</v>
      </c>
      <c r="G6" s="154">
        <f>' (F4)Shpenzimet sipas nenf.neto'!R14</f>
        <v>0</v>
      </c>
      <c r="H6" s="154">
        <f>' (F4)Shpenzimet sipas nenf.neto'!V14</f>
        <v>0</v>
      </c>
      <c r="I6" s="154">
        <f>' (F4)Shpenzimet sipas nenf.neto'!Z14</f>
        <v>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0</v>
      </c>
      <c r="F7" s="155">
        <f>' (F4)Shpenzimet sipas nenf.neto'!N16</f>
        <v>0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0</v>
      </c>
      <c r="E10" s="154">
        <f>' (F4)Shpenzimet sipas nenf.neto'!J25</f>
        <v>0</v>
      </c>
      <c r="F10" s="155">
        <f>' (F4)Shpenzimet sipas nenf.neto'!N25</f>
        <v>0</v>
      </c>
      <c r="G10" s="154">
        <f>' (F4)Shpenzimet sipas nenf.neto'!R25</f>
        <v>0</v>
      </c>
      <c r="H10" s="154">
        <f>' (F4)Shpenzimet sipas nenf.neto'!V25</f>
        <v>0</v>
      </c>
      <c r="I10" s="154">
        <f>' (F4)Shpenzimet sipas nenf.neto'!Z25</f>
        <v>0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0</v>
      </c>
      <c r="E11" s="154">
        <f>' (F4)Shpenzimet sipas nenf.neto'!J30</f>
        <v>0</v>
      </c>
      <c r="F11" s="155">
        <f>' (F4)Shpenzimet sipas nenf.neto'!N30</f>
        <v>0</v>
      </c>
      <c r="G11" s="154">
        <f>' (F4)Shpenzimet sipas nenf.neto'!R30</f>
        <v>0</v>
      </c>
      <c r="H11" s="154">
        <f>' (F4)Shpenzimet sipas nenf.neto'!V30</f>
        <v>0</v>
      </c>
      <c r="I11" s="154">
        <f>' (F4)Shpenzimet sipas nenf.neto'!Z30</f>
        <v>0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0</v>
      </c>
      <c r="F13" s="155">
        <f>' (F4)Shpenzimet sipas nenf.neto'!N37</f>
        <v>0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0</v>
      </c>
      <c r="E18" s="154">
        <f>' (F4)Shpenzimet sipas nenf.neto'!J49</f>
        <v>0</v>
      </c>
      <c r="F18" s="155">
        <f>' (F4)Shpenzimet sipas nenf.neto'!N49</f>
        <v>0</v>
      </c>
      <c r="G18" s="154">
        <f>' (F4)Shpenzimet sipas nenf.neto'!R49</f>
        <v>0</v>
      </c>
      <c r="H18" s="154">
        <f>' (F4)Shpenzimet sipas nenf.neto'!V49</f>
        <v>0</v>
      </c>
      <c r="I18" s="154">
        <f>' (F4)Shpenzimet sipas nenf.neto'!Z49</f>
        <v>0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0</v>
      </c>
      <c r="E19" s="154">
        <f>' (F4)Shpenzimet sipas nenf.neto'!J52</f>
        <v>0</v>
      </c>
      <c r="F19" s="155">
        <f>' (F4)Shpenzimet sipas nenf.neto'!N52</f>
        <v>0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0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0</v>
      </c>
      <c r="E22" s="154">
        <f>' (F4)Shpenzimet sipas nenf.neto'!J58</f>
        <v>0</v>
      </c>
      <c r="F22" s="155">
        <f>' (F4)Shpenzimet sipas nenf.neto'!N58</f>
        <v>0</v>
      </c>
      <c r="G22" s="154">
        <f>' (F4)Shpenzimet sipas nenf.neto'!R58</f>
        <v>0</v>
      </c>
      <c r="H22" s="154">
        <f>' (F4)Shpenzimet sipas nenf.neto'!V58</f>
        <v>0</v>
      </c>
      <c r="I22" s="154">
        <f>' (F4)Shpenzimet sipas nenf.neto'!Z58</f>
        <v>0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0</v>
      </c>
      <c r="E23" s="154">
        <f>' (F4)Shpenzimet sipas nenf.neto'!J61</f>
        <v>0</v>
      </c>
      <c r="F23" s="155">
        <f>' (F4)Shpenzimet sipas nenf.neto'!N61</f>
        <v>0</v>
      </c>
      <c r="G23" s="154">
        <f>' (F4)Shpenzimet sipas nenf.neto'!R61</f>
        <v>0</v>
      </c>
      <c r="H23" s="154">
        <f>' (F4)Shpenzimet sipas nenf.neto'!V61</f>
        <v>0</v>
      </c>
      <c r="I23" s="154">
        <f>' (F4)Shpenzimet sipas nenf.neto'!Z61</f>
        <v>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0</v>
      </c>
      <c r="F24" s="155">
        <f>' (F4)Shpenzimet sipas nenf.neto'!N65</f>
        <v>0</v>
      </c>
      <c r="G24" s="154">
        <f>' (F4)Shpenzimet sipas nenf.neto'!R65</f>
        <v>0</v>
      </c>
      <c r="H24" s="154">
        <f>' (F4)Shpenzimet sipas nenf.neto'!V65</f>
        <v>0</v>
      </c>
      <c r="I24" s="154">
        <f>' (F4)Shpenzimet sipas nenf.neto'!Z65</f>
        <v>0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0</v>
      </c>
      <c r="F25" s="155">
        <f>' (F4)Shpenzimet sipas nenf.neto'!N67</f>
        <v>0</v>
      </c>
      <c r="G25" s="154">
        <f>' (F4)Shpenzimet sipas nenf.neto'!R67</f>
        <v>0</v>
      </c>
      <c r="H25" s="154">
        <f>' (F4)Shpenzimet sipas nenf.neto'!V67</f>
        <v>0</v>
      </c>
      <c r="I25" s="154">
        <f>' (F4)Shpenzimet sipas nenf.neto'!Z67</f>
        <v>0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0</v>
      </c>
      <c r="E26" s="154">
        <f>' (F4)Shpenzimet sipas nenf.neto'!J71</f>
        <v>0</v>
      </c>
      <c r="F26" s="155">
        <f>' (F4)Shpenzimet sipas nenf.neto'!N71</f>
        <v>0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0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0</v>
      </c>
      <c r="H28" s="154">
        <f>' (F4)Shpenzimet sipas nenf.neto'!V75</f>
        <v>0</v>
      </c>
      <c r="I28" s="154">
        <f>' (F4)Shpenzimet sipas nenf.neto'!Z75</f>
        <v>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0</v>
      </c>
      <c r="E31" s="157">
        <f t="shared" si="0"/>
        <v>0</v>
      </c>
      <c r="F31" s="157">
        <f t="shared" si="0"/>
        <v>0</v>
      </c>
      <c r="G31" s="157">
        <f t="shared" si="0"/>
        <v>0</v>
      </c>
      <c r="H31" s="157">
        <f t="shared" si="0"/>
        <v>0</v>
      </c>
      <c r="I31" s="157">
        <f t="shared" si="0"/>
        <v>0</v>
      </c>
    </row>
  </sheetData>
  <sheetProtection algorithmName="SHA-512" hashValue="Sc95OqQKGfz6ZrJvBKtKDCalfCC/HOg45OJTllJzWkfnL7TsnhbpCuc/vgtZQrNAW9W4MSmq8XCw3EFNxwoDbg==" saltValue="vYLZ6NxaGh/7vwFsu3Azug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topLeftCell="A14" zoomScaleNormal="10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6" t="str">
        <f>'(G1) Fjalori'!A430</f>
        <v>(F6) SHPENZIMET SIPAS FUNKSIONIT - VLERA BRUTO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8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-2</v>
      </c>
      <c r="D3" s="1034">
        <f>'(B1)Informacion i përgjithshëm '!B6</f>
        <v>-1</v>
      </c>
      <c r="E3" s="1034">
        <f>'(B1)Informacion i përgjithshëm '!B7</f>
        <v>0</v>
      </c>
      <c r="F3" s="1023">
        <f>'(B1)Informacion i përgjithshëm '!B8</f>
        <v>1</v>
      </c>
      <c r="G3" s="1023"/>
      <c r="H3" s="1023"/>
      <c r="I3" s="1023"/>
      <c r="J3" s="1023">
        <f>'(B1)Informacion i përgjithshëm '!B9</f>
        <v>2</v>
      </c>
      <c r="K3" s="1023"/>
      <c r="L3" s="1023"/>
      <c r="M3" s="1023"/>
      <c r="N3" s="1023">
        <f>'(B1)Informacion i përgjithshëm '!B10</f>
        <v>3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0</v>
      </c>
      <c r="D6" s="147">
        <f>'(F2) Shpenzimet sipas nenfunk.b'!D6</f>
        <v>0</v>
      </c>
      <c r="E6" s="147">
        <f>'(F2) Shpenzimet sipas nenfunk.b'!E6</f>
        <v>0</v>
      </c>
      <c r="F6" s="80">
        <f>'(F2) Shpenzimet sipas nenfunk.b'!F6</f>
        <v>0</v>
      </c>
      <c r="G6" s="80">
        <f>'(F2) Shpenzimet sipas nenfunk.b'!G6</f>
        <v>0</v>
      </c>
      <c r="H6" s="80">
        <f>'(F2) Shpenzimet sipas nenfunk.b'!H6</f>
        <v>0</v>
      </c>
      <c r="I6" s="143">
        <f>'(F2) Shpenzimet sipas nenfunk.b'!I6</f>
        <v>0</v>
      </c>
      <c r="J6" s="80">
        <f>'(F2) Shpenzimet sipas nenfunk.b'!J6</f>
        <v>0</v>
      </c>
      <c r="K6" s="80">
        <f>'(F2) Shpenzimet sipas nenfunk.b'!K6</f>
        <v>0</v>
      </c>
      <c r="L6" s="80">
        <f>'(F2) Shpenzimet sipas nenfunk.b'!L6</f>
        <v>0</v>
      </c>
      <c r="M6" s="143">
        <f>'(F2) Shpenzimet sipas nenfunk.b'!M6</f>
        <v>0</v>
      </c>
      <c r="N6" s="80">
        <f>'(F2) Shpenzimet sipas nenfunk.b'!N6</f>
        <v>0</v>
      </c>
      <c r="O6" s="80">
        <f>'(F2) Shpenzimet sipas nenfunk.b'!O6</f>
        <v>0</v>
      </c>
      <c r="P6" s="80">
        <f>'(F2) Shpenzimet sipas nenfunk.b'!P6</f>
        <v>0</v>
      </c>
      <c r="Q6" s="143">
        <f>'(F2) Shpenzimet sipas nenfunk.b'!Q6</f>
        <v>0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0</v>
      </c>
      <c r="D8" s="469">
        <f t="shared" ref="D8:Q8" si="2">SUM(D6:D7)</f>
        <v>0</v>
      </c>
      <c r="E8" s="469">
        <f t="shared" si="2"/>
        <v>0</v>
      </c>
      <c r="F8" s="469">
        <f t="shared" si="2"/>
        <v>0</v>
      </c>
      <c r="G8" s="469">
        <f t="shared" si="2"/>
        <v>0</v>
      </c>
      <c r="H8" s="469">
        <f t="shared" si="2"/>
        <v>0</v>
      </c>
      <c r="I8" s="469">
        <f>SUM(I6:I7)</f>
        <v>0</v>
      </c>
      <c r="J8" s="469">
        <f t="shared" si="2"/>
        <v>0</v>
      </c>
      <c r="K8" s="469">
        <f t="shared" si="2"/>
        <v>0</v>
      </c>
      <c r="L8" s="469">
        <f t="shared" si="2"/>
        <v>0</v>
      </c>
      <c r="M8" s="469">
        <f t="shared" si="2"/>
        <v>0</v>
      </c>
      <c r="N8" s="469">
        <f t="shared" si="2"/>
        <v>0</v>
      </c>
      <c r="O8" s="469">
        <f t="shared" si="2"/>
        <v>0</v>
      </c>
      <c r="P8" s="469">
        <f t="shared" si="2"/>
        <v>0</v>
      </c>
      <c r="Q8" s="469">
        <f t="shared" si="2"/>
        <v>0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0</v>
      </c>
      <c r="F9" s="80">
        <f>'(F2) Shpenzimet sipas nenfunk.b'!F14</f>
        <v>0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0</v>
      </c>
      <c r="J9" s="80">
        <f>'(F2) Shpenzimet sipas nenfunk.b'!J14</f>
        <v>0</v>
      </c>
      <c r="K9" s="80">
        <f>'(F2) Shpenzimet sipas nenfunk.b'!K14</f>
        <v>0</v>
      </c>
      <c r="L9" s="80">
        <f>'(F2) Shpenzimet sipas nenfunk.b'!L14</f>
        <v>0</v>
      </c>
      <c r="M9" s="143">
        <f>'(F2) Shpenzimet sipas nenfunk.b'!M14</f>
        <v>0</v>
      </c>
      <c r="N9" s="80">
        <f>'(F2) Shpenzimet sipas nenfunk.b'!N14</f>
        <v>0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0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0</v>
      </c>
      <c r="D10" s="147">
        <f>'(F2) Shpenzimet sipas nenfunk.b'!D16</f>
        <v>0</v>
      </c>
      <c r="E10" s="147">
        <f>'(F2) Shpenzimet sipas nenfunk.b'!E16</f>
        <v>0</v>
      </c>
      <c r="F10" s="80">
        <f>'(F2) Shpenzimet sipas nenfunk.b'!F16</f>
        <v>0</v>
      </c>
      <c r="G10" s="80">
        <f>'(F2) Shpenzimet sipas nenfunk.b'!G16</f>
        <v>0</v>
      </c>
      <c r="H10" s="80">
        <f>'(F2) Shpenzimet sipas nenfunk.b'!H16</f>
        <v>0</v>
      </c>
      <c r="I10" s="143">
        <f>'(F2) Shpenzimet sipas nenfunk.b'!I16</f>
        <v>0</v>
      </c>
      <c r="J10" s="80">
        <f>'(F2) Shpenzimet sipas nenfunk.b'!J16</f>
        <v>0</v>
      </c>
      <c r="K10" s="80">
        <f>'(F2) Shpenzimet sipas nenfunk.b'!K16</f>
        <v>0</v>
      </c>
      <c r="L10" s="80">
        <f>'(F2) Shpenzimet sipas nenfunk.b'!L16</f>
        <v>0</v>
      </c>
      <c r="M10" s="143">
        <f>'(F2) Shpenzimet sipas nenfunk.b'!M16</f>
        <v>0</v>
      </c>
      <c r="N10" s="80">
        <f>'(F2) Shpenzimet sipas nenfunk.b'!N16</f>
        <v>0</v>
      </c>
      <c r="O10" s="80">
        <f>'(F2) Shpenzimet sipas nenfunk.b'!O16</f>
        <v>0</v>
      </c>
      <c r="P10" s="80">
        <f>'(F2) Shpenzimet sipas nenfunk.b'!P16</f>
        <v>0</v>
      </c>
      <c r="Q10" s="143">
        <f>'(F2) Shpenzimet sipas nenfunk.b'!Q16</f>
        <v>0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0</v>
      </c>
      <c r="D12" s="469">
        <f t="shared" ref="D12:Q12" si="3">SUM(D9:D11)</f>
        <v>0</v>
      </c>
      <c r="E12" s="469">
        <f t="shared" si="3"/>
        <v>0</v>
      </c>
      <c r="F12" s="469">
        <f t="shared" si="3"/>
        <v>0</v>
      </c>
      <c r="G12" s="469">
        <f t="shared" si="3"/>
        <v>0</v>
      </c>
      <c r="H12" s="469">
        <f t="shared" si="3"/>
        <v>0</v>
      </c>
      <c r="I12" s="469">
        <f t="shared" si="3"/>
        <v>0</v>
      </c>
      <c r="J12" s="469">
        <f t="shared" si="3"/>
        <v>0</v>
      </c>
      <c r="K12" s="469">
        <f t="shared" si="3"/>
        <v>0</v>
      </c>
      <c r="L12" s="469">
        <f t="shared" si="3"/>
        <v>0</v>
      </c>
      <c r="M12" s="469">
        <f t="shared" si="3"/>
        <v>0</v>
      </c>
      <c r="N12" s="469">
        <f t="shared" si="3"/>
        <v>0</v>
      </c>
      <c r="O12" s="469">
        <f t="shared" si="3"/>
        <v>0</v>
      </c>
      <c r="P12" s="469">
        <f t="shared" si="3"/>
        <v>0</v>
      </c>
      <c r="Q12" s="469">
        <f t="shared" si="3"/>
        <v>0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0</v>
      </c>
      <c r="D14" s="147">
        <f>'(F2) Shpenzimet sipas nenfunk.b'!D25</f>
        <v>0</v>
      </c>
      <c r="E14" s="147">
        <f>'(F2) Shpenzimet sipas nenfunk.b'!E25</f>
        <v>0</v>
      </c>
      <c r="F14" s="80">
        <f>'(F2) Shpenzimet sipas nenfunk.b'!F25</f>
        <v>0</v>
      </c>
      <c r="G14" s="80">
        <f>'(F2) Shpenzimet sipas nenfunk.b'!G25</f>
        <v>0</v>
      </c>
      <c r="H14" s="80">
        <f>'(F2) Shpenzimet sipas nenfunk.b'!H25</f>
        <v>0</v>
      </c>
      <c r="I14" s="143">
        <f>'(F2) Shpenzimet sipas nenfunk.b'!I25</f>
        <v>0</v>
      </c>
      <c r="J14" s="80">
        <f>'(F2) Shpenzimet sipas nenfunk.b'!J25</f>
        <v>0</v>
      </c>
      <c r="K14" s="80">
        <f>'(F2) Shpenzimet sipas nenfunk.b'!K25</f>
        <v>0</v>
      </c>
      <c r="L14" s="80">
        <f>'(F2) Shpenzimet sipas nenfunk.b'!L25</f>
        <v>0</v>
      </c>
      <c r="M14" s="143">
        <f>'(F2) Shpenzimet sipas nenfunk.b'!M25</f>
        <v>0</v>
      </c>
      <c r="N14" s="80">
        <f>'(F2) Shpenzimet sipas nenfunk.b'!N25</f>
        <v>0</v>
      </c>
      <c r="O14" s="80">
        <f>'(F2) Shpenzimet sipas nenfunk.b'!O25</f>
        <v>0</v>
      </c>
      <c r="P14" s="80">
        <f>'(F2) Shpenzimet sipas nenfunk.b'!P25</f>
        <v>0</v>
      </c>
      <c r="Q14" s="143">
        <f>'(F2) Shpenzimet sipas nenfunk.b'!Q25</f>
        <v>0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0</v>
      </c>
      <c r="D15" s="147">
        <f>'(F2) Shpenzimet sipas nenfunk.b'!D30</f>
        <v>0</v>
      </c>
      <c r="E15" s="147">
        <f>'(F2) Shpenzimet sipas nenfunk.b'!E30</f>
        <v>0</v>
      </c>
      <c r="F15" s="80">
        <f>'(F2) Shpenzimet sipas nenfunk.b'!F30</f>
        <v>0</v>
      </c>
      <c r="G15" s="80">
        <f>'(F2) Shpenzimet sipas nenfunk.b'!G30</f>
        <v>0</v>
      </c>
      <c r="H15" s="80">
        <f>'(F2) Shpenzimet sipas nenfunk.b'!H30</f>
        <v>0</v>
      </c>
      <c r="I15" s="143">
        <f>'(F2) Shpenzimet sipas nenfunk.b'!I30</f>
        <v>0</v>
      </c>
      <c r="J15" s="80">
        <f>'(F2) Shpenzimet sipas nenfunk.b'!J30</f>
        <v>0</v>
      </c>
      <c r="K15" s="80">
        <f>'(F2) Shpenzimet sipas nenfunk.b'!K30</f>
        <v>0</v>
      </c>
      <c r="L15" s="80">
        <f>'(F2) Shpenzimet sipas nenfunk.b'!L30</f>
        <v>0</v>
      </c>
      <c r="M15" s="143">
        <f>'(F2) Shpenzimet sipas nenfunk.b'!M30</f>
        <v>0</v>
      </c>
      <c r="N15" s="80">
        <f>'(F2) Shpenzimet sipas nenfunk.b'!N30</f>
        <v>0</v>
      </c>
      <c r="O15" s="80">
        <f>'(F2) Shpenzimet sipas nenfunk.b'!O30</f>
        <v>0</v>
      </c>
      <c r="P15" s="80">
        <f>'(F2) Shpenzimet sipas nenfunk.b'!P30</f>
        <v>0</v>
      </c>
      <c r="Q15" s="143">
        <f>'(F2) Shpenzimet sipas nenfunk.b'!Q30</f>
        <v>0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0</v>
      </c>
      <c r="D17" s="469">
        <f t="shared" ref="D17:Q17" si="4">SUM(D13:D16)</f>
        <v>0</v>
      </c>
      <c r="E17" s="469">
        <f t="shared" si="4"/>
        <v>0</v>
      </c>
      <c r="F17" s="469">
        <f t="shared" si="4"/>
        <v>0</v>
      </c>
      <c r="G17" s="469">
        <f t="shared" si="4"/>
        <v>0</v>
      </c>
      <c r="H17" s="469">
        <f t="shared" si="4"/>
        <v>0</v>
      </c>
      <c r="I17" s="469">
        <f t="shared" si="4"/>
        <v>0</v>
      </c>
      <c r="J17" s="469">
        <f t="shared" si="4"/>
        <v>0</v>
      </c>
      <c r="K17" s="469">
        <f t="shared" si="4"/>
        <v>0</v>
      </c>
      <c r="L17" s="469">
        <f t="shared" si="4"/>
        <v>0</v>
      </c>
      <c r="M17" s="469">
        <f t="shared" si="4"/>
        <v>0</v>
      </c>
      <c r="N17" s="469">
        <f t="shared" si="4"/>
        <v>0</v>
      </c>
      <c r="O17" s="469">
        <f t="shared" si="4"/>
        <v>0</v>
      </c>
      <c r="P17" s="469">
        <f t="shared" si="4"/>
        <v>0</v>
      </c>
      <c r="Q17" s="469">
        <f t="shared" si="4"/>
        <v>0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0</v>
      </c>
      <c r="D18" s="147">
        <f>'(F2) Shpenzimet sipas nenfunk.b'!D37</f>
        <v>0</v>
      </c>
      <c r="E18" s="147">
        <f>'(F2) Shpenzimet sipas nenfunk.b'!E37</f>
        <v>0</v>
      </c>
      <c r="F18" s="80">
        <f>'(F2) Shpenzimet sipas nenfunk.b'!F37</f>
        <v>0</v>
      </c>
      <c r="G18" s="80">
        <f>'(F2) Shpenzimet sipas nenfunk.b'!G37</f>
        <v>0</v>
      </c>
      <c r="H18" s="80">
        <f>'(F2) Shpenzimet sipas nenfunk.b'!H37</f>
        <v>0</v>
      </c>
      <c r="I18" s="143">
        <f>'(F2) Shpenzimet sipas nenfunk.b'!I37</f>
        <v>0</v>
      </c>
      <c r="J18" s="80">
        <f>'(F2) Shpenzimet sipas nenfunk.b'!J37</f>
        <v>0</v>
      </c>
      <c r="K18" s="80">
        <f>'(F2) Shpenzimet sipas nenfunk.b'!K37</f>
        <v>0</v>
      </c>
      <c r="L18" s="80">
        <f>'(F2) Shpenzimet sipas nenfunk.b'!L37</f>
        <v>0</v>
      </c>
      <c r="M18" s="143">
        <f>'(F2) Shpenzimet sipas nenfunk.b'!M37</f>
        <v>0</v>
      </c>
      <c r="N18" s="80">
        <f>'(F2) Shpenzimet sipas nenfunk.b'!N37</f>
        <v>0</v>
      </c>
      <c r="O18" s="80">
        <f>'(F2) Shpenzimet sipas nenfunk.b'!O37</f>
        <v>0</v>
      </c>
      <c r="P18" s="80">
        <f>'(F2) Shpenzimet sipas nenfunk.b'!P37</f>
        <v>0</v>
      </c>
      <c r="Q18" s="143">
        <f>'(F2) Shpenzimet sipas nenfunk.b'!Q37</f>
        <v>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0</v>
      </c>
      <c r="D22" s="469">
        <f t="shared" ref="D22:Q22" si="5">SUM(D18:D21)</f>
        <v>0</v>
      </c>
      <c r="E22" s="469">
        <f t="shared" si="5"/>
        <v>0</v>
      </c>
      <c r="F22" s="469">
        <f t="shared" si="5"/>
        <v>0</v>
      </c>
      <c r="G22" s="469">
        <f t="shared" si="5"/>
        <v>0</v>
      </c>
      <c r="H22" s="469">
        <f t="shared" si="5"/>
        <v>0</v>
      </c>
      <c r="I22" s="469">
        <f t="shared" si="5"/>
        <v>0</v>
      </c>
      <c r="J22" s="469">
        <f t="shared" si="5"/>
        <v>0</v>
      </c>
      <c r="K22" s="469">
        <f t="shared" si="5"/>
        <v>0</v>
      </c>
      <c r="L22" s="469">
        <f t="shared" si="5"/>
        <v>0</v>
      </c>
      <c r="M22" s="469">
        <f t="shared" si="5"/>
        <v>0</v>
      </c>
      <c r="N22" s="469">
        <f t="shared" si="5"/>
        <v>0</v>
      </c>
      <c r="O22" s="469">
        <f t="shared" si="5"/>
        <v>0</v>
      </c>
      <c r="P22" s="469">
        <f t="shared" si="5"/>
        <v>0</v>
      </c>
      <c r="Q22" s="469">
        <f t="shared" si="5"/>
        <v>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0</v>
      </c>
      <c r="D24" s="147">
        <f>'(F2) Shpenzimet sipas nenfunk.b'!D49</f>
        <v>0</v>
      </c>
      <c r="E24" s="147">
        <f>'(F2) Shpenzimet sipas nenfunk.b'!E49</f>
        <v>0</v>
      </c>
      <c r="F24" s="80">
        <f>'(F2) Shpenzimet sipas nenfunk.b'!F49</f>
        <v>0</v>
      </c>
      <c r="G24" s="80">
        <f>'(F2) Shpenzimet sipas nenfunk.b'!G49</f>
        <v>0</v>
      </c>
      <c r="H24" s="80">
        <f>'(F2) Shpenzimet sipas nenfunk.b'!H49</f>
        <v>0</v>
      </c>
      <c r="I24" s="143">
        <f>'(F2) Shpenzimet sipas nenfunk.b'!I49</f>
        <v>0</v>
      </c>
      <c r="J24" s="80">
        <f>'(F2) Shpenzimet sipas nenfunk.b'!J49</f>
        <v>0</v>
      </c>
      <c r="K24" s="80">
        <f>'(F2) Shpenzimet sipas nenfunk.b'!K49</f>
        <v>0</v>
      </c>
      <c r="L24" s="80">
        <f>'(F2) Shpenzimet sipas nenfunk.b'!L49</f>
        <v>0</v>
      </c>
      <c r="M24" s="143">
        <f>'(F2) Shpenzimet sipas nenfunk.b'!M49</f>
        <v>0</v>
      </c>
      <c r="N24" s="80">
        <f>'(F2) Shpenzimet sipas nenfunk.b'!N49</f>
        <v>0</v>
      </c>
      <c r="O24" s="80">
        <f>'(F2) Shpenzimet sipas nenfunk.b'!O49</f>
        <v>0</v>
      </c>
      <c r="P24" s="80">
        <f>'(F2) Shpenzimet sipas nenfunk.b'!P49</f>
        <v>0</v>
      </c>
      <c r="Q24" s="143">
        <f>'(F2) Shpenzimet sipas nenfunk.b'!Q49</f>
        <v>0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0</v>
      </c>
      <c r="D25" s="147">
        <f>'(F2) Shpenzimet sipas nenfunk.b'!D52</f>
        <v>0</v>
      </c>
      <c r="E25" s="147">
        <f>'(F2) Shpenzimet sipas nenfunk.b'!E52</f>
        <v>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0</v>
      </c>
      <c r="I25" s="143">
        <f>'(F2) Shpenzimet sipas nenfunk.b'!I52</f>
        <v>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0</v>
      </c>
      <c r="M25" s="143">
        <f>'(F2) Shpenzimet sipas nenfunk.b'!M52</f>
        <v>0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0</v>
      </c>
      <c r="Q25" s="143">
        <f>'(F2) Shpenzimet sipas nenfunk.b'!Q52</f>
        <v>0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0</v>
      </c>
      <c r="D27" s="469">
        <f t="shared" ref="D27:Q27" si="6">SUM(D23:D26)</f>
        <v>0</v>
      </c>
      <c r="E27" s="469">
        <f t="shared" si="6"/>
        <v>0</v>
      </c>
      <c r="F27" s="469">
        <f t="shared" si="6"/>
        <v>0</v>
      </c>
      <c r="G27" s="469">
        <f t="shared" si="6"/>
        <v>0</v>
      </c>
      <c r="H27" s="469">
        <f t="shared" si="6"/>
        <v>0</v>
      </c>
      <c r="I27" s="469">
        <f t="shared" si="6"/>
        <v>0</v>
      </c>
      <c r="J27" s="469">
        <f t="shared" si="6"/>
        <v>0</v>
      </c>
      <c r="K27" s="469">
        <f t="shared" si="6"/>
        <v>0</v>
      </c>
      <c r="L27" s="469">
        <f t="shared" si="6"/>
        <v>0</v>
      </c>
      <c r="M27" s="469">
        <f t="shared" si="6"/>
        <v>0</v>
      </c>
      <c r="N27" s="469">
        <f t="shared" si="6"/>
        <v>0</v>
      </c>
      <c r="O27" s="469">
        <f t="shared" si="6"/>
        <v>0</v>
      </c>
      <c r="P27" s="469">
        <f t="shared" si="6"/>
        <v>0</v>
      </c>
      <c r="Q27" s="469">
        <f t="shared" si="6"/>
        <v>0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6" t="str">
        <f>'(G1) Fjalori'!A438</f>
        <v>07 Shëndetësia</v>
      </c>
      <c r="B29" s="757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0</v>
      </c>
      <c r="D30" s="147">
        <f>'(F2) Shpenzimet sipas nenfunk.b'!D58</f>
        <v>0</v>
      </c>
      <c r="E30" s="147">
        <f>'(F2) Shpenzimet sipas nenfunk.b'!E58</f>
        <v>0</v>
      </c>
      <c r="F30" s="80">
        <f>'(F2) Shpenzimet sipas nenfunk.b'!F58</f>
        <v>0</v>
      </c>
      <c r="G30" s="80">
        <f>'(F2) Shpenzimet sipas nenfunk.b'!G58</f>
        <v>0</v>
      </c>
      <c r="H30" s="80">
        <f>'(F2) Shpenzimet sipas nenfunk.b'!H58</f>
        <v>0</v>
      </c>
      <c r="I30" s="143">
        <f>'(F2) Shpenzimet sipas nenfunk.b'!I58</f>
        <v>0</v>
      </c>
      <c r="J30" s="80">
        <f>'(F2) Shpenzimet sipas nenfunk.b'!J58</f>
        <v>0</v>
      </c>
      <c r="K30" s="80">
        <f>'(F2) Shpenzimet sipas nenfunk.b'!K58</f>
        <v>0</v>
      </c>
      <c r="L30" s="80">
        <f>'(F2) Shpenzimet sipas nenfunk.b'!L58</f>
        <v>0</v>
      </c>
      <c r="M30" s="143">
        <f>'(F2) Shpenzimet sipas nenfunk.b'!M58</f>
        <v>0</v>
      </c>
      <c r="N30" s="80">
        <f>'(F2) Shpenzimet sipas nenfunk.b'!N58</f>
        <v>0</v>
      </c>
      <c r="O30" s="80">
        <f>'(F2) Shpenzimet sipas nenfunk.b'!O58</f>
        <v>0</v>
      </c>
      <c r="P30" s="80">
        <f>'(F2) Shpenzimet sipas nenfunk.b'!P58</f>
        <v>0</v>
      </c>
      <c r="Q30" s="143">
        <f>'(F2) Shpenzimet sipas nenfunk.b'!Q58</f>
        <v>0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0</v>
      </c>
      <c r="D31" s="147">
        <f>'(F2) Shpenzimet sipas nenfunk.b'!D61</f>
        <v>0</v>
      </c>
      <c r="E31" s="147">
        <f>'(F2) Shpenzimet sipas nenfunk.b'!E61</f>
        <v>0</v>
      </c>
      <c r="F31" s="80">
        <f>'(F2) Shpenzimet sipas nenfunk.b'!F61</f>
        <v>0</v>
      </c>
      <c r="G31" s="80">
        <f>'(F2) Shpenzimet sipas nenfunk.b'!G61</f>
        <v>0</v>
      </c>
      <c r="H31" s="80">
        <f>'(F2) Shpenzimet sipas nenfunk.b'!H61</f>
        <v>0</v>
      </c>
      <c r="I31" s="143">
        <f>'(F2) Shpenzimet sipas nenfunk.b'!I61</f>
        <v>0</v>
      </c>
      <c r="J31" s="80">
        <f>'(F2) Shpenzimet sipas nenfunk.b'!J61</f>
        <v>0</v>
      </c>
      <c r="K31" s="80">
        <f>'(F2) Shpenzimet sipas nenfunk.b'!K61</f>
        <v>0</v>
      </c>
      <c r="L31" s="80">
        <f>'(F2) Shpenzimet sipas nenfunk.b'!L61</f>
        <v>0</v>
      </c>
      <c r="M31" s="143">
        <f>'(F2) Shpenzimet sipas nenfunk.b'!M61</f>
        <v>0</v>
      </c>
      <c r="N31" s="80">
        <f>'(F2) Shpenzimet sipas nenfunk.b'!N61</f>
        <v>0</v>
      </c>
      <c r="O31" s="80">
        <f>'(F2) Shpenzimet sipas nenfunk.b'!O61</f>
        <v>0</v>
      </c>
      <c r="P31" s="80">
        <f>'(F2) Shpenzimet sipas nenfunk.b'!P61</f>
        <v>0</v>
      </c>
      <c r="Q31" s="143">
        <f>'(F2) Shpenzimet sipas nenfunk.b'!Q61</f>
        <v>0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0</v>
      </c>
      <c r="D32" s="469">
        <f t="shared" ref="D32:Q32" si="8">SUM(D30:D31)</f>
        <v>0</v>
      </c>
      <c r="E32" s="469">
        <f t="shared" si="8"/>
        <v>0</v>
      </c>
      <c r="F32" s="469">
        <f t="shared" si="8"/>
        <v>0</v>
      </c>
      <c r="G32" s="469">
        <f t="shared" si="8"/>
        <v>0</v>
      </c>
      <c r="H32" s="469">
        <f t="shared" si="8"/>
        <v>0</v>
      </c>
      <c r="I32" s="469">
        <f t="shared" si="8"/>
        <v>0</v>
      </c>
      <c r="J32" s="469">
        <f t="shared" si="8"/>
        <v>0</v>
      </c>
      <c r="K32" s="469">
        <f t="shared" si="8"/>
        <v>0</v>
      </c>
      <c r="L32" s="469">
        <f t="shared" si="8"/>
        <v>0</v>
      </c>
      <c r="M32" s="469">
        <f t="shared" si="8"/>
        <v>0</v>
      </c>
      <c r="N32" s="469">
        <f t="shared" si="8"/>
        <v>0</v>
      </c>
      <c r="O32" s="469">
        <f t="shared" si="8"/>
        <v>0</v>
      </c>
      <c r="P32" s="469">
        <f t="shared" si="8"/>
        <v>0</v>
      </c>
      <c r="Q32" s="469">
        <f t="shared" si="8"/>
        <v>0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0</v>
      </c>
      <c r="D33" s="147">
        <f>'(F2) Shpenzimet sipas nenfunk.b'!D65</f>
        <v>0</v>
      </c>
      <c r="E33" s="147">
        <f>'(F2) Shpenzimet sipas nenfunk.b'!E65</f>
        <v>0</v>
      </c>
      <c r="F33" s="80">
        <f>'(F2) Shpenzimet sipas nenfunk.b'!F65</f>
        <v>0</v>
      </c>
      <c r="G33" s="80">
        <f>'(F2) Shpenzimet sipas nenfunk.b'!G65</f>
        <v>0</v>
      </c>
      <c r="H33" s="80">
        <f>'(F2) Shpenzimet sipas nenfunk.b'!H65</f>
        <v>0</v>
      </c>
      <c r="I33" s="143">
        <f>'(F2) Shpenzimet sipas nenfunk.b'!I65</f>
        <v>0</v>
      </c>
      <c r="J33" s="80">
        <f>'(F2) Shpenzimet sipas nenfunk.b'!J65</f>
        <v>0</v>
      </c>
      <c r="K33" s="80">
        <f>'(F2) Shpenzimet sipas nenfunk.b'!K65</f>
        <v>0</v>
      </c>
      <c r="L33" s="80">
        <f>'(F2) Shpenzimet sipas nenfunk.b'!L65</f>
        <v>0</v>
      </c>
      <c r="M33" s="143">
        <f>'(F2) Shpenzimet sipas nenfunk.b'!M65</f>
        <v>0</v>
      </c>
      <c r="N33" s="80">
        <f>'(F2) Shpenzimet sipas nenfunk.b'!N65</f>
        <v>0</v>
      </c>
      <c r="O33" s="80">
        <f>'(F2) Shpenzimet sipas nenfunk.b'!O65</f>
        <v>0</v>
      </c>
      <c r="P33" s="80">
        <f>'(F2) Shpenzimet sipas nenfunk.b'!P65</f>
        <v>0</v>
      </c>
      <c r="Q33" s="143">
        <f>'(F2) Shpenzimet sipas nenfunk.b'!Q65</f>
        <v>0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0</v>
      </c>
      <c r="D34" s="147">
        <f>'(F2) Shpenzimet sipas nenfunk.b'!D67</f>
        <v>0</v>
      </c>
      <c r="E34" s="147">
        <f>'(F2) Shpenzimet sipas nenfunk.b'!E67</f>
        <v>0</v>
      </c>
      <c r="F34" s="80">
        <f>'(F2) Shpenzimet sipas nenfunk.b'!F67</f>
        <v>0</v>
      </c>
      <c r="G34" s="80">
        <f>'(F2) Shpenzimet sipas nenfunk.b'!G67</f>
        <v>0</v>
      </c>
      <c r="H34" s="80">
        <f>'(F2) Shpenzimet sipas nenfunk.b'!H67</f>
        <v>0</v>
      </c>
      <c r="I34" s="143">
        <f>'(F2) Shpenzimet sipas nenfunk.b'!I67</f>
        <v>0</v>
      </c>
      <c r="J34" s="80">
        <f>'(F2) Shpenzimet sipas nenfunk.b'!J67</f>
        <v>0</v>
      </c>
      <c r="K34" s="80">
        <f>'(F2) Shpenzimet sipas nenfunk.b'!K67</f>
        <v>0</v>
      </c>
      <c r="L34" s="80">
        <f>'(F2) Shpenzimet sipas nenfunk.b'!L67</f>
        <v>0</v>
      </c>
      <c r="M34" s="143">
        <f>'(F2) Shpenzimet sipas nenfunk.b'!M67</f>
        <v>0</v>
      </c>
      <c r="N34" s="80">
        <f>'(F2) Shpenzimet sipas nenfunk.b'!N67</f>
        <v>0</v>
      </c>
      <c r="O34" s="80">
        <f>'(F2) Shpenzimet sipas nenfunk.b'!O67</f>
        <v>0</v>
      </c>
      <c r="P34" s="80">
        <f>'(F2) Shpenzimet sipas nenfunk.b'!P67</f>
        <v>0</v>
      </c>
      <c r="Q34" s="143">
        <f>'(F2) Shpenzimet sipas nenfunk.b'!Q67</f>
        <v>0</v>
      </c>
    </row>
    <row r="35" spans="1:17" ht="15" customHeight="1" x14ac:dyDescent="0.2">
      <c r="A35" s="756" t="str">
        <f>'(G1) Fjalori'!A440</f>
        <v>09 Arsimi</v>
      </c>
      <c r="B35" s="757"/>
      <c r="C35" s="469">
        <f t="shared" ref="C35:Q35" si="9">SUM(C33:C34)</f>
        <v>0</v>
      </c>
      <c r="D35" s="469">
        <f t="shared" si="9"/>
        <v>0</v>
      </c>
      <c r="E35" s="469">
        <f t="shared" si="9"/>
        <v>0</v>
      </c>
      <c r="F35" s="469">
        <f t="shared" si="9"/>
        <v>0</v>
      </c>
      <c r="G35" s="469">
        <f t="shared" si="9"/>
        <v>0</v>
      </c>
      <c r="H35" s="469">
        <f t="shared" si="9"/>
        <v>0</v>
      </c>
      <c r="I35" s="469">
        <f t="shared" si="9"/>
        <v>0</v>
      </c>
      <c r="J35" s="469">
        <f t="shared" si="9"/>
        <v>0</v>
      </c>
      <c r="K35" s="469">
        <f t="shared" si="9"/>
        <v>0</v>
      </c>
      <c r="L35" s="469">
        <f t="shared" si="9"/>
        <v>0</v>
      </c>
      <c r="M35" s="469">
        <f t="shared" si="9"/>
        <v>0</v>
      </c>
      <c r="N35" s="469">
        <f t="shared" si="9"/>
        <v>0</v>
      </c>
      <c r="O35" s="469">
        <f t="shared" si="9"/>
        <v>0</v>
      </c>
      <c r="P35" s="469">
        <f t="shared" si="9"/>
        <v>0</v>
      </c>
      <c r="Q35" s="469">
        <f t="shared" si="9"/>
        <v>0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0</v>
      </c>
      <c r="D36" s="147">
        <f>'(F2) Shpenzimet sipas nenfunk.b'!D71</f>
        <v>0</v>
      </c>
      <c r="E36" s="147">
        <f>'(F2) Shpenzimet sipas nenfunk.b'!E71</f>
        <v>0</v>
      </c>
      <c r="F36" s="80">
        <f>'(F2) Shpenzimet sipas nenfunk.b'!F71</f>
        <v>0</v>
      </c>
      <c r="G36" s="80">
        <f>'(F2) Shpenzimet sipas nenfunk.b'!G71</f>
        <v>0</v>
      </c>
      <c r="H36" s="80">
        <f>'(F2) Shpenzimet sipas nenfunk.b'!H71</f>
        <v>0</v>
      </c>
      <c r="I36" s="143">
        <f>'(F2) Shpenzimet sipas nenfunk.b'!I71</f>
        <v>0</v>
      </c>
      <c r="J36" s="80">
        <f>'(F2) Shpenzimet sipas nenfunk.b'!J71</f>
        <v>0</v>
      </c>
      <c r="K36" s="80">
        <f>'(F2) Shpenzimet sipas nenfunk.b'!K71</f>
        <v>0</v>
      </c>
      <c r="L36" s="80">
        <f>'(F2) Shpenzimet sipas nenfunk.b'!L71</f>
        <v>0</v>
      </c>
      <c r="M36" s="143">
        <f>'(F2) Shpenzimet sipas nenfunk.b'!M71</f>
        <v>0</v>
      </c>
      <c r="N36" s="80">
        <f>'(F2) Shpenzimet sipas nenfunk.b'!N71</f>
        <v>0</v>
      </c>
      <c r="O36" s="80">
        <f>'(F2) Shpenzimet sipas nenfunk.b'!O71</f>
        <v>0</v>
      </c>
      <c r="P36" s="80">
        <f>'(F2) Shpenzimet sipas nenfunk.b'!P71</f>
        <v>0</v>
      </c>
      <c r="Q36" s="143">
        <f>'(F2) Shpenzimet sipas nenfunk.b'!Q71</f>
        <v>0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0</v>
      </c>
      <c r="D38" s="147">
        <f>'(F2) Shpenzimet sipas nenfunk.b'!D75</f>
        <v>0</v>
      </c>
      <c r="E38" s="147">
        <f>'(F2) Shpenzimet sipas nenfunk.b'!E75</f>
        <v>0</v>
      </c>
      <c r="F38" s="80">
        <f>'(F2) Shpenzimet sipas nenfunk.b'!F75</f>
        <v>0</v>
      </c>
      <c r="G38" s="80">
        <f>'(F2) Shpenzimet sipas nenfunk.b'!G75</f>
        <v>0</v>
      </c>
      <c r="H38" s="80">
        <f>'(F2) Shpenzimet sipas nenfunk.b'!H75</f>
        <v>0</v>
      </c>
      <c r="I38" s="143">
        <f>'(F2) Shpenzimet sipas nenfunk.b'!I75</f>
        <v>0</v>
      </c>
      <c r="J38" s="80">
        <f>'(F2) Shpenzimet sipas nenfunk.b'!J75</f>
        <v>0</v>
      </c>
      <c r="K38" s="80">
        <f>'(F2) Shpenzimet sipas nenfunk.b'!K75</f>
        <v>0</v>
      </c>
      <c r="L38" s="80">
        <f>'(F2) Shpenzimet sipas nenfunk.b'!L75</f>
        <v>0</v>
      </c>
      <c r="M38" s="143">
        <f>'(F2) Shpenzimet sipas nenfunk.b'!M75</f>
        <v>0</v>
      </c>
      <c r="N38" s="80">
        <f>'(F2) Shpenzimet sipas nenfunk.b'!N75</f>
        <v>0</v>
      </c>
      <c r="O38" s="80">
        <f>'(F2) Shpenzimet sipas nenfunk.b'!O75</f>
        <v>0</v>
      </c>
      <c r="P38" s="80">
        <f>'(F2) Shpenzimet sipas nenfunk.b'!P75</f>
        <v>0</v>
      </c>
      <c r="Q38" s="143">
        <f>'(F2) Shpenzimet sipas nenfunk.b'!Q75</f>
        <v>0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6" t="str">
        <f>'(G1) Fjalori'!A441</f>
        <v>10 Mbrojtja Sociale</v>
      </c>
      <c r="B41" s="757"/>
      <c r="C41" s="469">
        <f t="shared" ref="C41:Q41" si="10">SUM(C36:C40)</f>
        <v>0</v>
      </c>
      <c r="D41" s="469">
        <f t="shared" si="10"/>
        <v>0</v>
      </c>
      <c r="E41" s="469">
        <f t="shared" si="10"/>
        <v>0</v>
      </c>
      <c r="F41" s="469">
        <f t="shared" si="10"/>
        <v>0</v>
      </c>
      <c r="G41" s="469">
        <f t="shared" si="10"/>
        <v>0</v>
      </c>
      <c r="H41" s="469">
        <f t="shared" si="10"/>
        <v>0</v>
      </c>
      <c r="I41" s="469">
        <f t="shared" si="10"/>
        <v>0</v>
      </c>
      <c r="J41" s="469">
        <f t="shared" si="10"/>
        <v>0</v>
      </c>
      <c r="K41" s="469">
        <f t="shared" si="10"/>
        <v>0</v>
      </c>
      <c r="L41" s="469">
        <f t="shared" si="10"/>
        <v>0</v>
      </c>
      <c r="M41" s="469">
        <f t="shared" si="10"/>
        <v>0</v>
      </c>
      <c r="N41" s="469">
        <f t="shared" si="10"/>
        <v>0</v>
      </c>
      <c r="O41" s="469">
        <f t="shared" si="10"/>
        <v>0</v>
      </c>
      <c r="P41" s="469">
        <f t="shared" si="10"/>
        <v>0</v>
      </c>
      <c r="Q41" s="469">
        <f t="shared" si="10"/>
        <v>0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6"/>
      <c r="D42" s="767"/>
      <c r="E42" s="768"/>
      <c r="F42" s="756"/>
      <c r="G42" s="767"/>
      <c r="H42" s="768"/>
      <c r="I42" s="469">
        <f>'(D1) Tavanet buxhetore'!C494</f>
        <v>0</v>
      </c>
      <c r="J42" s="756"/>
      <c r="K42" s="767"/>
      <c r="L42" s="768"/>
      <c r="M42" s="469">
        <f>'(D1) Tavanet buxhetore'!D494</f>
        <v>0</v>
      </c>
      <c r="N42" s="756"/>
      <c r="O42" s="767"/>
      <c r="P42" s="768"/>
      <c r="Q42" s="469">
        <f>'(D1) Tavanet buxhetore'!E494</f>
        <v>0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0</v>
      </c>
      <c r="D43" s="237">
        <f t="shared" si="11"/>
        <v>0</v>
      </c>
      <c r="E43" s="237">
        <f t="shared" si="11"/>
        <v>0</v>
      </c>
      <c r="F43" s="237">
        <f t="shared" si="11"/>
        <v>0</v>
      </c>
      <c r="G43" s="237">
        <f t="shared" si="11"/>
        <v>0</v>
      </c>
      <c r="H43" s="237">
        <f t="shared" si="11"/>
        <v>0</v>
      </c>
      <c r="I43" s="237">
        <f t="shared" si="11"/>
        <v>0</v>
      </c>
      <c r="J43" s="237">
        <f t="shared" si="11"/>
        <v>0</v>
      </c>
      <c r="K43" s="237">
        <f t="shared" si="11"/>
        <v>0</v>
      </c>
      <c r="L43" s="237">
        <f t="shared" si="11"/>
        <v>0</v>
      </c>
      <c r="M43" s="237">
        <f t="shared" si="11"/>
        <v>0</v>
      </c>
      <c r="N43" s="237">
        <f t="shared" si="11"/>
        <v>0</v>
      </c>
      <c r="O43" s="237">
        <f t="shared" si="11"/>
        <v>0</v>
      </c>
      <c r="P43" s="237">
        <f t="shared" si="11"/>
        <v>0</v>
      </c>
      <c r="Q43" s="237">
        <f t="shared" si="11"/>
        <v>0</v>
      </c>
    </row>
  </sheetData>
  <sheetProtection algorithmName="SHA-512" hashValue="jH0eSq9L5wLVCzx+84LJNowxQ4uqWxejej6gdVuiQbxHuWq20p0zgDfNnNDGKcY8Aq7m+n0D07D05wyfXWnx+A==" saltValue="I4Y65Af7RlPPfZvY4tFo6A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E1" zoomScaleNormal="10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Fjalori'!A443</f>
        <v>(F7) GRAFIKU I SHPENZIMEVE SIPAS FUNKSIONIT - VLERA BRUTO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-2</v>
      </c>
      <c r="E3" s="238">
        <f>'(A1) Titulli'!B40</f>
        <v>-1</v>
      </c>
      <c r="F3" s="238">
        <f>'(A1) Titulli'!B41</f>
        <v>0</v>
      </c>
      <c r="G3" s="239">
        <f>'(A1) Titulli'!B42</f>
        <v>1</v>
      </c>
      <c r="H3" s="239">
        <f>'(A1) Titulli'!B43</f>
        <v>2</v>
      </c>
      <c r="I3" s="239">
        <f>'(A1) Titulli'!B44</f>
        <v>3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0</v>
      </c>
      <c r="E4" s="154">
        <f>'(F6) Shpenzimet sipas funks.bru'!D8</f>
        <v>0</v>
      </c>
      <c r="F4" s="154">
        <f>'(F6) Shpenzimet sipas funks.bru'!E8</f>
        <v>0</v>
      </c>
      <c r="G4" s="154">
        <f>'(F6) Shpenzimet sipas funks.bru'!I8</f>
        <v>0</v>
      </c>
      <c r="H4" s="154">
        <f>'(F6) Shpenzimet sipas funks.bru'!M8</f>
        <v>0</v>
      </c>
      <c r="I4" s="154">
        <f>'(F6) Shpenzimet sipas funks.bru'!Q8</f>
        <v>0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0</v>
      </c>
      <c r="E5" s="154">
        <f>'(F6) Shpenzimet sipas funks.bru'!D12</f>
        <v>0</v>
      </c>
      <c r="F5" s="154">
        <f>'(F6) Shpenzimet sipas funks.bru'!E12</f>
        <v>0</v>
      </c>
      <c r="G5" s="154">
        <f>'(F6) Shpenzimet sipas funks.bru'!I12</f>
        <v>0</v>
      </c>
      <c r="H5" s="154">
        <f>'(F6) Shpenzimet sipas funks.bru'!M12</f>
        <v>0</v>
      </c>
      <c r="I5" s="154">
        <f>'(F6) Shpenzimet sipas funks.bru'!Q12</f>
        <v>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0</v>
      </c>
      <c r="E6" s="154">
        <f>'(F6) Shpenzimet sipas funks.bru'!D17</f>
        <v>0</v>
      </c>
      <c r="F6" s="154">
        <f>'(F6) Shpenzimet sipas funks.bru'!E17</f>
        <v>0</v>
      </c>
      <c r="G6" s="154">
        <f>'(F6) Shpenzimet sipas funks.bru'!I17</f>
        <v>0</v>
      </c>
      <c r="H6" s="154">
        <f>'(F6) Shpenzimet sipas funks.bru'!M17</f>
        <v>0</v>
      </c>
      <c r="I6" s="154">
        <f>'(F6) Shpenzimet sipas funks.bru'!Q17</f>
        <v>0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0</v>
      </c>
      <c r="F7" s="154">
        <f>'(F6) Shpenzimet sipas funks.bru'!E22</f>
        <v>0</v>
      </c>
      <c r="G7" s="154">
        <f>'(F6) Shpenzimet sipas funks.bru'!I22</f>
        <v>0</v>
      </c>
      <c r="H7" s="154">
        <f>'(F6) Shpenzimet sipas funks.bru'!M22</f>
        <v>0</v>
      </c>
      <c r="I7" s="154">
        <f>'(F6) Shpenzimet sipas funks.bru'!Q22</f>
        <v>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0</v>
      </c>
      <c r="E8" s="154">
        <f>'(F6) Shpenzimet sipas funks.bru'!D27</f>
        <v>0</v>
      </c>
      <c r="F8" s="154">
        <f>'(F6) Shpenzimet sipas funks.bru'!E27</f>
        <v>0</v>
      </c>
      <c r="G8" s="154">
        <f>'(F6) Shpenzimet sipas funks.bru'!I27</f>
        <v>0</v>
      </c>
      <c r="H8" s="154">
        <f>'(F6) Shpenzimet sipas funks.bru'!M27</f>
        <v>0</v>
      </c>
      <c r="I8" s="154">
        <f>'(F6) Shpenzimet sipas funks.bru'!Q27</f>
        <v>0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0</v>
      </c>
      <c r="E10" s="154">
        <f>'(F6) Shpenzimet sipas funks.bru'!D32</f>
        <v>0</v>
      </c>
      <c r="F10" s="154">
        <f>'(F6) Shpenzimet sipas funks.bru'!E32</f>
        <v>0</v>
      </c>
      <c r="G10" s="154">
        <f>'(F6) Shpenzimet sipas funks.bru'!I32</f>
        <v>0</v>
      </c>
      <c r="H10" s="154">
        <f>'(F6) Shpenzimet sipas funks.bru'!M32</f>
        <v>0</v>
      </c>
      <c r="I10" s="154">
        <f>'(F6) Shpenzimet sipas funks.bru'!Q32</f>
        <v>0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0</v>
      </c>
      <c r="E11" s="154">
        <f>'(F6) Shpenzimet sipas funks.bru'!D35</f>
        <v>0</v>
      </c>
      <c r="F11" s="154">
        <f>'(F6) Shpenzimet sipas funks.bru'!E35</f>
        <v>0</v>
      </c>
      <c r="G11" s="154">
        <f>'(F6) Shpenzimet sipas funks.bru'!I35</f>
        <v>0</v>
      </c>
      <c r="H11" s="154">
        <f>'(F6) Shpenzimet sipas funks.bru'!M35</f>
        <v>0</v>
      </c>
      <c r="I11" s="154">
        <f>'(F6) Shpenzimet sipas funks.bru'!Q35</f>
        <v>0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0</v>
      </c>
      <c r="E12" s="154">
        <f>'(F6) Shpenzimet sipas funks.bru'!D41</f>
        <v>0</v>
      </c>
      <c r="F12" s="154">
        <f>'(F6) Shpenzimet sipas funks.bru'!E41</f>
        <v>0</v>
      </c>
      <c r="G12" s="154">
        <f>'(F6) Shpenzimet sipas funks.bru'!I41</f>
        <v>0</v>
      </c>
      <c r="H12" s="154">
        <f>'(F6) Shpenzimet sipas funks.bru'!M41</f>
        <v>0</v>
      </c>
      <c r="I12" s="154">
        <f>'(F6) Shpenzimet sipas funks.bru'!Q41</f>
        <v>0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0</v>
      </c>
      <c r="E13" s="154">
        <f t="shared" si="0"/>
        <v>0</v>
      </c>
      <c r="F13" s="154">
        <f t="shared" si="0"/>
        <v>0</v>
      </c>
      <c r="G13" s="154">
        <f t="shared" si="0"/>
        <v>0</v>
      </c>
      <c r="H13" s="154">
        <f t="shared" si="0"/>
        <v>0</v>
      </c>
      <c r="I13" s="154">
        <f t="shared" si="0"/>
        <v>0</v>
      </c>
    </row>
  </sheetData>
  <sheetProtection algorithmName="SHA-512" hashValue="5P6udTqReGV7H98/wDxgnCubvuTk6dMrzT3rsv/YzvDxkaiO3J0kfZbUrJyy/pz5kN1a98pBgWf0RxMWJe56eA==" saltValue="hEDyOKrkJ6Sl2T6JZxlfaw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7" zoomScaleNormal="100" workbookViewId="0">
      <selection activeCell="M43" sqref="M43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-2</v>
      </c>
      <c r="E5" s="849"/>
      <c r="F5" s="849"/>
      <c r="G5" s="849"/>
      <c r="H5" s="849">
        <f>'(B1)Informacion i përgjithshëm '!B6</f>
        <v>-1</v>
      </c>
      <c r="I5" s="849"/>
      <c r="J5" s="849"/>
      <c r="K5" s="849"/>
      <c r="L5" s="849">
        <f>'(B1)Informacion i përgjithshëm '!B7</f>
        <v>0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60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60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60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5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6"/>
    </row>
    <row r="9" spans="1:17" ht="18.75" x14ac:dyDescent="0.2">
      <c r="A9" s="693" t="str">
        <f>'(B3) Struktura Funksionale'!A7</f>
        <v>Nënfunksioni 1</v>
      </c>
      <c r="B9" s="693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7"/>
      <c r="P9" s="255"/>
      <c r="Q9" s="256"/>
    </row>
    <row r="10" spans="1:17" x14ac:dyDescent="0.2">
      <c r="A10" s="196" t="str">
        <f>'(B3) Struktura Funksionale'!A8</f>
        <v>Programi 1a</v>
      </c>
      <c r="B10" s="671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0</v>
      </c>
      <c r="E10" s="392"/>
      <c r="F10" s="203"/>
      <c r="G10" s="203"/>
      <c r="H10" s="201">
        <f>+I10-J10-K10</f>
        <v>0</v>
      </c>
      <c r="I10" s="392"/>
      <c r="J10" s="203"/>
      <c r="K10" s="203"/>
      <c r="L10" s="201">
        <f>+M10-N10-O10</f>
        <v>0</v>
      </c>
      <c r="M10" s="392"/>
      <c r="N10" s="203"/>
      <c r="O10" s="203"/>
      <c r="P10" s="66">
        <f>I10-J10-K10</f>
        <v>0</v>
      </c>
      <c r="Q10" s="66">
        <f>M10-N10-O10</f>
        <v>0</v>
      </c>
    </row>
    <row r="11" spans="1:17" x14ac:dyDescent="0.2">
      <c r="A11" s="196" t="str">
        <f>'(B3) Struktura Funksionale'!A9</f>
        <v>Programi 1b</v>
      </c>
      <c r="B11" s="671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1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1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/>
      <c r="F13" s="206"/>
      <c r="G13" s="206"/>
      <c r="H13" s="201">
        <f t="shared" si="1"/>
        <v>0</v>
      </c>
      <c r="I13" s="206"/>
      <c r="J13" s="206"/>
      <c r="K13" s="206"/>
      <c r="L13" s="201">
        <f t="shared" si="2"/>
        <v>0</v>
      </c>
      <c r="M13" s="206"/>
      <c r="N13" s="206"/>
      <c r="O13" s="206"/>
    </row>
    <row r="14" spans="1:17" x14ac:dyDescent="0.2">
      <c r="A14" s="196" t="str">
        <f>'(B3) Struktura Funksionale'!A12</f>
        <v>Programi 1e</v>
      </c>
      <c r="B14" s="671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6"/>
      <c r="F14" s="206"/>
      <c r="G14" s="206"/>
      <c r="H14" s="201">
        <f t="shared" si="1"/>
        <v>0</v>
      </c>
      <c r="I14" s="207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1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6"/>
      <c r="F15" s="206"/>
      <c r="G15" s="206"/>
      <c r="H15" s="201">
        <f t="shared" si="1"/>
        <v>0</v>
      </c>
      <c r="I15" s="207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0</v>
      </c>
      <c r="E16" s="201">
        <f>SUM(E10:E15)</f>
        <v>0</v>
      </c>
      <c r="F16" s="201">
        <f>SUM(F10:F15)</f>
        <v>0</v>
      </c>
      <c r="G16" s="201">
        <f>SUM(G10:G15)</f>
        <v>0</v>
      </c>
      <c r="H16" s="201">
        <f t="shared" si="1"/>
        <v>0</v>
      </c>
      <c r="I16" s="201">
        <f>SUM(I10:I15)</f>
        <v>0</v>
      </c>
      <c r="J16" s="201">
        <f>SUM(J10:J15)</f>
        <v>0</v>
      </c>
      <c r="K16" s="201">
        <f>SUM(K10:K15)</f>
        <v>0</v>
      </c>
      <c r="L16" s="201">
        <f t="shared" si="2"/>
        <v>0</v>
      </c>
      <c r="M16" s="201">
        <f>SUM(M10:M15)</f>
        <v>0</v>
      </c>
      <c r="N16" s="201">
        <f>SUM(N10:N15)</f>
        <v>0</v>
      </c>
      <c r="O16" s="201">
        <f>SUM(O10:O15)</f>
        <v>0</v>
      </c>
      <c r="P16" s="66">
        <f>I16-J16-K16</f>
        <v>0</v>
      </c>
      <c r="Q16" s="66">
        <f>M16-N16-O16</f>
        <v>0</v>
      </c>
    </row>
    <row r="17" spans="1:19" ht="18.75" x14ac:dyDescent="0.2">
      <c r="A17" s="689" t="str">
        <f>'(B3) Struktura Funksionale'!A14</f>
        <v>Nënfunksioni 2</v>
      </c>
      <c r="B17" s="689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1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1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1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1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1">
        <f>'(B3) Struktura Funksionale'!B19</f>
        <v>0</v>
      </c>
      <c r="C22" s="525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5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6"/>
    </row>
    <row r="25" spans="1:19" ht="18.75" x14ac:dyDescent="0.2">
      <c r="A25" s="689" t="str">
        <f>'(B3) Struktura Funksionale'!A21</f>
        <v>Nënfunksioni 3</v>
      </c>
      <c r="B25" s="689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1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0</v>
      </c>
      <c r="M26" s="51"/>
      <c r="N26" s="51"/>
      <c r="O26" s="51"/>
      <c r="P26" s="66">
        <f t="shared" si="8"/>
        <v>0</v>
      </c>
      <c r="Q26" s="66">
        <f t="shared" si="9"/>
        <v>0</v>
      </c>
    </row>
    <row r="27" spans="1:19" x14ac:dyDescent="0.2">
      <c r="A27" s="196" t="str">
        <f>'(B3) Struktura Funksionale'!A23</f>
        <v>Programi 3b</v>
      </c>
      <c r="B27" s="671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1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0</v>
      </c>
      <c r="M29" s="201">
        <f>SUM(M26:M28)</f>
        <v>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0</v>
      </c>
    </row>
    <row r="30" spans="1:19" ht="18.75" x14ac:dyDescent="0.2">
      <c r="A30" s="689" t="str">
        <f>'(B3) Struktura Funksionale'!A25</f>
        <v>Nënfunksioni 4</v>
      </c>
      <c r="B30" s="689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1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1"/>
      <c r="F31" s="51"/>
      <c r="G31" s="51"/>
      <c r="H31" s="201">
        <f t="shared" ref="H31:H34" si="13">+I31-J31-K31</f>
        <v>0</v>
      </c>
      <c r="I31" s="52"/>
      <c r="J31" s="51"/>
      <c r="K31" s="51"/>
      <c r="L31" s="201">
        <f t="shared" ref="L31:L34" si="14">+M31-N31-O31</f>
        <v>0</v>
      </c>
      <c r="M31" s="51"/>
      <c r="N31" s="51"/>
      <c r="O31" s="51"/>
      <c r="P31" s="66">
        <f t="shared" si="8"/>
        <v>0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1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1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0</v>
      </c>
      <c r="F34" s="201">
        <f>SUM(F31:F33)</f>
        <v>0</v>
      </c>
      <c r="G34" s="201">
        <f>SUM(G31:G33)</f>
        <v>0</v>
      </c>
      <c r="H34" s="201">
        <f t="shared" si="13"/>
        <v>0</v>
      </c>
      <c r="I34" s="201">
        <f t="shared" ref="I34:K34" si="15">SUM(I31:I33)</f>
        <v>0</v>
      </c>
      <c r="J34" s="201">
        <f t="shared" si="15"/>
        <v>0</v>
      </c>
      <c r="K34" s="201">
        <f t="shared" si="15"/>
        <v>0</v>
      </c>
      <c r="L34" s="201">
        <f t="shared" si="14"/>
        <v>0</v>
      </c>
      <c r="M34" s="201">
        <f>SUM(M31:M33)</f>
        <v>0</v>
      </c>
      <c r="N34" s="201">
        <f>SUM(N31:N33)</f>
        <v>0</v>
      </c>
      <c r="O34" s="201">
        <f>SUM(O31:O33)</f>
        <v>0</v>
      </c>
      <c r="P34" s="66">
        <f t="shared" si="8"/>
        <v>0</v>
      </c>
      <c r="Q34" s="66">
        <f t="shared" si="9"/>
        <v>0</v>
      </c>
    </row>
    <row r="35" spans="1:17" ht="18.75" x14ac:dyDescent="0.2">
      <c r="A35" s="689" t="str">
        <f>'(B3) Struktura Funksionale'!A29</f>
        <v>Nënfunksioni 5</v>
      </c>
      <c r="B35" s="689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2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1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1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5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6"/>
    </row>
    <row r="41" spans="1:17" ht="18.75" x14ac:dyDescent="0.2">
      <c r="A41" s="689" t="str">
        <f>'(B3) Struktura Funksionale'!A34</f>
        <v>Nënfunksioni 6</v>
      </c>
      <c r="B41" s="689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1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1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1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1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1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1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3">
        <f t="shared" si="20"/>
        <v>0</v>
      </c>
      <c r="Q48" s="201">
        <f t="shared" si="20"/>
        <v>0</v>
      </c>
    </row>
    <row r="49" spans="1:17" ht="18.75" x14ac:dyDescent="0.2">
      <c r="A49" s="689" t="str">
        <f>'(B3) Struktura Funksionale'!A41</f>
        <v>Nënfunksioni 7</v>
      </c>
      <c r="B49" s="689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1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1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1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1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1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0</v>
      </c>
      <c r="E53" s="206"/>
      <c r="F53" s="206"/>
      <c r="G53" s="206"/>
      <c r="H53" s="201">
        <f t="shared" si="22"/>
        <v>0</v>
      </c>
      <c r="I53" s="207"/>
      <c r="J53" s="206"/>
      <c r="K53" s="206"/>
      <c r="L53" s="201">
        <f t="shared" si="23"/>
        <v>0</v>
      </c>
      <c r="M53" s="206"/>
      <c r="N53" s="206"/>
      <c r="O53" s="206"/>
    </row>
    <row r="54" spans="1:17" x14ac:dyDescent="0.2">
      <c r="A54" s="196" t="str">
        <f>'(B3) Struktura Funksionale'!A46</f>
        <v>Programi 7e</v>
      </c>
      <c r="B54" s="671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0</v>
      </c>
      <c r="I54" s="207"/>
      <c r="J54" s="206"/>
      <c r="K54" s="206"/>
      <c r="L54" s="201">
        <f t="shared" si="23"/>
        <v>0</v>
      </c>
      <c r="M54" s="206"/>
      <c r="N54" s="206"/>
      <c r="O54" s="206"/>
    </row>
    <row r="55" spans="1:17" x14ac:dyDescent="0.2">
      <c r="A55" s="196" t="str">
        <f>'(B3) Struktura Funksionale'!A47</f>
        <v>Programi 7f</v>
      </c>
      <c r="B55" s="671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0</v>
      </c>
      <c r="E56" s="201">
        <f>SUM(E50:E55)</f>
        <v>0</v>
      </c>
      <c r="F56" s="201">
        <f t="shared" ref="F56:O56" si="24">SUM(F50:F55)</f>
        <v>0</v>
      </c>
      <c r="G56" s="201">
        <f t="shared" si="24"/>
        <v>0</v>
      </c>
      <c r="H56" s="201">
        <f t="shared" si="22"/>
        <v>0</v>
      </c>
      <c r="I56" s="201">
        <f t="shared" si="24"/>
        <v>0</v>
      </c>
      <c r="J56" s="201">
        <f t="shared" si="24"/>
        <v>0</v>
      </c>
      <c r="K56" s="201">
        <f t="shared" si="24"/>
        <v>0</v>
      </c>
      <c r="L56" s="201">
        <f t="shared" si="23"/>
        <v>0</v>
      </c>
      <c r="M56" s="201">
        <f t="shared" si="24"/>
        <v>0</v>
      </c>
      <c r="N56" s="201">
        <f t="shared" si="24"/>
        <v>0</v>
      </c>
      <c r="O56" s="201">
        <f t="shared" si="24"/>
        <v>0</v>
      </c>
      <c r="P56" s="66">
        <f>I56-J56-K56</f>
        <v>0</v>
      </c>
      <c r="Q56" s="66">
        <f>M56-N56-O56</f>
        <v>0</v>
      </c>
    </row>
    <row r="57" spans="1:17" ht="18.75" x14ac:dyDescent="0.2">
      <c r="A57" s="689" t="str">
        <f>'(B3) Struktura Funksionale'!A48</f>
        <v>Nënfunksioni 8</v>
      </c>
      <c r="B57" s="689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1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0</v>
      </c>
      <c r="E58" s="203"/>
      <c r="F58" s="203"/>
      <c r="G58" s="203"/>
      <c r="H58" s="201">
        <f t="shared" ref="H58:H62" si="25">+I58-J58-K58</f>
        <v>0</v>
      </c>
      <c r="I58" s="203"/>
      <c r="J58" s="203"/>
      <c r="K58" s="203"/>
      <c r="L58" s="201">
        <f t="shared" ref="L58:L62" si="26">+M58-N58-O58</f>
        <v>0</v>
      </c>
      <c r="M58" s="203"/>
      <c r="N58" s="203"/>
      <c r="O58" s="203"/>
      <c r="P58" s="66">
        <f>I58-J58-K58</f>
        <v>0</v>
      </c>
      <c r="Q58" s="66">
        <f>M58-N58-O58</f>
        <v>0</v>
      </c>
    </row>
    <row r="59" spans="1:17" hidden="1" x14ac:dyDescent="0.2">
      <c r="A59" s="196" t="str">
        <f>'(B3) Struktura Funksionale'!A50</f>
        <v>Programi 8b</v>
      </c>
      <c r="B59" s="671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1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1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0</v>
      </c>
      <c r="E62" s="201">
        <f>SUM(E58:E61)</f>
        <v>0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0</v>
      </c>
      <c r="I62" s="201">
        <f t="shared" si="27"/>
        <v>0</v>
      </c>
      <c r="J62" s="201">
        <f t="shared" si="27"/>
        <v>0</v>
      </c>
      <c r="K62" s="201">
        <f t="shared" si="27"/>
        <v>0</v>
      </c>
      <c r="L62" s="201">
        <f t="shared" si="26"/>
        <v>0</v>
      </c>
      <c r="M62" s="201">
        <f t="shared" si="27"/>
        <v>0</v>
      </c>
      <c r="N62" s="201">
        <f t="shared" si="27"/>
        <v>0</v>
      </c>
      <c r="O62" s="201">
        <f t="shared" si="27"/>
        <v>0</v>
      </c>
      <c r="P62" s="66">
        <f>I62-J62-K62</f>
        <v>0</v>
      </c>
      <c r="Q62" s="66">
        <f>M62-N62-O62</f>
        <v>0</v>
      </c>
    </row>
    <row r="63" spans="1:17" ht="18.75" x14ac:dyDescent="0.2">
      <c r="A63" s="689" t="str">
        <f>'(B3) Struktura Funksionale'!A53</f>
        <v>Nënfunksioni 9</v>
      </c>
      <c r="B63" s="689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1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1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1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1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4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5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6"/>
    </row>
    <row r="70" spans="1:17" ht="22.5" customHeight="1" x14ac:dyDescent="0.2">
      <c r="A70" s="689" t="str">
        <f>'(B3) Struktura Funksionale'!A59</f>
        <v>Nënfunksioni 10</v>
      </c>
      <c r="B70" s="689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1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/>
      <c r="G71" s="203"/>
      <c r="H71" s="201">
        <f t="shared" ref="H71:H74" si="33">+I71-J71-K71</f>
        <v>0</v>
      </c>
      <c r="I71" s="203"/>
      <c r="J71" s="203"/>
      <c r="K71" s="203"/>
      <c r="L71" s="201">
        <f t="shared" ref="L71:L74" si="34">+M71-N71-O71</f>
        <v>0</v>
      </c>
      <c r="M71" s="203"/>
      <c r="N71" s="203"/>
      <c r="O71" s="203"/>
      <c r="P71" s="66">
        <f t="shared" si="31"/>
        <v>0</v>
      </c>
      <c r="Q71" s="66">
        <f t="shared" si="32"/>
        <v>0</v>
      </c>
    </row>
    <row r="72" spans="1:17" x14ac:dyDescent="0.2">
      <c r="A72" s="196" t="str">
        <f>'(B3) Struktura Funksionale'!A61</f>
        <v>Programi 10b</v>
      </c>
      <c r="B72" s="671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1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0</v>
      </c>
      <c r="I74" s="201">
        <f>SUM(I71:I73)</f>
        <v>0</v>
      </c>
      <c r="J74" s="201">
        <f>SUM(J71:J73)</f>
        <v>0</v>
      </c>
      <c r="K74" s="201">
        <f>SUM(K71:K73)</f>
        <v>0</v>
      </c>
      <c r="L74" s="201">
        <f t="shared" si="34"/>
        <v>0</v>
      </c>
      <c r="M74" s="68">
        <f>SUM(M71:M73)</f>
        <v>0</v>
      </c>
      <c r="N74" s="201">
        <f>SUM(N71:N73)</f>
        <v>0</v>
      </c>
      <c r="O74" s="201">
        <f>SUM(O71:O73)</f>
        <v>0</v>
      </c>
      <c r="P74" s="66">
        <f t="shared" si="31"/>
        <v>0</v>
      </c>
      <c r="Q74" s="66">
        <f t="shared" si="32"/>
        <v>0</v>
      </c>
    </row>
    <row r="75" spans="1:17" ht="24" customHeight="1" x14ac:dyDescent="0.2">
      <c r="A75" s="689" t="str">
        <f>'(B3) Struktura Funksionale'!A63</f>
        <v>Nënfunksioni 11</v>
      </c>
      <c r="B75" s="689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1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1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1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9" t="str">
        <f>'(B3) Struktura Funksionale'!A67</f>
        <v>Nënfunksioni 12</v>
      </c>
      <c r="B80" s="689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1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1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1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9" t="str">
        <f>'(B3) Struktura Funksionale'!A71</f>
        <v>Nënfunksioni 13</v>
      </c>
      <c r="B85" s="689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1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1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1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5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6"/>
    </row>
    <row r="91" spans="1:17" ht="22.5" customHeight="1" x14ac:dyDescent="0.2">
      <c r="A91" s="689" t="str">
        <f>'(B3) Struktura Funksionale'!A76</f>
        <v>Nënfunksioni 14</v>
      </c>
      <c r="B91" s="689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1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1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1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9" t="str">
        <f>'(B3) Struktura Funksionale'!A80</f>
        <v>Nënfunksioni 15</v>
      </c>
      <c r="B96" s="689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1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1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0</v>
      </c>
      <c r="E98" s="51"/>
      <c r="F98" s="51"/>
      <c r="G98" s="51"/>
      <c r="H98" s="201">
        <f t="shared" si="44"/>
        <v>0</v>
      </c>
      <c r="I98" s="51"/>
      <c r="J98" s="51"/>
      <c r="K98" s="51"/>
      <c r="L98" s="201">
        <f t="shared" si="45"/>
        <v>0</v>
      </c>
      <c r="M98" s="51"/>
      <c r="N98" s="51"/>
      <c r="O98" s="51"/>
      <c r="P98" s="66">
        <f t="shared" si="31"/>
        <v>0</v>
      </c>
      <c r="Q98" s="66">
        <f t="shared" si="43"/>
        <v>0</v>
      </c>
    </row>
    <row r="99" spans="1:17" x14ac:dyDescent="0.2">
      <c r="A99" s="196" t="str">
        <f>'(B3) Struktura Funksionale'!A83</f>
        <v>Programi 15c</v>
      </c>
      <c r="B99" s="671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0</v>
      </c>
      <c r="E100" s="201">
        <f>SUM(E97:E99)</f>
        <v>0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0</v>
      </c>
      <c r="I100" s="201">
        <f t="shared" si="46"/>
        <v>0</v>
      </c>
      <c r="J100" s="201">
        <f t="shared" si="46"/>
        <v>0</v>
      </c>
      <c r="K100" s="201">
        <f t="shared" si="46"/>
        <v>0</v>
      </c>
      <c r="L100" s="201">
        <f t="shared" si="45"/>
        <v>0</v>
      </c>
      <c r="M100" s="201">
        <f t="shared" si="46"/>
        <v>0</v>
      </c>
      <c r="N100" s="201">
        <f>SUM(N97:N99)</f>
        <v>0</v>
      </c>
      <c r="O100" s="201">
        <f>SUM(O97:O99)</f>
        <v>0</v>
      </c>
      <c r="P100" s="66">
        <f t="shared" si="31"/>
        <v>0</v>
      </c>
      <c r="Q100" s="66">
        <f t="shared" si="43"/>
        <v>0</v>
      </c>
    </row>
    <row r="101" spans="1:17" ht="23.25" customHeight="1" x14ac:dyDescent="0.2">
      <c r="A101" s="689" t="str">
        <f>'(B3) Struktura Funksionale'!A84</f>
        <v>Nënfunksioni 16</v>
      </c>
      <c r="B101" s="689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1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0</v>
      </c>
      <c r="E102" s="203"/>
      <c r="F102" s="203"/>
      <c r="G102" s="203"/>
      <c r="H102" s="201">
        <f t="shared" ref="H102:H105" si="47">+I102-J102-K102</f>
        <v>0</v>
      </c>
      <c r="I102" s="203"/>
      <c r="J102" s="203"/>
      <c r="K102" s="203"/>
      <c r="L102" s="201">
        <f t="shared" ref="L102:L105" si="48">+M102-N102-O102</f>
        <v>0</v>
      </c>
      <c r="M102" s="203"/>
      <c r="N102" s="203"/>
      <c r="O102" s="203"/>
      <c r="P102" s="66">
        <f t="shared" si="31"/>
        <v>0</v>
      </c>
      <c r="Q102" s="66">
        <f t="shared" si="43"/>
        <v>0</v>
      </c>
    </row>
    <row r="103" spans="1:17" x14ac:dyDescent="0.2">
      <c r="A103" s="196" t="str">
        <f>'(B3) Struktura Funksionale'!A86</f>
        <v>Programi 16b</v>
      </c>
      <c r="B103" s="671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1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0</v>
      </c>
      <c r="E105" s="68">
        <f>SUM(E102:E104)</f>
        <v>0</v>
      </c>
      <c r="F105" s="68">
        <f>SUM(F102:F104)</f>
        <v>0</v>
      </c>
      <c r="G105" s="68">
        <f>SUM(G102:G104)</f>
        <v>0</v>
      </c>
      <c r="H105" s="201">
        <f t="shared" si="47"/>
        <v>0</v>
      </c>
      <c r="I105" s="68">
        <f>SUM(I102:I104)</f>
        <v>0</v>
      </c>
      <c r="J105" s="68">
        <f>SUM(J102:J104)</f>
        <v>0</v>
      </c>
      <c r="K105" s="68">
        <f>SUM(K102:K104)</f>
        <v>0</v>
      </c>
      <c r="L105" s="201">
        <f t="shared" si="48"/>
        <v>0</v>
      </c>
      <c r="M105" s="68">
        <f>SUM(M102:M104)</f>
        <v>0</v>
      </c>
      <c r="N105" s="68">
        <f>SUM(N102:N104)</f>
        <v>0</v>
      </c>
      <c r="O105" s="68">
        <f>SUM(O102:O104)</f>
        <v>0</v>
      </c>
      <c r="P105" s="66">
        <f t="shared" si="49"/>
        <v>0</v>
      </c>
      <c r="Q105" s="66">
        <f t="shared" si="43"/>
        <v>0</v>
      </c>
    </row>
    <row r="106" spans="1:17" ht="21.75" customHeight="1" x14ac:dyDescent="0.2">
      <c r="A106" s="689" t="str">
        <f>'(B3) Struktura Funksionale'!A88</f>
        <v>Nënfunksioni 17</v>
      </c>
      <c r="B106" s="689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1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1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1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5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6"/>
    </row>
    <row r="112" spans="1:17" ht="21.75" customHeight="1" x14ac:dyDescent="0.2">
      <c r="A112" s="689" t="str">
        <f>'(B3) Struktura Funksionale'!A93</f>
        <v>Nënfunksioni 18</v>
      </c>
      <c r="B112" s="689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1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1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1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5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6"/>
    </row>
    <row r="118" spans="1:17" ht="24.75" customHeight="1" x14ac:dyDescent="0.2">
      <c r="A118" s="689" t="str">
        <f>'(B3) Struktura Funksionale'!A98</f>
        <v>Nënfunksioni 19</v>
      </c>
      <c r="B118" s="689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1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1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0</v>
      </c>
      <c r="E120" s="51"/>
      <c r="F120" s="51"/>
      <c r="G120" s="51"/>
      <c r="H120" s="201">
        <f t="shared" si="54"/>
        <v>0</v>
      </c>
      <c r="I120" s="51"/>
      <c r="J120" s="51"/>
      <c r="K120" s="51"/>
      <c r="L120" s="201">
        <f t="shared" si="55"/>
        <v>0</v>
      </c>
      <c r="M120" s="51"/>
      <c r="N120" s="51"/>
      <c r="O120" s="51"/>
      <c r="P120" s="66">
        <f t="shared" si="49"/>
        <v>0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1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0</v>
      </c>
      <c r="E122" s="201">
        <f>SUM(E119:E121)</f>
        <v>0</v>
      </c>
      <c r="F122" s="201">
        <f>SUM(F119:F121)</f>
        <v>0</v>
      </c>
      <c r="G122" s="201">
        <f>SUM(G119:G121)</f>
        <v>0</v>
      </c>
      <c r="H122" s="201">
        <f t="shared" si="54"/>
        <v>0</v>
      </c>
      <c r="I122" s="201">
        <f>SUM(I119:I121)</f>
        <v>0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0</v>
      </c>
      <c r="N122" s="201">
        <f>SUM(N119:N121)</f>
        <v>0</v>
      </c>
      <c r="O122" s="201">
        <f>SUM(O119:O121)</f>
        <v>0</v>
      </c>
      <c r="P122" s="66">
        <f t="shared" si="49"/>
        <v>0</v>
      </c>
      <c r="Q122" s="66">
        <f t="shared" si="43"/>
        <v>0</v>
      </c>
    </row>
    <row r="123" spans="1:17" ht="21" customHeight="1" x14ac:dyDescent="0.2">
      <c r="A123" s="689" t="str">
        <f>'(B3) Struktura Funksionale'!A102</f>
        <v>Nënfunksioni 20</v>
      </c>
      <c r="B123" s="689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1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7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1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203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1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203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1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203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0</v>
      </c>
      <c r="E128" s="201">
        <f>SUM(E124:E127)</f>
        <v>0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0</v>
      </c>
      <c r="I128" s="201">
        <f>SUM(I124:I127)</f>
        <v>0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0</v>
      </c>
      <c r="M128" s="201">
        <f>SUM(M124:M127)</f>
        <v>0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5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6"/>
    </row>
    <row r="130" spans="1:17" ht="22.5" customHeight="1" x14ac:dyDescent="0.2">
      <c r="A130" s="689" t="str">
        <f>'(B3) Struktura Funksionale'!A108</f>
        <v>Nënfunksioni 21</v>
      </c>
      <c r="B130" s="689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1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/>
      <c r="F131" s="203"/>
      <c r="G131" s="203"/>
      <c r="H131" s="201">
        <f t="shared" ref="H131:H135" si="63">+I131-J131-K131</f>
        <v>0</v>
      </c>
      <c r="I131" s="203"/>
      <c r="J131" s="203"/>
      <c r="K131" s="203"/>
      <c r="L131" s="201">
        <f t="shared" ref="L131:L135" si="64">+M131-N131-O131</f>
        <v>0</v>
      </c>
      <c r="M131" s="203"/>
      <c r="N131" s="203"/>
      <c r="O131" s="203"/>
      <c r="P131" s="66">
        <f>I131-J131-K131</f>
        <v>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1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1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1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0</v>
      </c>
      <c r="F135" s="201">
        <f t="shared" ref="F135:O135" si="65">SUM(F131:F134)</f>
        <v>0</v>
      </c>
      <c r="G135" s="201">
        <f t="shared" si="65"/>
        <v>0</v>
      </c>
      <c r="H135" s="201">
        <f t="shared" si="63"/>
        <v>0</v>
      </c>
      <c r="I135" s="201">
        <f t="shared" si="65"/>
        <v>0</v>
      </c>
      <c r="J135" s="201">
        <f t="shared" si="65"/>
        <v>0</v>
      </c>
      <c r="K135" s="201">
        <f t="shared" si="65"/>
        <v>0</v>
      </c>
      <c r="L135" s="201">
        <f t="shared" si="64"/>
        <v>0</v>
      </c>
      <c r="M135" s="201">
        <f t="shared" si="65"/>
        <v>0</v>
      </c>
      <c r="N135" s="201">
        <f t="shared" si="65"/>
        <v>0</v>
      </c>
      <c r="O135" s="201">
        <f t="shared" si="65"/>
        <v>0</v>
      </c>
      <c r="P135" s="66">
        <f>I135-J135-K135</f>
        <v>0</v>
      </c>
      <c r="Q135" s="66">
        <f t="shared" si="43"/>
        <v>0</v>
      </c>
    </row>
    <row r="136" spans="1:17" ht="24" customHeight="1" x14ac:dyDescent="0.2">
      <c r="A136" s="689" t="str">
        <f>'(B3) Struktura Funksionale'!A113</f>
        <v>Nënfunksioni 22</v>
      </c>
      <c r="B136" s="689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1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/>
      <c r="F137" s="203"/>
      <c r="G137" s="203"/>
      <c r="H137" s="201">
        <f t="shared" ref="H137:H141" si="66">+I137-J137-K137</f>
        <v>0</v>
      </c>
      <c r="I137" s="203"/>
      <c r="J137" s="203"/>
      <c r="K137" s="203"/>
      <c r="L137" s="201">
        <f t="shared" ref="L137:L141" si="67">+M137-N137-O137</f>
        <v>0</v>
      </c>
      <c r="M137" s="203"/>
      <c r="N137" s="203"/>
      <c r="O137" s="203"/>
      <c r="P137" s="66">
        <f>I137-J137-K137</f>
        <v>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1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1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1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0</v>
      </c>
      <c r="F141" s="68">
        <f t="shared" ref="F141:O141" si="68">SUM(F137:F140)</f>
        <v>0</v>
      </c>
      <c r="G141" s="68">
        <f t="shared" si="68"/>
        <v>0</v>
      </c>
      <c r="H141" s="68">
        <f t="shared" si="66"/>
        <v>0</v>
      </c>
      <c r="I141" s="68">
        <f t="shared" si="68"/>
        <v>0</v>
      </c>
      <c r="J141" s="68">
        <f t="shared" si="68"/>
        <v>0</v>
      </c>
      <c r="K141" s="68">
        <f t="shared" si="68"/>
        <v>0</v>
      </c>
      <c r="L141" s="68">
        <f t="shared" si="67"/>
        <v>0</v>
      </c>
      <c r="M141" s="68">
        <f t="shared" si="68"/>
        <v>0</v>
      </c>
      <c r="N141" s="68">
        <f t="shared" si="68"/>
        <v>0</v>
      </c>
      <c r="O141" s="68">
        <f t="shared" si="68"/>
        <v>0</v>
      </c>
      <c r="P141" s="66">
        <f t="shared" ref="P141:P177" si="69">I141-J141-K141</f>
        <v>0</v>
      </c>
      <c r="Q141" s="66">
        <f t="shared" si="43"/>
        <v>0</v>
      </c>
    </row>
    <row r="142" spans="1:17" ht="24.75" hidden="1" customHeight="1" x14ac:dyDescent="0.2">
      <c r="A142" s="689" t="e">
        <f>'(B3) Struktura Funksionale'!A118</f>
        <v>#REF!</v>
      </c>
      <c r="B142" s="689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8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1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1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1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5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6"/>
    </row>
    <row r="148" spans="1:17" ht="24" customHeight="1" x14ac:dyDescent="0.2">
      <c r="A148" s="689" t="str">
        <f>'(B3) Struktura Funksionale'!A123</f>
        <v>Nënfunksioni 23</v>
      </c>
      <c r="B148" s="689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1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/>
      <c r="F149" s="203"/>
      <c r="G149" s="203"/>
      <c r="H149" s="201">
        <f t="shared" ref="H149:H152" si="74">+I149-J149-K149</f>
        <v>0</v>
      </c>
      <c r="I149" s="203"/>
      <c r="J149" s="203"/>
      <c r="K149" s="203"/>
      <c r="L149" s="201">
        <f t="shared" ref="L149:L152" si="75">+M149-N149-O149</f>
        <v>0</v>
      </c>
      <c r="M149" s="203"/>
      <c r="N149" s="203"/>
      <c r="O149" s="203"/>
      <c r="P149" s="66">
        <f t="shared" si="69"/>
        <v>0</v>
      </c>
      <c r="Q149" s="66">
        <f t="shared" si="73"/>
        <v>0</v>
      </c>
    </row>
    <row r="150" spans="1:17" x14ac:dyDescent="0.2">
      <c r="A150" s="196" t="str">
        <f>'(B3) Struktura Funksionale'!A125</f>
        <v>Programi 24b</v>
      </c>
      <c r="B150" s="671">
        <f>'(B3) Struktura Funksionale'!B125</f>
        <v>0</v>
      </c>
      <c r="C150" s="196">
        <f>'(B3) Struktura Funksionale'!C125</f>
        <v>0</v>
      </c>
      <c r="D150" s="201">
        <f t="shared" si="57"/>
        <v>0</v>
      </c>
      <c r="E150" s="51"/>
      <c r="F150" s="51"/>
      <c r="G150" s="51"/>
      <c r="H150" s="201">
        <f t="shared" si="74"/>
        <v>0</v>
      </c>
      <c r="I150" s="51"/>
      <c r="J150" s="51"/>
      <c r="K150" s="51"/>
      <c r="L150" s="201">
        <f t="shared" si="75"/>
        <v>0</v>
      </c>
      <c r="M150" s="51"/>
      <c r="N150" s="51"/>
      <c r="O150" s="51"/>
      <c r="P150" s="66">
        <f t="shared" si="69"/>
        <v>0</v>
      </c>
      <c r="Q150" s="66">
        <f t="shared" si="73"/>
        <v>0</v>
      </c>
    </row>
    <row r="151" spans="1:17" x14ac:dyDescent="0.2">
      <c r="A151" s="196" t="str">
        <f>'(B3) Struktura Funksionale'!A126</f>
        <v>Programi 24c</v>
      </c>
      <c r="B151" s="671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0</v>
      </c>
      <c r="E152" s="201">
        <f>SUM(E149:E151)</f>
        <v>0</v>
      </c>
      <c r="F152" s="201">
        <f>SUM(F149:F151)</f>
        <v>0</v>
      </c>
      <c r="G152" s="201">
        <f>SUM(G149:G151)</f>
        <v>0</v>
      </c>
      <c r="H152" s="201">
        <f t="shared" si="74"/>
        <v>0</v>
      </c>
      <c r="I152" s="201">
        <f>SUM(I149:I151)</f>
        <v>0</v>
      </c>
      <c r="J152" s="201">
        <f>SUM(J149:J151)</f>
        <v>0</v>
      </c>
      <c r="K152" s="201">
        <f>SUM(K149:K151)</f>
        <v>0</v>
      </c>
      <c r="L152" s="201">
        <f t="shared" si="75"/>
        <v>0</v>
      </c>
      <c r="M152" s="201">
        <f>SUM(M149:M151)</f>
        <v>0</v>
      </c>
      <c r="N152" s="201">
        <f>SUM(N149:N151)</f>
        <v>0</v>
      </c>
      <c r="O152" s="201">
        <f>SUM(O149:O151)</f>
        <v>0</v>
      </c>
      <c r="P152" s="66">
        <f t="shared" si="69"/>
        <v>0</v>
      </c>
      <c r="Q152" s="66">
        <f t="shared" ref="Q152:Q156" si="76">M152-N152-O152</f>
        <v>0</v>
      </c>
    </row>
    <row r="153" spans="1:17" ht="21.75" customHeight="1" x14ac:dyDescent="0.2">
      <c r="A153" s="689" t="str">
        <f>'(B3) Struktura Funksionale'!A127</f>
        <v>Nënfunksioni 24</v>
      </c>
      <c r="B153" s="689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1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1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1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9" t="str">
        <f>'(B3) Struktura Funksionale'!A131</f>
        <v>Nënfunksioni 25</v>
      </c>
      <c r="B158" s="689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1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/>
      <c r="F159" s="203"/>
      <c r="G159" s="203"/>
      <c r="H159" s="201">
        <f t="shared" ref="H159:H162" si="80">+I159-J159-K159</f>
        <v>0</v>
      </c>
      <c r="I159" s="203"/>
      <c r="J159" s="203"/>
      <c r="K159" s="203"/>
      <c r="L159" s="201">
        <f t="shared" ref="L159:L162" si="81">+M159-N159-O159</f>
        <v>0</v>
      </c>
      <c r="M159" s="203"/>
      <c r="N159" s="203"/>
      <c r="O159" s="203"/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1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1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0</v>
      </c>
      <c r="E162" s="201">
        <f>SUM(E159:E161)</f>
        <v>0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0</v>
      </c>
      <c r="J162" s="201">
        <f>SUM(J159:J161)</f>
        <v>0</v>
      </c>
      <c r="K162" s="201">
        <f>SUM(K159:K161)</f>
        <v>0</v>
      </c>
      <c r="L162" s="201">
        <f t="shared" si="81"/>
        <v>0</v>
      </c>
      <c r="M162" s="201">
        <f>SUM(M159:M161)</f>
        <v>0</v>
      </c>
      <c r="N162" s="201">
        <f>SUM(N159:N161)</f>
        <v>0</v>
      </c>
      <c r="O162" s="201">
        <f>SUM(O159:O161)</f>
        <v>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9" t="str">
        <f>'(B3) Struktura Funksionale'!A135</f>
        <v>Nënfunksioni 26</v>
      </c>
      <c r="B163" s="689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1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1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1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9" t="str">
        <f>'(B3) Struktura Funksionale'!A139</f>
        <v>Nënfunksioni 27</v>
      </c>
      <c r="B168" s="689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3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3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3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9" t="str">
        <f>'(B3) Struktura Funksionale'!A143</f>
        <v>Nënfunksioni 29</v>
      </c>
      <c r="B173" s="689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1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1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1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0</v>
      </c>
      <c r="E179" s="68">
        <f t="shared" ref="E179:F179" si="92">E16+E23+E29+E34+E39+E48+E56+E62+E68+E74+E79+E84+E89+E95+E100+E105+E110+E116+E122+E128+E135+E141+E146+E152+E157+E162+E167+E172+E177</f>
        <v>0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0</v>
      </c>
      <c r="H179" s="68">
        <f t="shared" ref="H179" si="93">+I179-J179-K179</f>
        <v>0</v>
      </c>
      <c r="I179" s="68">
        <f t="shared" ref="I179:J179" si="94">I16+I23+I29+I34+I39+I48+I56+I62+I68+I74+I79+I84+I89+I95+I100+I105+I110+I116+I122+I128+I135+I141+I146+I152+I157+I162+I167+I172+I177</f>
        <v>0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0</v>
      </c>
      <c r="L179" s="68">
        <f t="shared" ref="L179" si="95">+M179-N179-O179</f>
        <v>0</v>
      </c>
      <c r="M179" s="68">
        <f t="shared" ref="M179:N179" si="96">M16+M23+M29+M34+M39+M48+M56+M62+M68+M74+M79+M84+M89+M95+M100+M105+M110+M116+M122+M128+M135+M141+M146+M152+M157+M162+M167+M172+M177</f>
        <v>0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0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1"/>
      <c r="E180" s="712"/>
      <c r="G180" s="68">
        <f>'(C2) Burimet viti kaluar'!D87+'(C2) Burimet viti kaluar'!D90+'(C2) Burimet viti kaluar'!D96</f>
        <v>0</v>
      </c>
      <c r="K180" s="68">
        <f>'(C2) Burimet viti kaluar'!E87+'(C2) Burimet viti kaluar'!E90+'(C2) Burimet viti kaluar'!E96</f>
        <v>0</v>
      </c>
      <c r="L180" s="72"/>
      <c r="O180" s="68">
        <f>'(C2) Burimet viti kaluar'!F87+'(C2) Burimet viti kaluar'!F90+'(C2) Burimet viti kaluar'!F96</f>
        <v>0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EED6CJtDpibXfgKH59QZcXb4OucVG4g2Ca8jwX0TVJFG+LhIuahMSyIgmI5vy3y3G08TORY0m5ozM1hNG0F0SQ==" saltValue="IjiovOfHf1BweJKkC2GvoQ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2" zoomScaleNormal="10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-2</v>
      </c>
      <c r="I5" s="367">
        <f>'(A1) Titulli'!B40</f>
        <v>-1</v>
      </c>
      <c r="J5" s="367">
        <f>'(A1) Titulli'!B41</f>
        <v>0</v>
      </c>
      <c r="K5" s="368">
        <f>'(A1) Titulli'!B42</f>
        <v>1</v>
      </c>
      <c r="L5" s="368">
        <f>'(A1) Titulli'!B43</f>
        <v>2</v>
      </c>
      <c r="M5" s="368">
        <f>'(A1) Titulli'!B44</f>
        <v>3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0</v>
      </c>
      <c r="I6" s="328">
        <f t="shared" si="0"/>
        <v>0</v>
      </c>
      <c r="J6" s="328">
        <f t="shared" si="0"/>
        <v>0</v>
      </c>
      <c r="K6" s="331">
        <f t="shared" si="0"/>
        <v>0</v>
      </c>
      <c r="L6" s="331">
        <f t="shared" si="0"/>
        <v>0</v>
      </c>
      <c r="M6" s="331">
        <f t="shared" si="0"/>
        <v>0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0</v>
      </c>
      <c r="I8" s="112">
        <f t="shared" ref="I8:M8" si="2">SUM(I6:I7)</f>
        <v>0</v>
      </c>
      <c r="J8" s="112">
        <f t="shared" si="2"/>
        <v>0</v>
      </c>
      <c r="K8" s="112">
        <f t="shared" si="2"/>
        <v>0</v>
      </c>
      <c r="L8" s="112">
        <f t="shared" si="2"/>
        <v>0</v>
      </c>
      <c r="M8" s="112">
        <f t="shared" si="2"/>
        <v>0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-2</v>
      </c>
      <c r="I11" s="367">
        <f t="shared" ref="I11:M11" si="3">I5</f>
        <v>-1</v>
      </c>
      <c r="J11" s="367">
        <f t="shared" si="3"/>
        <v>0</v>
      </c>
      <c r="K11" s="368">
        <f t="shared" si="3"/>
        <v>1</v>
      </c>
      <c r="L11" s="368">
        <f t="shared" si="3"/>
        <v>2</v>
      </c>
      <c r="M11" s="368">
        <f t="shared" si="3"/>
        <v>3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0</v>
      </c>
      <c r="I12" s="328">
        <f>SUMIF($S$59:$S$260,$G$6,AC$59:AC$260)</f>
        <v>0</v>
      </c>
      <c r="J12" s="328">
        <f>SUMIF($S$59:$S$260,$G$6,AD$59:AD$260)</f>
        <v>0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0</v>
      </c>
      <c r="I14" s="112">
        <f t="shared" ref="I14:M14" si="5">SUM(I12:I13)</f>
        <v>0</v>
      </c>
      <c r="J14" s="112">
        <f t="shared" si="5"/>
        <v>0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-2</v>
      </c>
      <c r="I17" s="367">
        <f t="shared" ref="I17:M17" si="6">I11</f>
        <v>-1</v>
      </c>
      <c r="J17" s="367">
        <f t="shared" si="6"/>
        <v>0</v>
      </c>
      <c r="K17" s="368">
        <f t="shared" si="6"/>
        <v>1</v>
      </c>
      <c r="L17" s="368">
        <f t="shared" si="6"/>
        <v>2</v>
      </c>
      <c r="M17" s="368">
        <f t="shared" si="6"/>
        <v>3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0</v>
      </c>
      <c r="I18" s="328">
        <f t="shared" si="7"/>
        <v>0</v>
      </c>
      <c r="J18" s="328">
        <f t="shared" si="7"/>
        <v>0</v>
      </c>
      <c r="K18" s="331">
        <f t="shared" si="7"/>
        <v>0</v>
      </c>
      <c r="L18" s="331">
        <f t="shared" si="7"/>
        <v>0</v>
      </c>
      <c r="M18" s="331">
        <f t="shared" si="7"/>
        <v>0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0</v>
      </c>
      <c r="I20" s="112">
        <f t="shared" ref="I20" si="8">SUM(I18:I19)</f>
        <v>0</v>
      </c>
      <c r="J20" s="112">
        <f t="shared" ref="J20" si="9">SUM(J18:J19)</f>
        <v>0</v>
      </c>
      <c r="K20" s="112">
        <f t="shared" ref="K20" si="10">SUM(K18:K19)</f>
        <v>0</v>
      </c>
      <c r="L20" s="112">
        <f t="shared" ref="L20" si="11">SUM(L18:L19)</f>
        <v>0</v>
      </c>
      <c r="M20" s="112">
        <f t="shared" ref="M20" si="12">SUM(M18:M19)</f>
        <v>0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-2</v>
      </c>
      <c r="I26" s="367">
        <f t="shared" ref="I26:M26" si="13">I5</f>
        <v>-1</v>
      </c>
      <c r="J26" s="367">
        <f t="shared" si="13"/>
        <v>0</v>
      </c>
      <c r="K26" s="368">
        <f t="shared" si="13"/>
        <v>1</v>
      </c>
      <c r="L26" s="368">
        <f t="shared" si="13"/>
        <v>2</v>
      </c>
      <c r="M26" s="368">
        <f t="shared" si="13"/>
        <v>3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0</v>
      </c>
      <c r="I27" s="328">
        <f t="shared" ref="I27:M27" si="14">SUMIF($T$59:$T$260,$G$27,V$59:V$260)</f>
        <v>0</v>
      </c>
      <c r="J27" s="328">
        <f t="shared" si="14"/>
        <v>0</v>
      </c>
      <c r="K27" s="331">
        <f t="shared" si="14"/>
        <v>0</v>
      </c>
      <c r="L27" s="331">
        <f t="shared" si="14"/>
        <v>0</v>
      </c>
      <c r="M27" s="331">
        <f t="shared" si="14"/>
        <v>0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0</v>
      </c>
      <c r="I28" s="328">
        <f t="shared" ref="I28:M28" si="15">SUMIF($T$59:$T$260,$G$28,V$59:V$260)</f>
        <v>0</v>
      </c>
      <c r="J28" s="328">
        <f t="shared" si="15"/>
        <v>0</v>
      </c>
      <c r="K28" s="331">
        <f t="shared" si="15"/>
        <v>0</v>
      </c>
      <c r="L28" s="331">
        <f t="shared" si="15"/>
        <v>0</v>
      </c>
      <c r="M28" s="331">
        <f t="shared" si="15"/>
        <v>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0</v>
      </c>
      <c r="I29" s="328">
        <f t="shared" ref="I29:M29" si="16">SUMIF($T$59:$T$260,$G$29,V$59:V$260)</f>
        <v>0</v>
      </c>
      <c r="J29" s="328">
        <f t="shared" si="16"/>
        <v>0</v>
      </c>
      <c r="K29" s="331">
        <f t="shared" si="16"/>
        <v>0</v>
      </c>
      <c r="L29" s="331">
        <f t="shared" si="16"/>
        <v>0</v>
      </c>
      <c r="M29" s="331">
        <f t="shared" si="16"/>
        <v>0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0</v>
      </c>
      <c r="I30" s="112">
        <f t="shared" ref="I30:M30" si="17">SUM(I27:I29)</f>
        <v>0</v>
      </c>
      <c r="J30" s="112">
        <f t="shared" si="17"/>
        <v>0</v>
      </c>
      <c r="K30" s="112">
        <f t="shared" si="17"/>
        <v>0</v>
      </c>
      <c r="L30" s="112">
        <f t="shared" si="17"/>
        <v>0</v>
      </c>
      <c r="M30" s="112">
        <f t="shared" si="17"/>
        <v>0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-2</v>
      </c>
      <c r="I33" s="367">
        <f t="shared" ref="I33:M33" si="18">I26</f>
        <v>-1</v>
      </c>
      <c r="J33" s="367">
        <f t="shared" si="18"/>
        <v>0</v>
      </c>
      <c r="K33" s="368">
        <f t="shared" si="18"/>
        <v>1</v>
      </c>
      <c r="L33" s="368">
        <f t="shared" si="18"/>
        <v>2</v>
      </c>
      <c r="M33" s="368">
        <f t="shared" si="18"/>
        <v>3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0</v>
      </c>
      <c r="I34" s="328">
        <f t="shared" ref="I34:M34" si="19">SUMIF($T$59:$T$260,$G$34,AC$59:AC$260)</f>
        <v>0</v>
      </c>
      <c r="J34" s="328">
        <f t="shared" si="19"/>
        <v>0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0</v>
      </c>
      <c r="J35" s="328">
        <f t="shared" si="20"/>
        <v>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0</v>
      </c>
      <c r="I36" s="328">
        <f t="shared" ref="I36:M36" si="21">SUMIF($T$59:$T$260,$G$36,AC$59:AC$260)</f>
        <v>0</v>
      </c>
      <c r="J36" s="328">
        <f t="shared" si="21"/>
        <v>0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0</v>
      </c>
      <c r="I37" s="112">
        <f t="shared" ref="I37" si="22">SUM(I34:I36)</f>
        <v>0</v>
      </c>
      <c r="J37" s="112">
        <f t="shared" ref="J37" si="23">SUM(J34:J36)</f>
        <v>0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-2</v>
      </c>
      <c r="I40" s="367">
        <f t="shared" ref="I40:M40" si="27">I33</f>
        <v>-1</v>
      </c>
      <c r="J40" s="367">
        <f t="shared" si="27"/>
        <v>0</v>
      </c>
      <c r="K40" s="368">
        <f t="shared" si="27"/>
        <v>1</v>
      </c>
      <c r="L40" s="368">
        <f t="shared" si="27"/>
        <v>2</v>
      </c>
      <c r="M40" s="368">
        <f t="shared" si="27"/>
        <v>3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0</v>
      </c>
      <c r="I41" s="328">
        <f t="shared" ref="I41:M41" si="28">I27-I34</f>
        <v>0</v>
      </c>
      <c r="J41" s="328">
        <f t="shared" si="28"/>
        <v>0</v>
      </c>
      <c r="K41" s="331">
        <f t="shared" si="28"/>
        <v>0</v>
      </c>
      <c r="L41" s="331">
        <f t="shared" si="28"/>
        <v>0</v>
      </c>
      <c r="M41" s="331">
        <f t="shared" si="28"/>
        <v>0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0</v>
      </c>
      <c r="I43" s="328">
        <f t="shared" si="29"/>
        <v>0</v>
      </c>
      <c r="J43" s="328">
        <f t="shared" si="29"/>
        <v>0</v>
      </c>
      <c r="K43" s="331">
        <f t="shared" si="29"/>
        <v>0</v>
      </c>
      <c r="L43" s="331">
        <f t="shared" si="29"/>
        <v>0</v>
      </c>
      <c r="M43" s="331">
        <f t="shared" si="29"/>
        <v>0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0</v>
      </c>
      <c r="I44" s="112">
        <f t="shared" ref="I44" si="30">SUM(I41:I43)</f>
        <v>0</v>
      </c>
      <c r="J44" s="112">
        <f t="shared" ref="J44" si="31">SUM(J41:J43)</f>
        <v>0</v>
      </c>
      <c r="K44" s="112">
        <f t="shared" ref="K44" si="32">SUM(K41:K43)</f>
        <v>0</v>
      </c>
      <c r="L44" s="112">
        <f t="shared" ref="L44" si="33">SUM(L41:L43)</f>
        <v>0</v>
      </c>
      <c r="M44" s="112">
        <f t="shared" ref="M44" si="34">SUM(M41:M43)</f>
        <v>0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-2</v>
      </c>
      <c r="V57" s="475">
        <f>'KB 01'!C16</f>
        <v>-1</v>
      </c>
      <c r="W57" s="475">
        <f>'KB 01'!D16</f>
        <v>0</v>
      </c>
      <c r="X57" s="475">
        <f>'KB 01'!E16</f>
        <v>1</v>
      </c>
      <c r="Y57" s="475">
        <f>'KB 01'!F16</f>
        <v>2</v>
      </c>
      <c r="Z57" s="475">
        <f>'KB 01'!G16</f>
        <v>3</v>
      </c>
      <c r="AB57" s="475">
        <f>U57</f>
        <v>-2</v>
      </c>
      <c r="AC57" s="475">
        <f t="shared" ref="AC57:AG57" si="35">V57</f>
        <v>-1</v>
      </c>
      <c r="AD57" s="475">
        <f t="shared" si="35"/>
        <v>0</v>
      </c>
      <c r="AE57" s="475">
        <f t="shared" si="35"/>
        <v>1</v>
      </c>
      <c r="AF57" s="475">
        <f t="shared" si="35"/>
        <v>2</v>
      </c>
      <c r="AG57" s="475">
        <f t="shared" si="35"/>
        <v>3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0</v>
      </c>
      <c r="V59" s="473">
        <f>'KB 01'!C$72</f>
        <v>0</v>
      </c>
      <c r="W59" s="473">
        <f>'KB 01'!D$72</f>
        <v>0</v>
      </c>
      <c r="X59" s="473">
        <f>'KB 01'!E$72</f>
        <v>0</v>
      </c>
      <c r="Y59" s="473">
        <f>'KB 01'!F$72</f>
        <v>0</v>
      </c>
      <c r="Z59" s="473">
        <f>'KB 01'!G$72</f>
        <v>0</v>
      </c>
      <c r="AB59" s="473">
        <f>'KB 01'!J$82</f>
        <v>0</v>
      </c>
      <c r="AC59" s="473">
        <f>'KB 01'!K$82</f>
        <v>0</v>
      </c>
      <c r="AD59" s="473">
        <f>'KB 01'!L$82</f>
        <v>0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0</v>
      </c>
      <c r="V60" s="471">
        <f>'KB 01'!C$111</f>
        <v>0</v>
      </c>
      <c r="W60" s="471">
        <f>'KB 01'!D$111</f>
        <v>0</v>
      </c>
      <c r="X60" s="471">
        <f>'KB 01'!E$111</f>
        <v>0</v>
      </c>
      <c r="Y60" s="471">
        <f>'KB 01'!F$111</f>
        <v>0</v>
      </c>
      <c r="Z60" s="471">
        <f>'KB 01'!G$111</f>
        <v>0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0</v>
      </c>
      <c r="V62" s="471">
        <f>'KB 01'!C$189</f>
        <v>0</v>
      </c>
      <c r="W62" s="471">
        <f>'KB 01'!D$189</f>
        <v>0</v>
      </c>
      <c r="X62" s="471">
        <f>'KB 01'!E$189</f>
        <v>0</v>
      </c>
      <c r="Y62" s="471">
        <f>'KB 01'!F$189</f>
        <v>0</v>
      </c>
      <c r="Z62" s="471">
        <f>'KB 01'!G$189</f>
        <v>0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0</v>
      </c>
      <c r="V73" s="473">
        <f>'KB 03'!C$72</f>
        <v>0</v>
      </c>
      <c r="W73" s="473">
        <f>'KB 03'!D$72</f>
        <v>0</v>
      </c>
      <c r="X73" s="473">
        <f>'KB 03'!E$72</f>
        <v>0</v>
      </c>
      <c r="Y73" s="473">
        <f>'KB 03'!F$72</f>
        <v>0</v>
      </c>
      <c r="Z73" s="473">
        <f>'KB 03'!G$72</f>
        <v>0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0</v>
      </c>
      <c r="V80" s="473">
        <f>'KB 04'!C$72</f>
        <v>0</v>
      </c>
      <c r="W80" s="473">
        <f>'KB 04'!D$72</f>
        <v>0</v>
      </c>
      <c r="X80" s="473">
        <f>'KB 04'!E$72</f>
        <v>0</v>
      </c>
      <c r="Y80" s="473">
        <f>'KB 04'!F$72</f>
        <v>0</v>
      </c>
      <c r="Z80" s="473">
        <f>'KB 04'!G$72</f>
        <v>0</v>
      </c>
      <c r="AB80" s="473">
        <f>'KB 04'!J$82</f>
        <v>0</v>
      </c>
      <c r="AC80" s="473">
        <f>'KB 04'!K$82</f>
        <v>0</v>
      </c>
      <c r="AD80" s="473">
        <f>'KB 04'!L$82</f>
        <v>0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0</v>
      </c>
      <c r="Y95" s="471">
        <f>'KB 06'!F$111</f>
        <v>0</v>
      </c>
      <c r="Z95" s="471">
        <f>'KB 06'!G$111</f>
        <v>0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0</v>
      </c>
      <c r="V101" s="473">
        <f>'KB 07'!C$72</f>
        <v>0</v>
      </c>
      <c r="W101" s="473">
        <f>'KB 07'!D$72</f>
        <v>0</v>
      </c>
      <c r="X101" s="473">
        <f>'KB 07'!E$72</f>
        <v>0</v>
      </c>
      <c r="Y101" s="473">
        <f>'KB 07'!F$72</f>
        <v>0</v>
      </c>
      <c r="Z101" s="473">
        <f>'KB 07'!G$72</f>
        <v>0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0</v>
      </c>
      <c r="V104" s="471">
        <f>'KB 07'!C$189</f>
        <v>0</v>
      </c>
      <c r="W104" s="471">
        <f>'KB 07'!D$189</f>
        <v>0</v>
      </c>
      <c r="X104" s="471">
        <f>'KB 07'!E$189</f>
        <v>0</v>
      </c>
      <c r="Y104" s="471">
        <f>'KB 07'!F$189</f>
        <v>0</v>
      </c>
      <c r="Z104" s="471">
        <f>'KB 07'!G$189</f>
        <v>0</v>
      </c>
      <c r="AA104" s="471"/>
      <c r="AB104" s="471">
        <f>'KB 07'!J$199</f>
        <v>0</v>
      </c>
      <c r="AC104" s="471">
        <f>'KB 07'!K$199</f>
        <v>0</v>
      </c>
      <c r="AD104" s="471">
        <f>'KB 07'!L$199</f>
        <v>0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0</v>
      </c>
      <c r="V105" s="471">
        <f>'KB 07'!C$228</f>
        <v>0</v>
      </c>
      <c r="W105" s="471">
        <f>'KB 07'!D$228</f>
        <v>0</v>
      </c>
      <c r="X105" s="471">
        <f>'KB 07'!E$228</f>
        <v>0</v>
      </c>
      <c r="Y105" s="471">
        <f>'KB 07'!F$228</f>
        <v>0</v>
      </c>
      <c r="Z105" s="471">
        <f>'KB 07'!G$228</f>
        <v>0</v>
      </c>
      <c r="AA105" s="471"/>
      <c r="AB105" s="471">
        <f>'KB 07'!J$238</f>
        <v>0</v>
      </c>
      <c r="AC105" s="471">
        <f>'KB 07'!K$238</f>
        <v>0</v>
      </c>
      <c r="AD105" s="471">
        <f>'KB 07'!L$238</f>
        <v>0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0</v>
      </c>
      <c r="V108" s="473">
        <f>'KB 08'!C$72</f>
        <v>0</v>
      </c>
      <c r="W108" s="473">
        <f>'KB 08'!D$72</f>
        <v>0</v>
      </c>
      <c r="X108" s="473">
        <f>'KB 08'!E$72</f>
        <v>0</v>
      </c>
      <c r="Y108" s="473">
        <f>'KB 08'!F$72</f>
        <v>0</v>
      </c>
      <c r="Z108" s="473">
        <f>'KB 08'!G$72</f>
        <v>0</v>
      </c>
      <c r="AB108" s="473">
        <f>'KB 08'!J$82</f>
        <v>0</v>
      </c>
      <c r="AC108" s="473">
        <f>'KB 08'!K$82</f>
        <v>0</v>
      </c>
      <c r="AD108" s="473">
        <f>'KB 08'!L$82</f>
        <v>0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0</v>
      </c>
      <c r="X110" s="471">
        <f>'KB 08'!E$150</f>
        <v>0</v>
      </c>
      <c r="Y110" s="471">
        <f>'KB 08'!F$150</f>
        <v>0</v>
      </c>
      <c r="Z110" s="471">
        <f>'KB 08'!G$150</f>
        <v>0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0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0</v>
      </c>
      <c r="V122" s="473">
        <f>'KB 10'!C$72</f>
        <v>0</v>
      </c>
      <c r="W122" s="473">
        <f>'KB 10'!D$72</f>
        <v>0</v>
      </c>
      <c r="X122" s="473">
        <f>'KB 10'!E$72</f>
        <v>0</v>
      </c>
      <c r="Y122" s="473">
        <f>'KB 10'!F$72</f>
        <v>0</v>
      </c>
      <c r="Z122" s="473">
        <f>'KB 10'!G$72</f>
        <v>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0</v>
      </c>
      <c r="V129" s="473">
        <f>'KB 11'!C$72</f>
        <v>0</v>
      </c>
      <c r="W129" s="473">
        <f>'KB 11'!D$72</f>
        <v>0</v>
      </c>
      <c r="X129" s="473">
        <f>'KB 11'!E$72</f>
        <v>0</v>
      </c>
      <c r="Y129" s="473">
        <f>'KB 11'!F$72</f>
        <v>0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0</v>
      </c>
      <c r="V150" s="473">
        <f>'KB 14'!C$72</f>
        <v>0</v>
      </c>
      <c r="W150" s="473">
        <f>'KB 14'!D$72</f>
        <v>0</v>
      </c>
      <c r="X150" s="473">
        <f>'KB 14'!E$72</f>
        <v>0</v>
      </c>
      <c r="Y150" s="473">
        <f>'KB 14'!F$72</f>
        <v>0</v>
      </c>
      <c r="Z150" s="473">
        <f>'KB 14'!G$72</f>
        <v>0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0</v>
      </c>
      <c r="W152" s="471">
        <f>'KB 14'!D$150</f>
        <v>0</v>
      </c>
      <c r="X152" s="471">
        <f>'KB 14'!E$150</f>
        <v>0</v>
      </c>
      <c r="Y152" s="471">
        <f>'KB 14'!F$150</f>
        <v>0</v>
      </c>
      <c r="Z152" s="471">
        <f>'KB 14'!G$150</f>
        <v>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0</v>
      </c>
      <c r="V157" s="473">
        <f>'KB 15'!C$72</f>
        <v>0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0</v>
      </c>
      <c r="V158" s="471">
        <f>'KB 15'!C$111</f>
        <v>0</v>
      </c>
      <c r="W158" s="471">
        <f>'KB 15'!D$111</f>
        <v>0</v>
      </c>
      <c r="X158" s="471">
        <f>'KB 15'!E$111</f>
        <v>0</v>
      </c>
      <c r="Y158" s="471">
        <f>'KB 15'!F$111</f>
        <v>0</v>
      </c>
      <c r="Z158" s="471">
        <f>'KB 15'!G$111</f>
        <v>0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0</v>
      </c>
      <c r="V164" s="473">
        <f>'KB 16'!C$72</f>
        <v>0</v>
      </c>
      <c r="W164" s="473">
        <f>'KB 16'!D$72</f>
        <v>0</v>
      </c>
      <c r="X164" s="473">
        <f>'KB 16'!E$72</f>
        <v>0</v>
      </c>
      <c r="Y164" s="473">
        <f>'KB 16'!F$72</f>
        <v>0</v>
      </c>
      <c r="Z164" s="473">
        <f>'KB 16'!G$72</f>
        <v>0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0</v>
      </c>
      <c r="Y171" s="473">
        <f>'KB 17'!F$72</f>
        <v>0</v>
      </c>
      <c r="Z171" s="473">
        <f>'KB 17'!G$72</f>
        <v>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0</v>
      </c>
      <c r="V186" s="471">
        <f>'KB 19'!C$111</f>
        <v>0</v>
      </c>
      <c r="W186" s="471">
        <f>'KB 19'!D$111</f>
        <v>0</v>
      </c>
      <c r="X186" s="471">
        <f>'KB 19'!E$111</f>
        <v>0</v>
      </c>
      <c r="Y186" s="471">
        <f>'KB 19'!F$111</f>
        <v>0</v>
      </c>
      <c r="Z186" s="471">
        <f>'KB 19'!G$111</f>
        <v>0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0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0</v>
      </c>
      <c r="V192" s="473">
        <f>'KB 20'!C$72</f>
        <v>0</v>
      </c>
      <c r="W192" s="473">
        <f>'KB 20'!D$72</f>
        <v>0</v>
      </c>
      <c r="X192" s="473">
        <f>'KB 20'!E$72</f>
        <v>0</v>
      </c>
      <c r="Y192" s="473">
        <f>'KB 20'!F$72</f>
        <v>0</v>
      </c>
      <c r="Z192" s="473">
        <f>'KB 20'!G$72</f>
        <v>0</v>
      </c>
      <c r="AB192" s="473">
        <f>'KB 20'!J$82</f>
        <v>0</v>
      </c>
      <c r="AC192" s="473">
        <f>'KB 20'!K$82</f>
        <v>0</v>
      </c>
      <c r="AD192" s="473">
        <f>'KB 20'!L$82</f>
        <v>0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0</v>
      </c>
      <c r="V193" s="471">
        <f>'KB 20'!C$111</f>
        <v>0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0</v>
      </c>
      <c r="V194" s="471">
        <f>'KB 20'!C$150</f>
        <v>0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0</v>
      </c>
      <c r="V195" s="471">
        <f>'KB 20'!C$189</f>
        <v>0</v>
      </c>
      <c r="W195" s="471">
        <f>'KB 20'!D$189</f>
        <v>0</v>
      </c>
      <c r="X195" s="471">
        <f>'KB 20'!E$189</f>
        <v>0</v>
      </c>
      <c r="Y195" s="471">
        <f>'KB 20'!F$189</f>
        <v>0</v>
      </c>
      <c r="Z195" s="471">
        <f>'KB 20'!G$189</f>
        <v>0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0</v>
      </c>
      <c r="V199" s="473">
        <f>'KB 21'!C$72</f>
        <v>0</v>
      </c>
      <c r="W199" s="473">
        <f>'KB 21'!D$72</f>
        <v>0</v>
      </c>
      <c r="X199" s="473">
        <f>'KB 21'!E$72</f>
        <v>0</v>
      </c>
      <c r="Y199" s="473">
        <f>'KB 21'!F$72</f>
        <v>0</v>
      </c>
      <c r="Z199" s="473">
        <f>'KB 21'!G$72</f>
        <v>0</v>
      </c>
      <c r="AB199" s="473">
        <f>'KB 21'!J$82</f>
        <v>0</v>
      </c>
      <c r="AC199" s="473">
        <f>'KB 21'!K$82</f>
        <v>0</v>
      </c>
      <c r="AD199" s="473">
        <f>'KB 21'!L$82</f>
        <v>0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0</v>
      </c>
      <c r="V206" s="473">
        <f>'KB 22'!C$72</f>
        <v>0</v>
      </c>
      <c r="W206" s="473">
        <f>'KB 22'!D$72</f>
        <v>0</v>
      </c>
      <c r="X206" s="473">
        <f>'KB 22'!E$72</f>
        <v>0</v>
      </c>
      <c r="Y206" s="473">
        <f>'KB 22'!F$72</f>
        <v>0</v>
      </c>
      <c r="Z206" s="473">
        <f>'KB 22'!G$72</f>
        <v>0</v>
      </c>
      <c r="AB206" s="473">
        <f>'KB 22'!J$82</f>
        <v>0</v>
      </c>
      <c r="AC206" s="473">
        <f>'KB 22'!K$82</f>
        <v>0</v>
      </c>
      <c r="AD206" s="473">
        <f>'KB 22'!L$82</f>
        <v>0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0</v>
      </c>
      <c r="V208" s="471">
        <f>'KB 22'!C$150</f>
        <v>0</v>
      </c>
      <c r="W208" s="471">
        <f>'KB 22'!D$150</f>
        <v>0</v>
      </c>
      <c r="X208" s="471">
        <f>'KB 22'!E$150</f>
        <v>0</v>
      </c>
      <c r="Y208" s="471">
        <f>'KB 22'!F$150</f>
        <v>0</v>
      </c>
      <c r="Z208" s="471">
        <f>'KB 22'!G$150</f>
        <v>0</v>
      </c>
      <c r="AA208" s="471"/>
      <c r="AB208" s="471">
        <f>'KB 22'!J$160</f>
        <v>0</v>
      </c>
      <c r="AC208" s="471">
        <f>'KB 22'!K$160</f>
        <v>0</v>
      </c>
      <c r="AD208" s="471">
        <f>'KB 22'!L$160</f>
        <v>0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0</v>
      </c>
      <c r="V220" s="473">
        <f>'KB 23'!C$72</f>
        <v>0</v>
      </c>
      <c r="W220" s="473">
        <f>'KB 23'!D$72</f>
        <v>0</v>
      </c>
      <c r="X220" s="473">
        <f>'KB 23'!E$72</f>
        <v>0</v>
      </c>
      <c r="Y220" s="473">
        <f>'KB 23'!F$72</f>
        <v>0</v>
      </c>
      <c r="Z220" s="473">
        <f>'KB 23'!G$72</f>
        <v>0</v>
      </c>
      <c r="AB220" s="473">
        <f>'KB 23'!J$82</f>
        <v>0</v>
      </c>
      <c r="AC220" s="473">
        <f>'KB 23'!K$82</f>
        <v>0</v>
      </c>
      <c r="AD220" s="473">
        <f>'KB 23'!L$82</f>
        <v>0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0</v>
      </c>
      <c r="W221" s="471">
        <f>'KB 23'!D$111</f>
        <v>0</v>
      </c>
      <c r="X221" s="471">
        <f>'KB 23'!E$111</f>
        <v>0</v>
      </c>
      <c r="Y221" s="471">
        <f>'KB 23'!F$111</f>
        <v>0</v>
      </c>
      <c r="Z221" s="471">
        <f>'KB 23'!G$111</f>
        <v>0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0</v>
      </c>
      <c r="V234" s="473">
        <f>'KB 25'!C$72</f>
        <v>0</v>
      </c>
      <c r="W234" s="473">
        <f>'KB 25'!D$72</f>
        <v>0</v>
      </c>
      <c r="X234" s="473">
        <f>'KB 25'!E$72</f>
        <v>0</v>
      </c>
      <c r="Y234" s="473">
        <f>'KB 25'!F$72</f>
        <v>0</v>
      </c>
      <c r="Z234" s="473">
        <f>'KB 25'!G$72</f>
        <v>0</v>
      </c>
      <c r="AB234" s="473">
        <f>'KB 25'!J$82</f>
        <v>0</v>
      </c>
      <c r="AC234" s="473">
        <f>'KB 25'!K$82</f>
        <v>0</v>
      </c>
      <c r="AD234" s="473">
        <f>'KB 25'!L$82</f>
        <v>0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0</v>
      </c>
      <c r="V248" s="473">
        <f>'KB27'!C$72</f>
        <v>0</v>
      </c>
      <c r="W248" s="473">
        <f>'KB27'!D$72</f>
        <v>0</v>
      </c>
      <c r="X248" s="473">
        <f>'KB27'!E$72</f>
        <v>0</v>
      </c>
      <c r="Y248" s="473">
        <f>'KB27'!F$72</f>
        <v>0</v>
      </c>
      <c r="Z248" s="473">
        <f>'KB27'!G$72</f>
        <v>0</v>
      </c>
      <c r="AB248" s="473">
        <f>'KB27'!J$82</f>
        <v>0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k+Nm68N7GXUREWuHFit5nzAHA/lmGeMFXReC74RtarBNTeBlmJ0Dr5FD8DAk6hafbMV6sGkNaC3yHzY6jyWpFQ==" saltValue="m68XkU6USOtD2d9h8j3dO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topLeftCell="A7" zoomScaleNormal="10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-2</v>
      </c>
      <c r="D7" s="98">
        <f>'(F8) Shpenzimet sipas aktivitet'!I5</f>
        <v>-1</v>
      </c>
      <c r="E7" s="98">
        <f>'(F8) Shpenzimet sipas aktivitet'!J5</f>
        <v>0</v>
      </c>
      <c r="F7" s="98">
        <f>'(F8) Shpenzimet sipas aktivitet'!K5</f>
        <v>1</v>
      </c>
      <c r="G7" s="98">
        <f>'(F8) Shpenzimet sipas aktivitet'!L5</f>
        <v>2</v>
      </c>
      <c r="H7" s="98">
        <f>'(F8) Shpenzimet sipas aktivitet'!M5</f>
        <v>3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0</v>
      </c>
      <c r="D8" s="98">
        <f>'(F8) Shpenzimet sipas aktivitet'!I6</f>
        <v>0</v>
      </c>
      <c r="E8" s="98">
        <f>'(F8) Shpenzimet sipas aktivitet'!J6</f>
        <v>0</v>
      </c>
      <c r="F8" s="98">
        <f>'(F8) Shpenzimet sipas aktivitet'!K6</f>
        <v>0</v>
      </c>
      <c r="G8" s="98">
        <f>'(F8) Shpenzimet sipas aktivitet'!L6</f>
        <v>0</v>
      </c>
      <c r="H8" s="98">
        <f>'(F8) Shpenzimet sipas aktivitet'!M6</f>
        <v>0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0</v>
      </c>
      <c r="D10" s="98">
        <f>'(F8) Shpenzimet sipas aktivitet'!I8</f>
        <v>0</v>
      </c>
      <c r="E10" s="98">
        <f>'(F8) Shpenzimet sipas aktivitet'!J8</f>
        <v>0</v>
      </c>
      <c r="F10" s="98">
        <f>'(F8) Shpenzimet sipas aktivitet'!K8</f>
        <v>0</v>
      </c>
      <c r="G10" s="98">
        <f>'(F8) Shpenzimet sipas aktivitet'!L8</f>
        <v>0</v>
      </c>
      <c r="H10" s="98">
        <f>'(F8) Shpenzimet sipas aktivitet'!M8</f>
        <v>0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-2</v>
      </c>
      <c r="D40" s="109">
        <f>'(F8) Shpenzimet sipas aktivitet'!I26</f>
        <v>-1</v>
      </c>
      <c r="E40" s="109">
        <f>'(F8) Shpenzimet sipas aktivitet'!J26</f>
        <v>0</v>
      </c>
      <c r="F40" s="109">
        <f>'(F8) Shpenzimet sipas aktivitet'!K26</f>
        <v>1</v>
      </c>
      <c r="G40" s="109">
        <f>'(F8) Shpenzimet sipas aktivitet'!L26</f>
        <v>2</v>
      </c>
      <c r="H40" s="109">
        <f>'(F8) Shpenzimet sipas aktivitet'!M26</f>
        <v>3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0</v>
      </c>
      <c r="D41" s="109">
        <f>'(F8) Shpenzimet sipas aktivitet'!I27</f>
        <v>0</v>
      </c>
      <c r="E41" s="109">
        <f>'(F8) Shpenzimet sipas aktivitet'!J27</f>
        <v>0</v>
      </c>
      <c r="F41" s="109">
        <f>'(F8) Shpenzimet sipas aktivitet'!K27</f>
        <v>0</v>
      </c>
      <c r="G41" s="109">
        <f>'(F8) Shpenzimet sipas aktivitet'!L27</f>
        <v>0</v>
      </c>
      <c r="H41" s="109">
        <f>'(F8) Shpenzimet sipas aktivitet'!M27</f>
        <v>0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0</v>
      </c>
      <c r="D42" s="109">
        <f>'(F8) Shpenzimet sipas aktivitet'!I28</f>
        <v>0</v>
      </c>
      <c r="E42" s="109">
        <f>'(F8) Shpenzimet sipas aktivitet'!J28</f>
        <v>0</v>
      </c>
      <c r="F42" s="109">
        <f>'(F8) Shpenzimet sipas aktivitet'!K28</f>
        <v>0</v>
      </c>
      <c r="G42" s="109">
        <f>'(F8) Shpenzimet sipas aktivitet'!L28</f>
        <v>0</v>
      </c>
      <c r="H42" s="109">
        <f>'(F8) Shpenzimet sipas aktivitet'!M28</f>
        <v>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0</v>
      </c>
      <c r="D43" s="109">
        <f>'(F8) Shpenzimet sipas aktivitet'!I29</f>
        <v>0</v>
      </c>
      <c r="E43" s="109">
        <f>'(F8) Shpenzimet sipas aktivitet'!J29</f>
        <v>0</v>
      </c>
      <c r="F43" s="109">
        <f>'(F8) Shpenzimet sipas aktivitet'!K29</f>
        <v>0</v>
      </c>
      <c r="G43" s="109">
        <f>'(F8) Shpenzimet sipas aktivitet'!L29</f>
        <v>0</v>
      </c>
      <c r="H43" s="109">
        <f>'(F8) Shpenzimet sipas aktivitet'!M29</f>
        <v>0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0</v>
      </c>
      <c r="D44" s="109">
        <f>'(F8) Shpenzimet sipas aktivitet'!I30</f>
        <v>0</v>
      </c>
      <c r="E44" s="109">
        <f>'(F8) Shpenzimet sipas aktivitet'!J30</f>
        <v>0</v>
      </c>
      <c r="F44" s="109">
        <f>'(F8) Shpenzimet sipas aktivitet'!K30</f>
        <v>0</v>
      </c>
      <c r="G44" s="109">
        <f>'(F8) Shpenzimet sipas aktivitet'!L30</f>
        <v>0</v>
      </c>
      <c r="H44" s="109">
        <f>'(F8) Shpenzimet sipas aktivitet'!M30</f>
        <v>0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AwXO4CMRTDypR8o6ul6q5J2qByTOevqHfQw37Yb3ir8PjZ8nJzoPNLuvDb+WJmKO7N6vWxecGyuF08CrtTFevw==" saltValue="hAI/2QQOw6gZTBcJHbbumw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opLeftCell="A15" zoomScaleNormal="10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2" t="str">
        <f>'(G1) Fjalori'!A450</f>
        <v>(F10) SHPENZIMET SIPAS KLASIFIKIMIT EKONOMIK (BRUTO)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4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37" t="str">
        <f>'(G1) Fjalori'!A359</f>
        <v>PËRMBLEDHJE E KËRKESËS BUXHETORE</v>
      </c>
      <c r="B13" s="938"/>
      <c r="C13" s="938"/>
      <c r="D13" s="938"/>
      <c r="E13" s="938"/>
      <c r="F13" s="938"/>
      <c r="G13" s="938"/>
      <c r="H13" s="938"/>
      <c r="I13" s="938"/>
      <c r="J13" s="938"/>
      <c r="K13" s="938"/>
      <c r="L13" s="938"/>
      <c r="M13" s="938"/>
      <c r="N13" s="938"/>
      <c r="O13" s="958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37" t="str">
        <f>'(G1) Fjalori'!A384</f>
        <v>SHPENZIME TË PRITSHME</v>
      </c>
      <c r="B15" s="938"/>
      <c r="C15" s="938"/>
      <c r="D15" s="938"/>
      <c r="E15" s="938"/>
      <c r="F15" s="938"/>
      <c r="G15" s="958"/>
      <c r="H15" s="131"/>
      <c r="I15" s="959" t="str">
        <f>I28</f>
        <v xml:space="preserve">TË ARDHURAT E PRITSHME </v>
      </c>
      <c r="J15" s="938"/>
      <c r="K15" s="938"/>
      <c r="L15" s="938"/>
      <c r="M15" s="938"/>
      <c r="N15" s="938"/>
      <c r="O15" s="958"/>
    </row>
    <row r="16" spans="1:15" s="121" customFormat="1" ht="20.25" customHeight="1" x14ac:dyDescent="0.25">
      <c r="A16" s="211"/>
      <c r="B16" s="249">
        <f>'(B1)Informacion i përgjithshëm '!B5</f>
        <v>-2</v>
      </c>
      <c r="C16" s="249">
        <f>'(B1)Informacion i përgjithshëm '!B6</f>
        <v>-1</v>
      </c>
      <c r="D16" s="249">
        <f>'(B1)Informacion i përgjithshëm '!B7</f>
        <v>0</v>
      </c>
      <c r="E16" s="250">
        <f>'(B1)Informacion i përgjithshëm '!B8</f>
        <v>1</v>
      </c>
      <c r="F16" s="250">
        <f>'(B1)Informacion i përgjithshëm '!B9</f>
        <v>2</v>
      </c>
      <c r="G16" s="250">
        <f>'(B1)Informacion i përgjithshëm '!B10</f>
        <v>3</v>
      </c>
      <c r="H16" s="212"/>
      <c r="I16" s="307"/>
      <c r="J16" s="249">
        <f t="shared" ref="J16:O16" si="0">B16</f>
        <v>-2</v>
      </c>
      <c r="K16" s="249">
        <f t="shared" si="0"/>
        <v>-1</v>
      </c>
      <c r="L16" s="249">
        <f t="shared" si="0"/>
        <v>0</v>
      </c>
      <c r="M16" s="250">
        <f t="shared" si="0"/>
        <v>1</v>
      </c>
      <c r="N16" s="250">
        <f t="shared" si="0"/>
        <v>2</v>
      </c>
      <c r="O16" s="250">
        <f t="shared" si="0"/>
        <v>3</v>
      </c>
    </row>
    <row r="17" spans="1:15" ht="12.75" x14ac:dyDescent="0.2">
      <c r="A17" s="966"/>
      <c r="B17" s="966"/>
      <c r="C17" s="966"/>
      <c r="D17" s="966"/>
      <c r="E17" s="966"/>
      <c r="F17" s="966"/>
      <c r="G17" s="966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0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0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0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0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0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0</v>
      </c>
      <c r="I18" s="942" t="str">
        <f>'(G1) Fjalori'!A385</f>
        <v>VLERËSIM I ARDHURAVE NGA TARIFAT</v>
      </c>
      <c r="J18" s="943"/>
      <c r="K18" s="943"/>
      <c r="L18" s="943"/>
      <c r="M18" s="943"/>
      <c r="N18" s="943"/>
      <c r="O18" s="944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48" t="str">
        <f>A15</f>
        <v>SHPENZIME TË PRITSHME</v>
      </c>
      <c r="B20" s="949"/>
      <c r="C20" s="949"/>
      <c r="D20" s="949"/>
      <c r="E20" s="949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49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50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42" t="str">
        <f>'(G1) Fjalori'!A382</f>
        <v>KOSTO DIREKTE PËR PROJEKTET DHE SHPENZIMET KAPITALE</v>
      </c>
      <c r="B21" s="943"/>
      <c r="C21" s="943"/>
      <c r="D21" s="943"/>
      <c r="E21" s="943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43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44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42" t="str">
        <f>'(G1) Fjalori'!A389</f>
        <v>VLERËSIMI I TË ARDHURAVE ME DESTINACION</v>
      </c>
      <c r="J21" s="943"/>
      <c r="K21" s="943"/>
      <c r="L21" s="943"/>
      <c r="M21" s="943"/>
      <c r="N21" s="943"/>
      <c r="O21" s="944"/>
    </row>
    <row r="22" spans="1:15" ht="12.75" x14ac:dyDescent="0.2">
      <c r="A22" s="124" t="str">
        <f>'(G1) Fjalori'!A360</f>
        <v>Pagat</v>
      </c>
      <c r="B22" s="945">
        <f>'(G1) Fjalori'!C360</f>
        <v>600</v>
      </c>
      <c r="C22" s="946"/>
      <c r="D22" s="947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10" t="str">
        <f>'(G1) Fjalori'!A390</f>
        <v>Transferta e kushtëzuar</v>
      </c>
      <c r="J22" s="702"/>
      <c r="K22" s="701"/>
      <c r="L22" s="703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45">
        <f>'(G1) Fjalori'!C361</f>
        <v>601</v>
      </c>
      <c r="C23" s="946"/>
      <c r="D23" s="947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10" t="str">
        <f>'(G1) Fjalori'!A391</f>
        <v>Trasferta Specifike</v>
      </c>
      <c r="J23" s="704"/>
      <c r="K23" s="705"/>
      <c r="L23" s="706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45">
        <f>'(G1) Fjalori'!C362</f>
        <v>602</v>
      </c>
      <c r="C24" s="946"/>
      <c r="D24" s="947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10" t="str">
        <f>'(G1) Fjalori'!A392</f>
        <v>Trashëgimi me destinacion</v>
      </c>
      <c r="J24" s="704"/>
      <c r="K24" s="705"/>
      <c r="L24" s="706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45">
        <f>'(G1) Fjalori'!C363</f>
        <v>603</v>
      </c>
      <c r="C25" s="946"/>
      <c r="D25" s="947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10" t="str">
        <f>'(G1) Fjalori'!A393</f>
        <v>Burime të tjera (përfshirë gjobat)</v>
      </c>
      <c r="J25" s="707"/>
      <c r="K25" s="708"/>
      <c r="L25" s="709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45">
        <f>'(G1) Fjalori'!C364</f>
        <v>604</v>
      </c>
      <c r="C26" s="946"/>
      <c r="D26" s="947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10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0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0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45">
        <f>'(G1) Fjalori'!C365</f>
        <v>605</v>
      </c>
      <c r="C27" s="946"/>
      <c r="D27" s="947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45">
        <f>'(G1) Fjalori'!C366</f>
        <v>606</v>
      </c>
      <c r="C28" s="946"/>
      <c r="D28" s="947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0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0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45" t="str">
        <f>'(G1) Fjalori'!C367</f>
        <v>230 / 231</v>
      </c>
      <c r="C29" s="946"/>
      <c r="D29" s="947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0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0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0</v>
      </c>
      <c r="H29" s="53"/>
    </row>
    <row r="30" spans="1:15" ht="12.75" x14ac:dyDescent="0.2">
      <c r="A30" s="124" t="str">
        <f>'(G1) Fjalori'!A368</f>
        <v>Rezerva</v>
      </c>
      <c r="B30" s="945">
        <f>'(G1) Fjalori'!C368</f>
        <v>609</v>
      </c>
      <c r="C30" s="946"/>
      <c r="D30" s="947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45">
        <f>'(G1) Fjalori'!C369</f>
        <v>650</v>
      </c>
      <c r="C31" s="946"/>
      <c r="D31" s="947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45" t="str">
        <f>'(G1) Fjalori'!C370</f>
        <v>69 / ?</v>
      </c>
      <c r="C32" s="946"/>
      <c r="D32" s="947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51" t="str">
        <f>'(G1) Fjalori'!A415</f>
        <v>SHUMA E KËRKUAR NETO</v>
      </c>
      <c r="J32" s="952"/>
      <c r="K32" s="952"/>
      <c r="L32" s="952"/>
      <c r="M32" s="952"/>
      <c r="N32" s="952"/>
      <c r="O32" s="953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45"/>
      <c r="C33" s="946"/>
      <c r="D33" s="947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0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0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0</v>
      </c>
      <c r="H33" s="53"/>
      <c r="I33" s="954"/>
      <c r="J33" s="955"/>
      <c r="K33" s="955"/>
      <c r="L33" s="955"/>
      <c r="M33" s="955"/>
      <c r="N33" s="955"/>
      <c r="O33" s="956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42" t="str">
        <f>'(G1) Fjalori'!A383</f>
        <v>SHPENZIME KORRENTE</v>
      </c>
      <c r="B34" s="943"/>
      <c r="C34" s="943"/>
      <c r="D34" s="943"/>
      <c r="E34" s="943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43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44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0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0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0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0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0</v>
      </c>
    </row>
    <row r="35" spans="1:15" ht="12.75" x14ac:dyDescent="0.2">
      <c r="A35" s="124" t="str">
        <f>A22</f>
        <v>Pagat</v>
      </c>
      <c r="B35" s="945">
        <f>B22</f>
        <v>600</v>
      </c>
      <c r="C35" s="946"/>
      <c r="D35" s="947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0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0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0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45">
        <f t="shared" ref="B36:B45" si="2">B23</f>
        <v>601</v>
      </c>
      <c r="C36" s="946"/>
      <c r="D36" s="947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0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0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0</v>
      </c>
      <c r="H36" s="53"/>
    </row>
    <row r="37" spans="1:15" ht="12.75" x14ac:dyDescent="0.2">
      <c r="A37" s="124" t="str">
        <f t="shared" si="1"/>
        <v>Mallra dhe shërbime</v>
      </c>
      <c r="B37" s="945">
        <f t="shared" si="2"/>
        <v>602</v>
      </c>
      <c r="C37" s="946"/>
      <c r="D37" s="947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0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0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0</v>
      </c>
      <c r="H37" s="53"/>
      <c r="I37" s="124" t="str">
        <f>'(G1) Fjalori'!A413</f>
        <v>Angazhimet</v>
      </c>
      <c r="J37" s="996" t="str">
        <f>'(G1) Fjalori'!A454</f>
        <v>Vlera Totale për Aktivitet</v>
      </c>
      <c r="K37" s="997"/>
      <c r="L37" s="99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0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0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0</v>
      </c>
    </row>
    <row r="38" spans="1:15" ht="12.75" x14ac:dyDescent="0.2">
      <c r="A38" s="124" t="str">
        <f t="shared" si="1"/>
        <v>Subvencione</v>
      </c>
      <c r="B38" s="945">
        <f t="shared" si="2"/>
        <v>603</v>
      </c>
      <c r="C38" s="946"/>
      <c r="D38" s="947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45">
        <f t="shared" si="2"/>
        <v>604</v>
      </c>
      <c r="C39" s="946"/>
      <c r="D39" s="947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45">
        <f t="shared" si="2"/>
        <v>605</v>
      </c>
      <c r="C40" s="946"/>
      <c r="D40" s="947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45">
        <f t="shared" si="2"/>
        <v>606</v>
      </c>
      <c r="C41" s="946"/>
      <c r="D41" s="947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45" t="str">
        <f t="shared" si="2"/>
        <v>230 / 231</v>
      </c>
      <c r="C42" s="946"/>
      <c r="D42" s="947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45">
        <f t="shared" si="2"/>
        <v>609</v>
      </c>
      <c r="C43" s="946"/>
      <c r="D43" s="947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0</v>
      </c>
      <c r="H43" s="53"/>
      <c r="I43" s="142" t="str">
        <f>'(G1) Fjalori'!A416</f>
        <v>Shpjegimet teknike</v>
      </c>
      <c r="J43" s="987"/>
      <c r="K43" s="988"/>
      <c r="L43" s="988"/>
      <c r="M43" s="988"/>
      <c r="N43" s="988"/>
      <c r="O43" s="989"/>
    </row>
    <row r="44" spans="1:15" ht="12.75" x14ac:dyDescent="0.2">
      <c r="A44" s="124" t="str">
        <f t="shared" si="1"/>
        <v>Interesa per kredi direkte ose bono</v>
      </c>
      <c r="B44" s="975">
        <f t="shared" si="2"/>
        <v>650</v>
      </c>
      <c r="C44" s="976"/>
      <c r="D44" s="977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90"/>
      <c r="K44" s="991"/>
      <c r="L44" s="991"/>
      <c r="M44" s="991"/>
      <c r="N44" s="991"/>
      <c r="O44" s="992"/>
    </row>
    <row r="45" spans="1:15" ht="12.75" x14ac:dyDescent="0.2">
      <c r="A45" s="252" t="str">
        <f t="shared" si="1"/>
        <v>Të tjera</v>
      </c>
      <c r="B45" s="945" t="str">
        <f t="shared" si="2"/>
        <v>69 / ?</v>
      </c>
      <c r="C45" s="946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</v>
      </c>
      <c r="H45" s="53"/>
      <c r="J45" s="990"/>
      <c r="K45" s="991"/>
      <c r="L45" s="991"/>
      <c r="M45" s="991"/>
      <c r="N45" s="991"/>
      <c r="O45" s="992"/>
    </row>
    <row r="46" spans="1:15" ht="12.75" x14ac:dyDescent="0.2">
      <c r="A46" s="137" t="str">
        <f>A34</f>
        <v>SHPENZIME KORRENTE</v>
      </c>
      <c r="B46" s="978"/>
      <c r="C46" s="979"/>
      <c r="D46" s="980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0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0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0</v>
      </c>
      <c r="H46" s="53"/>
      <c r="J46" s="990"/>
      <c r="K46" s="991"/>
      <c r="L46" s="991"/>
      <c r="M46" s="991"/>
      <c r="N46" s="991"/>
      <c r="O46" s="992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90"/>
      <c r="K47" s="991"/>
      <c r="L47" s="991"/>
      <c r="M47" s="991"/>
      <c r="N47" s="991"/>
      <c r="O47" s="992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0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0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0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0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0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0</v>
      </c>
      <c r="H48" s="53"/>
      <c r="J48" s="993"/>
      <c r="K48" s="994"/>
      <c r="L48" s="994"/>
      <c r="M48" s="994"/>
      <c r="N48" s="994"/>
      <c r="O48" s="995"/>
    </row>
    <row r="49" spans="1:15" ht="12.75" x14ac:dyDescent="0.2">
      <c r="H49" s="53"/>
    </row>
    <row r="50" spans="1:15" ht="21" x14ac:dyDescent="0.25">
      <c r="A50" s="937" t="str">
        <f>'(G1) Fjalori'!A396</f>
        <v>PËRPUTHSHMËRIA ME TAVANET</v>
      </c>
      <c r="B50" s="938"/>
      <c r="C50" s="939"/>
      <c r="D50" s="939"/>
      <c r="E50" s="939"/>
      <c r="F50" s="939"/>
      <c r="G50" s="939"/>
      <c r="H50" s="939"/>
      <c r="I50" s="939"/>
      <c r="J50" s="939"/>
      <c r="K50" s="939"/>
      <c r="L50" s="939"/>
      <c r="M50" s="939"/>
      <c r="N50" s="939"/>
      <c r="O50" s="940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1</v>
      </c>
      <c r="N51" s="251">
        <f>N16</f>
        <v>2</v>
      </c>
      <c r="O51" s="251">
        <f>O16</f>
        <v>3</v>
      </c>
    </row>
    <row r="52" spans="1:15" ht="12.75" x14ac:dyDescent="0.2">
      <c r="A52" s="981" t="str">
        <f>'(G1) Fjalori'!A397</f>
        <v>Tavani i përgjithshëm</v>
      </c>
      <c r="B52" s="982"/>
      <c r="C52" s="982"/>
      <c r="D52" s="982"/>
      <c r="E52" s="982"/>
      <c r="F52" s="982"/>
      <c r="G52" s="982"/>
      <c r="H52" s="982"/>
      <c r="I52" s="982"/>
      <c r="J52" s="982"/>
      <c r="K52" s="982"/>
      <c r="L52" s="983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0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0</v>
      </c>
      <c r="O52" s="674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0</v>
      </c>
    </row>
    <row r="53" spans="1:15" ht="12.75" x14ac:dyDescent="0.2">
      <c r="A53" s="984" t="str">
        <f>'(G1) Fjalori'!A398</f>
        <v>SHPENZIMET E PRITSHME</v>
      </c>
      <c r="B53" s="985"/>
      <c r="C53" s="985"/>
      <c r="D53" s="985"/>
      <c r="E53" s="985"/>
      <c r="F53" s="985"/>
      <c r="G53" s="985"/>
      <c r="H53" s="985"/>
      <c r="I53" s="985"/>
      <c r="J53" s="985"/>
      <c r="K53" s="985"/>
      <c r="L53" s="986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0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0</v>
      </c>
      <c r="O53" s="675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0</v>
      </c>
    </row>
    <row r="54" spans="1:15" ht="12.75" x14ac:dyDescent="0.2">
      <c r="A54" s="1000" t="str">
        <f>'(G1) Fjalori'!A399</f>
        <v>Diferenca mes tavaneve të përgjithshme (duhet të jetë &lt;0)</v>
      </c>
      <c r="B54" s="1001"/>
      <c r="C54" s="1001"/>
      <c r="D54" s="1001"/>
      <c r="E54" s="1001"/>
      <c r="F54" s="1001"/>
      <c r="G54" s="1001"/>
      <c r="H54" s="1001"/>
      <c r="I54" s="1001"/>
      <c r="J54" s="1001"/>
      <c r="K54" s="1001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</v>
      </c>
    </row>
    <row r="55" spans="1:15" ht="12.75" x14ac:dyDescent="0.2">
      <c r="A55" s="981" t="str">
        <f>'(G1) Fjalori'!A400</f>
        <v>Tavani i pagave dhe sigurimeve shoqërore</v>
      </c>
      <c r="B55" s="982"/>
      <c r="C55" s="982"/>
      <c r="D55" s="982"/>
      <c r="E55" s="982"/>
      <c r="F55" s="982"/>
      <c r="G55" s="982"/>
      <c r="H55" s="982"/>
      <c r="I55" s="982"/>
      <c r="J55" s="982"/>
      <c r="K55" s="982"/>
      <c r="L55" s="983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0</v>
      </c>
      <c r="O55" s="674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0</v>
      </c>
    </row>
    <row r="56" spans="1:15" ht="12.75" x14ac:dyDescent="0.2">
      <c r="A56" s="1000" t="str">
        <f>'(G1) Fjalori'!A401</f>
        <v>Paga dhe sigurime shoqërore</v>
      </c>
      <c r="B56" s="1001"/>
      <c r="C56" s="1001"/>
      <c r="D56" s="1001"/>
      <c r="E56" s="1001"/>
      <c r="F56" s="1001"/>
      <c r="G56" s="1001"/>
      <c r="H56" s="1001"/>
      <c r="I56" s="1001"/>
      <c r="J56" s="1001"/>
      <c r="K56" s="1001"/>
      <c r="L56" s="1003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0</v>
      </c>
      <c r="O56" s="675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0</v>
      </c>
    </row>
    <row r="57" spans="1:15" ht="12.75" x14ac:dyDescent="0.2">
      <c r="A57" s="1000" t="str">
        <f>'(G1) Fjalori'!A402</f>
        <v>Diferenca e tavaneve në paga dhe sigurime shoqërore (duhet të jetë &lt;0)</v>
      </c>
      <c r="B57" s="1001"/>
      <c r="C57" s="1001"/>
      <c r="D57" s="1001"/>
      <c r="E57" s="1001"/>
      <c r="F57" s="1001"/>
      <c r="G57" s="1001"/>
      <c r="H57" s="1001"/>
      <c r="I57" s="1001"/>
      <c r="J57" s="1001"/>
      <c r="K57" s="1001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0</v>
      </c>
    </row>
    <row r="58" spans="1:15" s="27" customFormat="1" ht="12.75" x14ac:dyDescent="0.2">
      <c r="A58" s="981" t="str">
        <f>'(G1) Fjalori'!A403</f>
        <v>Tavani për shpenzime e tjera korrente</v>
      </c>
      <c r="B58" s="982"/>
      <c r="C58" s="982"/>
      <c r="D58" s="982"/>
      <c r="E58" s="982"/>
      <c r="F58" s="982"/>
      <c r="G58" s="982"/>
      <c r="H58" s="982"/>
      <c r="I58" s="982"/>
      <c r="J58" s="982"/>
      <c r="K58" s="982"/>
      <c r="L58" s="983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0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0</v>
      </c>
      <c r="O58" s="674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0</v>
      </c>
    </row>
    <row r="59" spans="1:15" s="27" customFormat="1" ht="12.75" x14ac:dyDescent="0.2">
      <c r="A59" s="1000" t="str">
        <f>'(G1) Fjalori'!A404</f>
        <v>Konsumi (përjashtuar paga dhe sigurimet shoqërore)</v>
      </c>
      <c r="B59" s="1001"/>
      <c r="C59" s="1001"/>
      <c r="D59" s="1001"/>
      <c r="E59" s="1001"/>
      <c r="F59" s="1001"/>
      <c r="G59" s="1001"/>
      <c r="H59" s="1001"/>
      <c r="I59" s="1001"/>
      <c r="J59" s="1001"/>
      <c r="K59" s="1001"/>
      <c r="L59" s="1003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0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0</v>
      </c>
      <c r="O59" s="675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0</v>
      </c>
    </row>
    <row r="60" spans="1:15" s="27" customFormat="1" ht="12.75" x14ac:dyDescent="0.2">
      <c r="A60" s="1000" t="str">
        <f>'(G1) Fjalori'!A405</f>
        <v>Diferenca e tavaneve në konsum (duhet të jetë &lt;0)</v>
      </c>
      <c r="B60" s="1001"/>
      <c r="C60" s="1001"/>
      <c r="D60" s="1001"/>
      <c r="E60" s="1001"/>
      <c r="F60" s="1001"/>
      <c r="G60" s="1001"/>
      <c r="H60" s="1001"/>
      <c r="I60" s="1001"/>
      <c r="J60" s="1001"/>
      <c r="K60" s="1001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0</v>
      </c>
    </row>
    <row r="61" spans="1:15" ht="12.75" x14ac:dyDescent="0.2">
      <c r="A61" s="981" t="str">
        <f>'(G1) Fjalori'!A406</f>
        <v>Minimumi i shpenzimeve kapitale</v>
      </c>
      <c r="B61" s="982"/>
      <c r="C61" s="982"/>
      <c r="D61" s="982"/>
      <c r="E61" s="982"/>
      <c r="F61" s="982"/>
      <c r="G61" s="982"/>
      <c r="H61" s="982"/>
      <c r="I61" s="982"/>
      <c r="J61" s="982"/>
      <c r="K61" s="982"/>
      <c r="L61" s="983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0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0</v>
      </c>
      <c r="O61" s="674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0</v>
      </c>
    </row>
    <row r="62" spans="1:15" ht="12.75" x14ac:dyDescent="0.2">
      <c r="A62" s="1000" t="str">
        <f>'(G1) Fjalori'!A407</f>
        <v>Shpenzimet kapitale</v>
      </c>
      <c r="B62" s="1001"/>
      <c r="C62" s="1001"/>
      <c r="D62" s="1001"/>
      <c r="E62" s="1001"/>
      <c r="F62" s="1001"/>
      <c r="G62" s="1001"/>
      <c r="H62" s="1001"/>
      <c r="I62" s="1001"/>
      <c r="J62" s="1001"/>
      <c r="K62" s="1001"/>
      <c r="L62" s="1003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0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0</v>
      </c>
      <c r="O62" s="675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0</v>
      </c>
    </row>
    <row r="63" spans="1:15" s="99" customFormat="1" ht="12.75" x14ac:dyDescent="0.2">
      <c r="A63" s="1000" t="str">
        <f>'(G1) Fjalori'!A408</f>
        <v>Diferenca e minimumit të shpenzimeve kapitale (duhet të jetë &gt;0)</v>
      </c>
      <c r="B63" s="1001"/>
      <c r="C63" s="1001"/>
      <c r="D63" s="1001"/>
      <c r="E63" s="1001"/>
      <c r="F63" s="1001"/>
      <c r="G63" s="1001"/>
      <c r="H63" s="1001"/>
      <c r="I63" s="1001"/>
      <c r="J63" s="1001"/>
      <c r="K63" s="1001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5" t="str">
        <f>A20</f>
        <v>SHPENZIME TË PRITSHME</v>
      </c>
      <c r="B66" s="1056"/>
      <c r="C66" s="1056"/>
      <c r="D66" s="1056"/>
      <c r="E66" s="1056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6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7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-2</v>
      </c>
      <c r="C67" s="249">
        <f t="shared" si="4"/>
        <v>-1</v>
      </c>
      <c r="D67" s="249">
        <f t="shared" si="4"/>
        <v>0</v>
      </c>
      <c r="E67" s="250">
        <f t="shared" si="4"/>
        <v>1</v>
      </c>
      <c r="F67" s="250">
        <f t="shared" si="4"/>
        <v>2</v>
      </c>
      <c r="G67" s="250">
        <f t="shared" si="4"/>
        <v>3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0</v>
      </c>
      <c r="F68" s="305">
        <f t="shared" ref="F68:G68" si="6">F22+F35</f>
        <v>0</v>
      </c>
      <c r="G68" s="305">
        <f t="shared" si="6"/>
        <v>0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0</v>
      </c>
      <c r="F69" s="305">
        <f t="shared" si="8"/>
        <v>0</v>
      </c>
      <c r="G69" s="305">
        <f t="shared" si="8"/>
        <v>0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0</v>
      </c>
      <c r="F70" s="305">
        <f t="shared" si="10"/>
        <v>0</v>
      </c>
      <c r="G70" s="305">
        <f t="shared" si="10"/>
        <v>0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0</v>
      </c>
      <c r="F72" s="305">
        <f t="shared" si="14"/>
        <v>0</v>
      </c>
      <c r="G72" s="305">
        <f t="shared" si="14"/>
        <v>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0</v>
      </c>
      <c r="F74" s="305">
        <f t="shared" si="18"/>
        <v>0</v>
      </c>
      <c r="G74" s="305">
        <f t="shared" si="18"/>
        <v>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0</v>
      </c>
      <c r="F75" s="305">
        <f t="shared" si="20"/>
        <v>0</v>
      </c>
      <c r="G75" s="305">
        <f t="shared" si="20"/>
        <v>0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0</v>
      </c>
      <c r="C80" s="353">
        <f t="shared" ref="C80:D80" si="27">C48</f>
        <v>0</v>
      </c>
      <c r="D80" s="353">
        <f t="shared" si="27"/>
        <v>0</v>
      </c>
      <c r="E80" s="354">
        <f t="shared" ref="E80:G80" si="28">E33+E46</f>
        <v>0</v>
      </c>
      <c r="F80" s="354">
        <f t="shared" si="28"/>
        <v>0</v>
      </c>
      <c r="G80" s="354">
        <f t="shared" si="28"/>
        <v>0</v>
      </c>
    </row>
  </sheetData>
  <sheetProtection algorithmName="SHA-512" hashValue="PU+lct/a3gj3TllsGU03a4KHXR2nbbOjryeUp948JYHn/ccGfBjtMSxSobFVQ74F2ZpK7uhhdby1wXu25GsVWw==" saltValue="TB+q0QuoInmzJ7THlQyGz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zoomScaleNormal="10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1</v>
      </c>
      <c r="D3" s="360">
        <f>'(F10) Shpenzimet klasifik. ekon'!F16</f>
        <v>2</v>
      </c>
      <c r="E3" s="360">
        <f>'(F10) Shpenzimet klasifik. ekon'!G16</f>
        <v>3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0</v>
      </c>
      <c r="D4" s="359">
        <f>'(F10) Shpenzimet klasifik. ekon'!F68</f>
        <v>0</v>
      </c>
      <c r="E4" s="359">
        <f>'(F10) Shpenzimet klasifik. ekon'!G68</f>
        <v>0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0</v>
      </c>
      <c r="D5" s="359">
        <f>'(F10) Shpenzimet klasifik. ekon'!F69</f>
        <v>0</v>
      </c>
      <c r="E5" s="359">
        <f>'(F10) Shpenzimet klasifik. ekon'!G69</f>
        <v>0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0</v>
      </c>
      <c r="D6" s="359">
        <f>'(F10) Shpenzimet klasifik. ekon'!F70</f>
        <v>0</v>
      </c>
      <c r="E6" s="359">
        <f>'(F10) Shpenzimet klasifik. ekon'!G70</f>
        <v>0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0</v>
      </c>
      <c r="D8" s="359">
        <f>'(F10) Shpenzimet klasifik. ekon'!F72</f>
        <v>0</v>
      </c>
      <c r="E8" s="359">
        <f>'(F10) Shpenzimet klasifik. ekon'!G72</f>
        <v>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0</v>
      </c>
      <c r="D10" s="359">
        <f>'(F10) Shpenzimet klasifik. ekon'!F74</f>
        <v>0</v>
      </c>
      <c r="E10" s="359">
        <f>'(F10) Shpenzimet klasifik. ekon'!G74</f>
        <v>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0</v>
      </c>
      <c r="D11" s="359">
        <f>'(F10) Shpenzimet klasifik. ekon'!F75</f>
        <v>0</v>
      </c>
      <c r="E11" s="359">
        <f>'(F10) Shpenzimet klasifik. ekon'!G75</f>
        <v>0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algorithmName="SHA-512" hashValue="ugvGTN/oretqMykt8wqVAleg7tKvCFWfP/k1a4abvWAMvekbCNse0zR6Fw11fIp473cITKXWQg8D3SERLkHUTg==" saltValue="8SdxS717tPgjAppmo2FNN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22" zoomScaleNormal="10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0</v>
      </c>
      <c r="C5" s="303">
        <f>'(C3) Detyrimet e prapambetura'!H5</f>
        <v>1</v>
      </c>
      <c r="D5" s="303">
        <f>C5</f>
        <v>1</v>
      </c>
      <c r="E5" s="303">
        <f>'(C3) Detyrimet e prapambetura'!K5</f>
        <v>2</v>
      </c>
      <c r="F5" s="303">
        <f>E5</f>
        <v>2</v>
      </c>
      <c r="G5" s="303">
        <f>'(C3) Detyrimet e prapambetura'!N5</f>
        <v>3</v>
      </c>
      <c r="H5" s="303">
        <f t="shared" ref="H5" si="0">G5</f>
        <v>3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0</v>
      </c>
      <c r="C7" s="303">
        <f>'(C3) Detyrimet e prapambetura'!H37</f>
        <v>0</v>
      </c>
      <c r="D7" s="303">
        <f>'(C3) Detyrimet e prapambetura'!I37</f>
        <v>0</v>
      </c>
      <c r="E7" s="303">
        <f>'(C3) Detyrimet e prapambetura'!K37</f>
        <v>0</v>
      </c>
      <c r="F7" s="303">
        <f>'(C3) Detyrimet e prapambetura'!L37</f>
        <v>0</v>
      </c>
      <c r="G7" s="303">
        <f>'(C3) Detyrimet e prapambetura'!N37</f>
        <v>0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qGyxkZ5KZ/ZUfkH39Rn5YKkapakFw7850ej0rwL/wt3YQLqPRHT4/bxHTginF79/1KMHCkehXDLBJM/2pM7ERg==" saltValue="t+NMIc5jLyHK3FkHLOdEH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opLeftCell="A4" zoomScaleNormal="10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6" t="str">
        <f>'(G1) Fjalori'!A462</f>
        <v>(F13) STATISTIKA FINANCIARE TË PËRGJITHSHME</v>
      </c>
      <c r="B1" s="837"/>
      <c r="C1" s="837"/>
      <c r="D1" s="837"/>
      <c r="E1" s="837"/>
      <c r="F1" s="837"/>
      <c r="G1" s="838"/>
    </row>
    <row r="2" spans="1:7" s="50" customFormat="1" x14ac:dyDescent="0.2"/>
    <row r="3" spans="1:7" x14ac:dyDescent="0.2">
      <c r="A3" s="66"/>
      <c r="B3" s="160">
        <f>'(A1) Titulli'!B39</f>
        <v>-2</v>
      </c>
      <c r="C3" s="160">
        <f>'(B1)Informacion i përgjithshëm '!B6</f>
        <v>-1</v>
      </c>
      <c r="D3" s="161">
        <f>'(B1)Informacion i përgjithshëm '!B7</f>
        <v>0</v>
      </c>
      <c r="E3" s="162">
        <f>'(B1)Informacion i përgjithshëm '!B8</f>
        <v>1</v>
      </c>
      <c r="F3" s="162">
        <f>'(B1)Informacion i përgjithshëm '!B9</f>
        <v>2</v>
      </c>
      <c r="G3" s="162">
        <f>'(B1)Informacion i përgjithshëm '!B10</f>
        <v>3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0</v>
      </c>
      <c r="C5" s="29">
        <f>'(F1) Burimet buxhetore'!E95</f>
        <v>0</v>
      </c>
      <c r="D5" s="29">
        <f>'(F1) Burimet buxhetore'!F95</f>
        <v>0</v>
      </c>
      <c r="E5" s="29">
        <f>'(F1) Burimet buxhetore'!G95</f>
        <v>0</v>
      </c>
      <c r="F5" s="29">
        <f>'(F1) Burimet buxhetore'!H95</f>
        <v>0</v>
      </c>
      <c r="G5" s="29">
        <f>'(F1) Burimet buxhetore'!I95</f>
        <v>0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0</v>
      </c>
      <c r="C7" s="29">
        <f>'(F10) Shpenzimet klasifik. ekon'!C18</f>
        <v>0</v>
      </c>
      <c r="D7" s="29">
        <f>'(F10) Shpenzimet klasifik. ekon'!D18</f>
        <v>0</v>
      </c>
      <c r="E7" s="29">
        <f>'(F10) Shpenzimet klasifik. ekon'!E18</f>
        <v>0</v>
      </c>
      <c r="F7" s="29">
        <f>'(F10) Shpenzimet klasifik. ekon'!F18</f>
        <v>0</v>
      </c>
      <c r="G7" s="29">
        <f>'(F10) Shpenzimet klasifik. ekon'!G18</f>
        <v>0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0</v>
      </c>
      <c r="F9" s="29">
        <f>'(D1) Tavanet buxhetore'!D494</f>
        <v>0</v>
      </c>
      <c r="G9" s="29">
        <f>'(D1) Tavanet buxhetore'!E494</f>
        <v>0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0</v>
      </c>
      <c r="F12" s="337">
        <f>F5-F7-F9</f>
        <v>0</v>
      </c>
      <c r="G12" s="337">
        <f>G5-G7-G9</f>
        <v>0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I64GI6Y2/VidXmyIlM6loLgoYc7cQ1BXRVtZpIm1aVqpLmb1zODvUnUe0v5sheEsy3tEdPLRyPrB6yjye5Gc7g==" saltValue="J7Lm2QbUCRT2VM9h2lKdlg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zoomScaleNormal="10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6" t="str">
        <f>'(G1) Fjalori'!A470</f>
        <v>(F14) INDIKATORËT</v>
      </c>
      <c r="B1" s="837"/>
      <c r="C1" s="837"/>
      <c r="D1" s="837"/>
      <c r="E1" s="837"/>
      <c r="F1" s="837"/>
      <c r="G1" s="837"/>
      <c r="H1" s="837"/>
      <c r="I1" s="838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-2</v>
      </c>
      <c r="D3" s="160">
        <f>'(B1)Informacion i përgjithshëm '!B6</f>
        <v>-1</v>
      </c>
      <c r="E3" s="161">
        <f>'(B1)Informacion i përgjithshëm '!B7</f>
        <v>0</v>
      </c>
      <c r="F3" s="162">
        <f>'(B1)Informacion i përgjithshëm '!B8</f>
        <v>1</v>
      </c>
      <c r="G3" s="162">
        <f>'(B1)Informacion i përgjithshëm '!B9</f>
        <v>2</v>
      </c>
      <c r="H3" s="162">
        <f>'(B1)Informacion i përgjithshëm '!B10</f>
        <v>3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 t="e">
        <f>'(F13) Përmbledhja e të dhënave'!B7/'(F13) Përmbledhja e të dhënave'!B5</f>
        <v>#DIV/0!</v>
      </c>
      <c r="D6" s="116" t="e">
        <f>'(F13) Përmbledhja e të dhënave'!C7/'(F13) Përmbledhja e të dhënave'!C5</f>
        <v>#DIV/0!</v>
      </c>
      <c r="E6" s="116" t="e">
        <f>'(F13) Përmbledhja e të dhënave'!D7/'(F13) Përmbledhja e të dhënave'!D5</f>
        <v>#DIV/0!</v>
      </c>
      <c r="F6" s="118" t="e">
        <f>('(F13) Përmbledhja e të dhënave'!E7+'(F13) Përmbledhja e të dhënave'!E9)/'(F13) Përmbledhja e të dhënave'!E5</f>
        <v>#DIV/0!</v>
      </c>
      <c r="G6" s="118" t="e">
        <f>('(F13) Përmbledhja e të dhënave'!F7+'(F13) Përmbledhja e të dhënave'!F9)/'(F13) Përmbledhja e të dhënave'!F5</f>
        <v>#DIV/0!</v>
      </c>
      <c r="H6" s="118" t="e">
        <f>('(F13) Përmbledhja e të dhënave'!G7+'(F13) Përmbledhja e të dhënave'!G9)/'(F13) Përmbledhja e të dhënave'!G5</f>
        <v>#DIV/0!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 t="e">
        <f>('(F1) Burimet buxhetore'!D6+'(F1) Burimet buxhetore'!D26)/'(F1) Burimet buxhetore'!D95</f>
        <v>#DIV/0!</v>
      </c>
      <c r="D9" s="116" t="e">
        <f>('(F1) Burimet buxhetore'!E6+'(F1) Burimet buxhetore'!E26)/'(F1) Burimet buxhetore'!E95</f>
        <v>#DIV/0!</v>
      </c>
      <c r="E9" s="117" t="e">
        <f>('(F1) Burimet buxhetore'!F6+'(F1) Burimet buxhetore'!F26)/'(F1) Burimet buxhetore'!F95</f>
        <v>#DIV/0!</v>
      </c>
      <c r="F9" s="118" t="e">
        <f>('(F1) Burimet buxhetore'!G6+'(F1) Burimet buxhetore'!G26)/'(F1) Burimet buxhetore'!G95</f>
        <v>#DIV/0!</v>
      </c>
      <c r="G9" s="118" t="e">
        <f>('(F1) Burimet buxhetore'!H6+'(F1) Burimet buxhetore'!H26)/'(F1) Burimet buxhetore'!H95</f>
        <v>#DIV/0!</v>
      </c>
      <c r="H9" s="118" t="e">
        <f>('(F1) Burimet buxhetore'!I6+'(F1) Burimet buxhetore'!I26)/'(F1) Burimet buxhetore'!I95</f>
        <v>#DIV/0!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 t="e">
        <f>'(F1) Burimet buxhetore'!D5/'(F1) Burimet buxhetore'!D95</f>
        <v>#DIV/0!</v>
      </c>
      <c r="D12" s="116" t="e">
        <f>'(F1) Burimet buxhetore'!E5/'(F1) Burimet buxhetore'!E95</f>
        <v>#DIV/0!</v>
      </c>
      <c r="E12" s="117" t="e">
        <f>'(F1) Burimet buxhetore'!F5/'(F1) Burimet buxhetore'!F95</f>
        <v>#DIV/0!</v>
      </c>
      <c r="F12" s="118" t="e">
        <f>'(F1) Burimet buxhetore'!G5/'(F1) Burimet buxhetore'!G95</f>
        <v>#DIV/0!</v>
      </c>
      <c r="G12" s="118" t="e">
        <f>'(F1) Burimet buxhetore'!H5/'(F1) Burimet buxhetore'!H95</f>
        <v>#DIV/0!</v>
      </c>
      <c r="H12" s="118" t="e">
        <f>'(F1) Burimet buxhetore'!I5/'(F1) Burimet buxhetore'!I95</f>
        <v>#DIV/0!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 t="e">
        <f>'(F10) Shpenzimet klasifik. ekon'!E75/'(F10) Shpenzimet klasifik. ekon'!E80</f>
        <v>#DIV/0!</v>
      </c>
      <c r="G15" s="118" t="e">
        <f>'(F10) Shpenzimet klasifik. ekon'!F75/'(F10) Shpenzimet klasifik. ekon'!F80</f>
        <v>#DIV/0!</v>
      </c>
      <c r="H15" s="118" t="e">
        <f>'(F10) Shpenzimet klasifik. ekon'!G75/'(F10) Shpenzimet klasifik. ekon'!G80</f>
        <v>#DIV/0!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 t="e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#DIV/0!</v>
      </c>
      <c r="G18" s="118" t="e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#DIV/0!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#DIV/0!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 t="e">
        <f>('(F10) Shpenzimet klasifik. ekon'!E68+'(F10) Shpenzimet klasifik. ekon'!E69)/'(F10) Shpenzimet klasifik. ekon'!E80</f>
        <v>#DIV/0!</v>
      </c>
      <c r="G21" s="118" t="e">
        <f>('(F10) Shpenzimet klasifik. ekon'!F68+'(F10) Shpenzimet klasifik. ekon'!F69)/'(F10) Shpenzimet klasifik. ekon'!F80</f>
        <v>#DIV/0!</v>
      </c>
      <c r="H21" s="118" t="e">
        <f>('(F10) Shpenzimet klasifik. ekon'!G68+'(F10) Shpenzimet klasifik. ekon'!G69)/'(F10) Shpenzimet klasifik. ekon'!G80</f>
        <v>#DIV/0!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 t="e">
        <f>'(F1) Burimet buxhetore'!D91/'(F1) Burimet buxhetore'!D95</f>
        <v>#DIV/0!</v>
      </c>
      <c r="D24" s="116" t="e">
        <f>'(F1) Burimet buxhetore'!E91/'(F1) Burimet buxhetore'!E95</f>
        <v>#DIV/0!</v>
      </c>
      <c r="E24" s="116" t="e">
        <f>'(F1) Burimet buxhetore'!F91/'(F1) Burimet buxhetore'!F95</f>
        <v>#DIV/0!</v>
      </c>
      <c r="F24" s="118" t="e">
        <f>'(F1) Burimet buxhetore'!G91/'(F1) Burimet buxhetore'!G95</f>
        <v>#DIV/0!</v>
      </c>
      <c r="G24" s="118" t="e">
        <f>'(F1) Burimet buxhetore'!H91/'(F1) Burimet buxhetore'!H95</f>
        <v>#DIV/0!</v>
      </c>
      <c r="H24" s="118" t="e">
        <f>'(F1) Burimet buxhetore'!I91/'(F1) Burimet buxhetore'!I95</f>
        <v>#DIV/0!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 t="e">
        <f>'(F1) Burimet buxhetore'!D91/'(F1) Burimet buxhetore'!D5</f>
        <v>#DIV/0!</v>
      </c>
      <c r="D27" s="116" t="e">
        <f>'(F1) Burimet buxhetore'!E91/'(F1) Burimet buxhetore'!E5</f>
        <v>#DIV/0!</v>
      </c>
      <c r="E27" s="116" t="e">
        <f>'(F1) Burimet buxhetore'!F91/'(F1) Burimet buxhetore'!F5</f>
        <v>#DIV/0!</v>
      </c>
      <c r="F27" s="118" t="e">
        <f>'(F1) Burimet buxhetore'!G91/'(F1) Burimet buxhetore'!G5</f>
        <v>#DIV/0!</v>
      </c>
      <c r="G27" s="118" t="e">
        <f>'(F1) Burimet buxhetore'!H91/'(F1) Burimet buxhetore'!H5</f>
        <v>#DIV/0!</v>
      </c>
      <c r="H27" s="118" t="e">
        <f>'(F1) Burimet buxhetore'!I91/'(F1) Burimet buxhetore'!I5</f>
        <v>#DIV/0!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 t="e">
        <f>'(C3) Detyrimet e prapambetura'!F37/'(F1) Burimet buxhetore'!F95</f>
        <v>#DIV/0!</v>
      </c>
      <c r="F30" s="118" t="e">
        <f>'(C3) Detyrimet e prapambetura'!I37/'(F1) Burimet buxhetore'!G95</f>
        <v>#DIV/0!</v>
      </c>
      <c r="G30" s="118" t="e">
        <f>'(C3) Detyrimet e prapambetura'!L37/'(F1) Burimet buxhetore'!H95</f>
        <v>#DIV/0!</v>
      </c>
      <c r="H30" s="118" t="e">
        <f>'(C3) Detyrimet e prapambetura'!O37/'(F1) Burimet buxhetore'!I95</f>
        <v>#DIV/0!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 t="e">
        <f>'(F6) Shpenzimet sipas funks.bru'!C41/'(F6) Shpenzimet sipas funks.bru'!C43</f>
        <v>#DIV/0!</v>
      </c>
      <c r="D33" s="117" t="e">
        <f>'(F6) Shpenzimet sipas funks.bru'!D41/'(F6) Shpenzimet sipas funks.bru'!D43</f>
        <v>#DIV/0!</v>
      </c>
      <c r="E33" s="117" t="e">
        <f>'(F6) Shpenzimet sipas funks.bru'!E41/'(F6) Shpenzimet sipas funks.bru'!E43</f>
        <v>#DIV/0!</v>
      </c>
      <c r="F33" s="118" t="e">
        <f>'(F6) Shpenzimet sipas funks.bru'!I41/'(F6) Shpenzimet sipas funks.bru'!I43</f>
        <v>#DIV/0!</v>
      </c>
      <c r="G33" s="118" t="e">
        <f>'(F6) Shpenzimet sipas funks.bru'!M41/'(F6) Shpenzimet sipas funks.bru'!M43</f>
        <v>#DIV/0!</v>
      </c>
      <c r="H33" s="118" t="e">
        <f>'(F6) Shpenzimet sipas funks.bru'!Q41/'(F6) Shpenzimet sipas funks.bru'!Q43</f>
        <v>#DIV/0!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MHx6NprWch4l6HBypNGz/8mt9k+C3mVVH/5da5OfIGgLOBBuEhJ5TFmUaZ0tfxJt1jLEMnnVb3r95STrkkob0A==" saltValue="z64mkLvBhaMpBnxhRZhd7Q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zoomScaleNormal="100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6" t="str">
        <f>'(G1) Fjalori'!A489</f>
        <v>(F15) SHPENZIMET KAPITALE SIPAS PROGRAMEVE</v>
      </c>
      <c r="B1" s="837"/>
      <c r="C1" s="837"/>
      <c r="D1" s="837"/>
      <c r="E1" s="837"/>
      <c r="F1" s="837"/>
      <c r="G1" s="837"/>
      <c r="H1" s="838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80">
        <f>'(C1b)Shpenzimet vitet e kaluar '!D5</f>
        <v>-2</v>
      </c>
      <c r="D3" s="680">
        <f>'(C1b)Shpenzimet vitet e kaluar '!E5</f>
        <v>-1</v>
      </c>
      <c r="E3" s="680">
        <f>'(C1b)Shpenzimet vitet e kaluar '!F5</f>
        <v>0</v>
      </c>
      <c r="F3" s="681">
        <f>'(A1) Titulli'!B42</f>
        <v>1</v>
      </c>
      <c r="G3" s="681">
        <f>'(A1) Titulli'!B43</f>
        <v>2</v>
      </c>
      <c r="H3" s="681">
        <f>'(A1) Titulli'!B44</f>
        <v>3</v>
      </c>
    </row>
    <row r="4" spans="1:8" x14ac:dyDescent="0.25">
      <c r="A4" s="722" t="str">
        <f>'(F2) Shpenzimet sipas nenfunk.b'!A6</f>
        <v>Nënfunksioni 1</v>
      </c>
      <c r="B4" s="723" t="str">
        <f>' (F4)Shpenzimet sipas nenf.neto'!B6</f>
        <v>011 Organet ekzekutive dhe legjislative, për çështjet financiare dhe fiskale, çështjet e brendshme</v>
      </c>
      <c r="C4" s="724">
        <f>'(C1b)Shpenzimet vitet e kaluar '!D15</f>
        <v>0</v>
      </c>
      <c r="D4" s="724">
        <f>'(C1b)Shpenzimet vitet e kaluar '!E15</f>
        <v>0</v>
      </c>
      <c r="E4" s="724">
        <f>'(C1b)Shpenzimet vitet e kaluar '!F15</f>
        <v>0</v>
      </c>
      <c r="F4" s="725">
        <f>'(F2) Shpenzimet sipas nenfunk.b'!H6</f>
        <v>0</v>
      </c>
      <c r="G4" s="726">
        <f>'(F2) Shpenzimet sipas nenfunk.b'!L6</f>
        <v>0</v>
      </c>
      <c r="H4" s="726">
        <f>'(F2) Shpenzimet sipas nenfunk.b'!P6</f>
        <v>0</v>
      </c>
    </row>
    <row r="5" spans="1:8" x14ac:dyDescent="0.25">
      <c r="A5" s="673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0</v>
      </c>
      <c r="D5" s="467">
        <f>'(C1b)Shpenzimet vitet e kaluar '!E9</f>
        <v>0</v>
      </c>
      <c r="E5" s="467">
        <f>'(C1b)Shpenzimet vitet e kaluar '!F9</f>
        <v>0</v>
      </c>
      <c r="F5" s="80">
        <f>'(F2) Shpenzimet sipas nenfunk.b'!H7</f>
        <v>0</v>
      </c>
      <c r="G5" s="459">
        <f>'(F2) Shpenzimet sipas nenfunk.b'!L7</f>
        <v>0</v>
      </c>
      <c r="H5" s="459">
        <f>'(F2) Shpenzimet sipas nenfunk.b'!P7</f>
        <v>0</v>
      </c>
    </row>
    <row r="6" spans="1:8" x14ac:dyDescent="0.25">
      <c r="A6" s="673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3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2" t="str">
        <f>'(F2) Shpenzimet sipas nenfunk.b'!A10</f>
        <v>Nënfunksioni 2</v>
      </c>
      <c r="B8" s="723" t="str">
        <f>' (F4)Shpenzimet sipas nenf.neto'!B10</f>
        <v>017 Shërbime të  huamarrjes vendore</v>
      </c>
      <c r="C8" s="724">
        <f>'(C1b)Shpenzimet vitet e kaluar '!D22</f>
        <v>0</v>
      </c>
      <c r="D8" s="724">
        <f>'(C1b)Shpenzimet vitet e kaluar '!E22</f>
        <v>0</v>
      </c>
      <c r="E8" s="724">
        <f>'(C1b)Shpenzimet vitet e kaluar '!F22</f>
        <v>0</v>
      </c>
      <c r="F8" s="725">
        <f>'(F2) Shpenzimet sipas nenfunk.b'!H10</f>
        <v>0</v>
      </c>
      <c r="G8" s="726">
        <f>'(F2) Shpenzimet sipas nenfunk.b'!L10</f>
        <v>0</v>
      </c>
      <c r="H8" s="726">
        <f>'(F2) Shpenzimet sipas nenfunk.b'!P10</f>
        <v>0</v>
      </c>
    </row>
    <row r="9" spans="1:8" hidden="1" x14ac:dyDescent="0.25">
      <c r="A9" s="673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3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3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2" t="str">
        <f>'(F2) Shpenzimet sipas nenfunk.b'!A14</f>
        <v>Nënfunksioni 3</v>
      </c>
      <c r="B12" s="723" t="str">
        <f>' (F4)Shpenzimet sipas nenf.neto'!B14</f>
        <v>031 Shërbimet Policore</v>
      </c>
      <c r="C12" s="724">
        <f>'(C1b)Shpenzimet vitet e kaluar '!D28</f>
        <v>0</v>
      </c>
      <c r="D12" s="724">
        <f>'(C1b)Shpenzimet vitet e kaluar '!E28</f>
        <v>0</v>
      </c>
      <c r="E12" s="724">
        <f>'(C1b)Shpenzimet vitet e kaluar '!F28</f>
        <v>0</v>
      </c>
      <c r="F12" s="725">
        <f>'(F2) Shpenzimet sipas nenfunk.b'!H14</f>
        <v>0</v>
      </c>
      <c r="G12" s="726">
        <f>'(F2) Shpenzimet sipas nenfunk.b'!L14</f>
        <v>0</v>
      </c>
      <c r="H12" s="726">
        <f>'(F2) Shpenzimet sipas nenfunk.b'!P14</f>
        <v>0</v>
      </c>
    </row>
    <row r="13" spans="1:8" x14ac:dyDescent="0.25">
      <c r="A13" s="673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2" t="str">
        <f>'(F2) Shpenzimet sipas nenfunk.b'!A16</f>
        <v>Nënfunksioni 4</v>
      </c>
      <c r="B14" s="723" t="str">
        <f>' (F4)Shpenzimet sipas nenf.neto'!B16</f>
        <v>032 Shërbimet e mbrojtjes ndaj zjarrit</v>
      </c>
      <c r="C14" s="724">
        <f>'(C1b)Shpenzimet vitet e kaluar '!D33</f>
        <v>0</v>
      </c>
      <c r="D14" s="724">
        <f>'(C1b)Shpenzimet vitet e kaluar '!E33</f>
        <v>0</v>
      </c>
      <c r="E14" s="724">
        <f>'(C1b)Shpenzimet vitet e kaluar '!F33</f>
        <v>0</v>
      </c>
      <c r="F14" s="725">
        <f>'(F2) Shpenzimet sipas nenfunk.b'!H16</f>
        <v>0</v>
      </c>
      <c r="G14" s="726">
        <f>'(F2) Shpenzimet sipas nenfunk.b'!L16</f>
        <v>0</v>
      </c>
      <c r="H14" s="726">
        <f>'(F2) Shpenzimet sipas nenfunk.b'!P16</f>
        <v>0</v>
      </c>
    </row>
    <row r="15" spans="1:8" x14ac:dyDescent="0.25">
      <c r="A15" s="673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0</v>
      </c>
      <c r="E15" s="467">
        <f>'(C1b)Shpenzimet vitet e kaluar '!F30</f>
        <v>0</v>
      </c>
      <c r="F15" s="80">
        <f>'(F2) Shpenzimet sipas nenfunk.b'!H17</f>
        <v>0</v>
      </c>
      <c r="G15" s="459">
        <f>'(F2) Shpenzimet sipas nenfunk.b'!L17</f>
        <v>0</v>
      </c>
      <c r="H15" s="459">
        <f>'(F2) Shpenzimet sipas nenfunk.b'!P17</f>
        <v>0</v>
      </c>
    </row>
    <row r="16" spans="1:8" x14ac:dyDescent="0.25">
      <c r="A16" s="722" t="str">
        <f>'(F2) Shpenzimet sipas nenfunk.b'!A18</f>
        <v>Nënfunksioni 5</v>
      </c>
      <c r="B16" s="723" t="str">
        <f>' (F4)Shpenzimet sipas nenf.neto'!B18</f>
        <v>036 Marrdheniet me komunitetin</v>
      </c>
      <c r="C16" s="724">
        <f>'(C1b)Shpenzimet vitet e kaluar '!D38</f>
        <v>0</v>
      </c>
      <c r="D16" s="724">
        <f>'(C1b)Shpenzimet vitet e kaluar '!E38</f>
        <v>0</v>
      </c>
      <c r="E16" s="724">
        <f>'(C1b)Shpenzimet vitet e kaluar '!F38</f>
        <v>0</v>
      </c>
      <c r="F16" s="725">
        <f>'(F2) Shpenzimet sipas nenfunk.b'!H18</f>
        <v>0</v>
      </c>
      <c r="G16" s="726">
        <f>'(F2) Shpenzimet sipas nenfunk.b'!L18</f>
        <v>0</v>
      </c>
      <c r="H16" s="726">
        <f>'(F2) Shpenzimet sipas nenfunk.b'!P18</f>
        <v>0</v>
      </c>
    </row>
    <row r="17" spans="1:8" x14ac:dyDescent="0.25">
      <c r="A17" s="673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2" t="str">
        <f>'(F2) Shpenzimet sipas nenfunk.b'!A20</f>
        <v>Nënfunksioni 6</v>
      </c>
      <c r="B18" s="723" t="str">
        <f>' (F4)Shpenzimet sipas nenf.neto'!B20</f>
        <v>041 Çështjet e përgjithshme ekonomike, tregtare dhe të punës</v>
      </c>
      <c r="C18" s="724">
        <f>'(C1b)Shpenzimet vitet e kaluar '!D46</f>
        <v>0</v>
      </c>
      <c r="D18" s="724">
        <f>'(C1b)Shpenzimet vitet e kaluar '!E46</f>
        <v>0</v>
      </c>
      <c r="E18" s="724">
        <f>'(C1b)Shpenzimet vitet e kaluar '!F46</f>
        <v>0</v>
      </c>
      <c r="F18" s="725">
        <f>'(F2) Shpenzimet sipas nenfunk.b'!H20</f>
        <v>0</v>
      </c>
      <c r="G18" s="726">
        <f>'(F2) Shpenzimet sipas nenfunk.b'!L20</f>
        <v>0</v>
      </c>
      <c r="H18" s="726">
        <f>'(F2) Shpenzimet sipas nenfunk.b'!P20</f>
        <v>0</v>
      </c>
    </row>
    <row r="19" spans="1:8" hidden="1" x14ac:dyDescent="0.25">
      <c r="A19" s="673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3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3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3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2" t="str">
        <f>'(F2) Shpenzimet sipas nenfunk.b'!A25</f>
        <v>Nënfunksioni 7</v>
      </c>
      <c r="B23" s="723" t="str">
        <f>' (F4)Shpenzimet sipas nenf.neto'!B25</f>
        <v>042 Bujqësia, pyjet, peshkimi dhe gjuetia</v>
      </c>
      <c r="C23" s="724">
        <f>'(C1b)Shpenzimet vitet e kaluar '!D54</f>
        <v>0</v>
      </c>
      <c r="D23" s="724">
        <f>'(C1b)Shpenzimet vitet e kaluar '!E54</f>
        <v>0</v>
      </c>
      <c r="E23" s="724">
        <f>'(C1b)Shpenzimet vitet e kaluar '!F54</f>
        <v>0</v>
      </c>
      <c r="F23" s="725">
        <f>'(F2) Shpenzimet sipas nenfunk.b'!H25</f>
        <v>0</v>
      </c>
      <c r="G23" s="726">
        <f>'(F2) Shpenzimet sipas nenfunk.b'!L25</f>
        <v>0</v>
      </c>
      <c r="H23" s="726">
        <f>'(F2) Shpenzimet sipas nenfunk.b'!P25</f>
        <v>0</v>
      </c>
    </row>
    <row r="24" spans="1:8" x14ac:dyDescent="0.25">
      <c r="A24" s="673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0</v>
      </c>
      <c r="D24" s="467">
        <f>'(C1b)Shpenzimet vitet e kaluar '!E48</f>
        <v>0</v>
      </c>
      <c r="E24" s="467">
        <f>'(C1b)Shpenzimet vitet e kaluar '!F48</f>
        <v>0</v>
      </c>
      <c r="F24" s="80">
        <f>'(F2) Shpenzimet sipas nenfunk.b'!H26</f>
        <v>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3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3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0</v>
      </c>
      <c r="D26" s="467">
        <f>'(C1b)Shpenzimet vitet e kaluar '!E51</f>
        <v>0</v>
      </c>
      <c r="E26" s="467">
        <f>'(C1b)Shpenzimet vitet e kaluar '!F51</f>
        <v>0</v>
      </c>
      <c r="F26" s="80">
        <f>'(F2) Shpenzimet sipas nenfunk.b'!H28</f>
        <v>0</v>
      </c>
      <c r="G26" s="459">
        <f>'(F2) Shpenzimet sipas nenfunk.b'!L28</f>
        <v>0</v>
      </c>
      <c r="H26" s="459">
        <f>'(F2) Shpenzimet sipas nenfunk.b'!P28</f>
        <v>0</v>
      </c>
    </row>
    <row r="27" spans="1:8" x14ac:dyDescent="0.25">
      <c r="A27" s="673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2" t="str">
        <f>'(F2) Shpenzimet sipas nenfunk.b'!A30</f>
        <v>Nënfunksioni 8</v>
      </c>
      <c r="B28" s="723" t="str">
        <f>' (F4)Shpenzimet sipas nenf.neto'!B30</f>
        <v>045 Trasporti</v>
      </c>
      <c r="C28" s="724">
        <f>'(C1b)Shpenzimet vitet e kaluar '!D60</f>
        <v>0</v>
      </c>
      <c r="D28" s="724">
        <f>'(C1b)Shpenzimet vitet e kaluar '!E60</f>
        <v>0</v>
      </c>
      <c r="E28" s="724">
        <f>'(C1b)Shpenzimet vitet e kaluar '!F60</f>
        <v>0</v>
      </c>
      <c r="F28" s="725">
        <f>'(F2) Shpenzimet sipas nenfunk.b'!H30</f>
        <v>0</v>
      </c>
      <c r="G28" s="726">
        <f>'(F2) Shpenzimet sipas nenfunk.b'!L30</f>
        <v>0</v>
      </c>
      <c r="H28" s="726">
        <f>'(F2) Shpenzimet sipas nenfunk.b'!P30</f>
        <v>0</v>
      </c>
    </row>
    <row r="29" spans="1:8" x14ac:dyDescent="0.25">
      <c r="A29" s="673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0</v>
      </c>
      <c r="D29" s="467">
        <f>'(C1b)Shpenzimet vitet e kaluar '!E56</f>
        <v>0</v>
      </c>
      <c r="E29" s="467">
        <f>'(C1b)Shpenzimet vitet e kaluar '!F56</f>
        <v>0</v>
      </c>
      <c r="F29" s="80">
        <f>'(F2) Shpenzimet sipas nenfunk.b'!H31</f>
        <v>0</v>
      </c>
      <c r="G29" s="459">
        <f>'(F2) Shpenzimet sipas nenfunk.b'!L31</f>
        <v>0</v>
      </c>
      <c r="H29" s="459">
        <f>'(F2) Shpenzimet sipas nenfunk.b'!P31</f>
        <v>0</v>
      </c>
    </row>
    <row r="30" spans="1:8" hidden="1" x14ac:dyDescent="0.25">
      <c r="A30" s="673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3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2" t="str">
        <f>'(F2) Shpenzimet sipas nenfunk.b'!A34</f>
        <v>Nënfunksioni 9</v>
      </c>
      <c r="B32" s="723" t="str">
        <f>' (F4)Shpenzimet sipas nenf.neto'!B34</f>
        <v>047 Industri të tjera</v>
      </c>
      <c r="C32" s="724">
        <f>'(C1b)Shpenzimet vitet e kaluar '!D66</f>
        <v>0</v>
      </c>
      <c r="D32" s="724">
        <f>'(C1b)Shpenzimet vitet e kaluar '!E66</f>
        <v>0</v>
      </c>
      <c r="E32" s="724">
        <f>'(C1b)Shpenzimet vitet e kaluar '!F66</f>
        <v>0</v>
      </c>
      <c r="F32" s="725">
        <f>'(F2) Shpenzimet sipas nenfunk.b'!H34</f>
        <v>0</v>
      </c>
      <c r="G32" s="726">
        <f>'(F2) Shpenzimet sipas nenfunk.b'!L34</f>
        <v>0</v>
      </c>
      <c r="H32" s="726">
        <f>'(F2) Shpenzimet sipas nenfunk.b'!P34</f>
        <v>0</v>
      </c>
    </row>
    <row r="33" spans="1:8" x14ac:dyDescent="0.25">
      <c r="A33" s="673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3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2" t="str">
        <f>'(F2) Shpenzimet sipas nenfunk.b'!A37</f>
        <v>Nënfunksioni 10</v>
      </c>
      <c r="B35" s="723" t="str">
        <f>' (F4)Shpenzimet sipas nenf.neto'!B37</f>
        <v>051 Menaxhimi i i mbetjeve</v>
      </c>
      <c r="C35" s="724">
        <f>'(C1b)Shpenzimet vitet e kaluar '!D72</f>
        <v>0</v>
      </c>
      <c r="D35" s="724">
        <f>'(C1b)Shpenzimet vitet e kaluar '!E72</f>
        <v>0</v>
      </c>
      <c r="E35" s="724">
        <f>'(C1b)Shpenzimet vitet e kaluar '!F72</f>
        <v>0</v>
      </c>
      <c r="F35" s="725">
        <f>'(F2) Shpenzimet sipas nenfunk.b'!H37</f>
        <v>0</v>
      </c>
      <c r="G35" s="726">
        <f>'(F2) Shpenzimet sipas nenfunk.b'!L37</f>
        <v>0</v>
      </c>
      <c r="H35" s="726">
        <f>'(F2) Shpenzimet sipas nenfunk.b'!P37</f>
        <v>0</v>
      </c>
    </row>
    <row r="36" spans="1:8" x14ac:dyDescent="0.25">
      <c r="A36" s="673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2" t="str">
        <f>'(F2) Shpenzimet sipas nenfunk.b'!A39</f>
        <v>Nënfunksioni 11</v>
      </c>
      <c r="B37" s="723" t="str">
        <f>' (F4)Shpenzimet sipas nenf.neto'!B39</f>
        <v>052 Menaxhimi i ujrave të zeza</v>
      </c>
      <c r="C37" s="724">
        <f>'(C1b)Shpenzimet vitet e kaluar '!D77</f>
        <v>0</v>
      </c>
      <c r="D37" s="724">
        <f>'(C1b)Shpenzimet vitet e kaluar '!E77</f>
        <v>0</v>
      </c>
      <c r="E37" s="724">
        <f>'(C1b)Shpenzimet vitet e kaluar '!F77</f>
        <v>0</v>
      </c>
      <c r="F37" s="725">
        <f>'(F2) Shpenzimet sipas nenfunk.b'!H39</f>
        <v>0</v>
      </c>
      <c r="G37" s="726">
        <f>'(F2) Shpenzimet sipas nenfunk.b'!L39</f>
        <v>0</v>
      </c>
      <c r="H37" s="726">
        <f>'(F2) Shpenzimet sipas nenfunk.b'!P39</f>
        <v>0</v>
      </c>
    </row>
    <row r="38" spans="1:8" x14ac:dyDescent="0.25">
      <c r="A38" s="673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0</v>
      </c>
      <c r="D38" s="467">
        <f>'(C1b)Shpenzimet vitet e kaluar '!E74</f>
        <v>0</v>
      </c>
      <c r="E38" s="467">
        <f>'(C1b)Shpenzimet vitet e kaluar '!F74</f>
        <v>0</v>
      </c>
      <c r="F38" s="80">
        <f>'(F2) Shpenzimet sipas nenfunk.b'!H40</f>
        <v>0</v>
      </c>
      <c r="G38" s="459">
        <f>'(F2) Shpenzimet sipas nenfunk.b'!L40</f>
        <v>0</v>
      </c>
      <c r="H38" s="459">
        <f>'(F2) Shpenzimet sipas nenfunk.b'!P40</f>
        <v>0</v>
      </c>
    </row>
    <row r="39" spans="1:8" x14ac:dyDescent="0.25">
      <c r="A39" s="722" t="str">
        <f>'(F2) Shpenzimet sipas nenfunk.b'!A41</f>
        <v>Nënfunksioni 12</v>
      </c>
      <c r="B39" s="723" t="str">
        <f>' (F4)Shpenzimet sipas nenf.neto'!B41</f>
        <v>053 Reduktimi i ndotjes</v>
      </c>
      <c r="C39" s="724">
        <f>'(C1b)Shpenzimet vitet e kaluar '!D82</f>
        <v>0</v>
      </c>
      <c r="D39" s="724">
        <f>'(C1b)Shpenzimet vitet e kaluar '!E82</f>
        <v>0</v>
      </c>
      <c r="E39" s="724">
        <f>'(C1b)Shpenzimet vitet e kaluar '!F82</f>
        <v>0</v>
      </c>
      <c r="F39" s="725">
        <f>'(F2) Shpenzimet sipas nenfunk.b'!H41</f>
        <v>0</v>
      </c>
      <c r="G39" s="726">
        <f>'(F2) Shpenzimet sipas nenfunk.b'!L41</f>
        <v>0</v>
      </c>
      <c r="H39" s="726">
        <f>'(F2) Shpenzimet sipas nenfunk.b'!P41</f>
        <v>0</v>
      </c>
    </row>
    <row r="40" spans="1:8" x14ac:dyDescent="0.25">
      <c r="A40" s="673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2" t="str">
        <f>'(F2) Shpenzimet sipas nenfunk.b'!A43</f>
        <v>Nënfunksioni 13</v>
      </c>
      <c r="B41" s="723" t="str">
        <f>' (F4)Shpenzimet sipas nenf.neto'!B43</f>
        <v>056 Mbrojtja e mjedisit</v>
      </c>
      <c r="C41" s="724">
        <f>'(C1b)Shpenzimet vitet e kaluar '!D87</f>
        <v>0</v>
      </c>
      <c r="D41" s="724">
        <f>'(C1b)Shpenzimet vitet e kaluar '!E87</f>
        <v>0</v>
      </c>
      <c r="E41" s="724">
        <f>'(C1b)Shpenzimet vitet e kaluar '!F87</f>
        <v>0</v>
      </c>
      <c r="F41" s="725">
        <f>'(F2) Shpenzimet sipas nenfunk.b'!H43</f>
        <v>0</v>
      </c>
      <c r="G41" s="726">
        <f>'(F2) Shpenzimet sipas nenfunk.b'!L43</f>
        <v>0</v>
      </c>
      <c r="H41" s="726">
        <f>'(F2) Shpenzimet sipas nenfunk.b'!P43</f>
        <v>0</v>
      </c>
    </row>
    <row r="42" spans="1:8" x14ac:dyDescent="0.25">
      <c r="A42" s="673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3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2" t="str">
        <f>'(F2) Shpenzimet sipas nenfunk.b'!A46</f>
        <v>Nënfunksioni 14</v>
      </c>
      <c r="B44" s="723" t="str">
        <f>' (F4)Shpenzimet sipas nenf.neto'!B46</f>
        <v>061 Urbanistika</v>
      </c>
      <c r="C44" s="724">
        <f>'(C1b)Shpenzimet vitet e kaluar '!D93</f>
        <v>0</v>
      </c>
      <c r="D44" s="724">
        <f>'(C1b)Shpenzimet vitet e kaluar '!E93</f>
        <v>0</v>
      </c>
      <c r="E44" s="724">
        <f>'(C1b)Shpenzimet vitet e kaluar '!F93</f>
        <v>0</v>
      </c>
      <c r="F44" s="725">
        <f>'(F2) Shpenzimet sipas nenfunk.b'!H46</f>
        <v>0</v>
      </c>
      <c r="G44" s="726">
        <f>'(F2) Shpenzimet sipas nenfunk.b'!L46</f>
        <v>0</v>
      </c>
      <c r="H44" s="726">
        <f>'(F2) Shpenzimet sipas nenfunk.b'!P46</f>
        <v>0</v>
      </c>
    </row>
    <row r="45" spans="1:8" x14ac:dyDescent="0.25">
      <c r="A45" s="673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3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0</v>
      </c>
      <c r="D46" s="467">
        <f>'(C1b)Shpenzimet vitet e kaluar '!E91</f>
        <v>0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2" t="str">
        <f>'(F2) Shpenzimet sipas nenfunk.b'!A49</f>
        <v>Nënfunksioni 15</v>
      </c>
      <c r="B47" s="723" t="str">
        <f>' (F4)Shpenzimet sipas nenf.neto'!B49</f>
        <v>062 Zhvillimi i komunitetit</v>
      </c>
      <c r="C47" s="724">
        <f>'(C1b)Shpenzimet vitet e kaluar '!D98</f>
        <v>0</v>
      </c>
      <c r="D47" s="724">
        <f>'(C1b)Shpenzimet vitet e kaluar '!E98</f>
        <v>0</v>
      </c>
      <c r="E47" s="724">
        <f>'(C1b)Shpenzimet vitet e kaluar '!F98</f>
        <v>0</v>
      </c>
      <c r="F47" s="725">
        <f>'(F2) Shpenzimet sipas nenfunk.b'!H49</f>
        <v>0</v>
      </c>
      <c r="G47" s="726">
        <f>'(F2) Shpenzimet sipas nenfunk.b'!L49</f>
        <v>0</v>
      </c>
      <c r="H47" s="726">
        <f>'(F2) Shpenzimet sipas nenfunk.b'!P49</f>
        <v>0</v>
      </c>
    </row>
    <row r="48" spans="1:8" x14ac:dyDescent="0.25">
      <c r="A48" s="673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0</v>
      </c>
      <c r="D48" s="467">
        <f>'(C1b)Shpenzimet vitet e kaluar '!E95</f>
        <v>0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3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0</v>
      </c>
      <c r="D49" s="467">
        <f>'(C1b)Shpenzimet vitet e kaluar '!E96</f>
        <v>0</v>
      </c>
      <c r="E49" s="467">
        <f>'(C1b)Shpenzimet vitet e kaluar '!F96</f>
        <v>0</v>
      </c>
      <c r="F49" s="80">
        <f>'(F2) Shpenzimet sipas nenfunk.b'!H51</f>
        <v>0</v>
      </c>
      <c r="G49" s="459">
        <f>'(F2) Shpenzimet sipas nenfunk.b'!L51</f>
        <v>0</v>
      </c>
      <c r="H49" s="459">
        <f>'(F2) Shpenzimet sipas nenfunk.b'!P51</f>
        <v>0</v>
      </c>
    </row>
    <row r="50" spans="1:8" x14ac:dyDescent="0.25">
      <c r="A50" s="722" t="str">
        <f>'(F2) Shpenzimet sipas nenfunk.b'!A52</f>
        <v>Nënfunksioni 16</v>
      </c>
      <c r="B50" s="723" t="str">
        <f>' (F4)Shpenzimet sipas nenf.neto'!B52</f>
        <v>063 Furnizimi me ujë</v>
      </c>
      <c r="C50" s="724">
        <f>'(C1b)Shpenzimet vitet e kaluar '!D103</f>
        <v>0</v>
      </c>
      <c r="D50" s="724">
        <f>'(C1b)Shpenzimet vitet e kaluar '!E103</f>
        <v>0</v>
      </c>
      <c r="E50" s="724">
        <f>'(C1b)Shpenzimet vitet e kaluar '!F103</f>
        <v>0</v>
      </c>
      <c r="F50" s="725">
        <f>'(F2) Shpenzimet sipas nenfunk.b'!H52</f>
        <v>0</v>
      </c>
      <c r="G50" s="726">
        <f>'(F2) Shpenzimet sipas nenfunk.b'!L52</f>
        <v>0</v>
      </c>
      <c r="H50" s="726">
        <f>'(F2) Shpenzimet sipas nenfunk.b'!P52</f>
        <v>0</v>
      </c>
    </row>
    <row r="51" spans="1:8" x14ac:dyDescent="0.25">
      <c r="A51" s="673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0</v>
      </c>
      <c r="D51" s="467">
        <f>'(C1b)Shpenzimet vitet e kaluar '!E100</f>
        <v>0</v>
      </c>
      <c r="E51" s="467">
        <f>'(C1b)Shpenzimet vitet e kaluar '!F100</f>
        <v>0</v>
      </c>
      <c r="F51" s="80">
        <f>'(F2) Shpenzimet sipas nenfunk.b'!H53</f>
        <v>0</v>
      </c>
      <c r="G51" s="459">
        <f>'(F2) Shpenzimet sipas nenfunk.b'!L53</f>
        <v>0</v>
      </c>
      <c r="H51" s="459">
        <f>'(F2) Shpenzimet sipas nenfunk.b'!P53</f>
        <v>0</v>
      </c>
    </row>
    <row r="52" spans="1:8" x14ac:dyDescent="0.25">
      <c r="A52" s="722" t="str">
        <f>'(F2) Shpenzimet sipas nenfunk.b'!A54</f>
        <v>Nënfunksioni 17</v>
      </c>
      <c r="B52" s="723" t="str">
        <f>' (F4)Shpenzimet sipas nenf.neto'!B54</f>
        <v>064 Ndriçimi i rrugëve</v>
      </c>
      <c r="C52" s="724">
        <f>'(C1b)Shpenzimet vitet e kaluar '!D108</f>
        <v>0</v>
      </c>
      <c r="D52" s="724">
        <f>'(C1b)Shpenzimet vitet e kaluar '!E108</f>
        <v>0</v>
      </c>
      <c r="E52" s="724">
        <f>'(C1b)Shpenzimet vitet e kaluar '!F108</f>
        <v>0</v>
      </c>
      <c r="F52" s="725">
        <f>'(F2) Shpenzimet sipas nenfunk.b'!H54</f>
        <v>0</v>
      </c>
      <c r="G52" s="726">
        <f>'(F2) Shpenzimet sipas nenfunk.b'!L54</f>
        <v>0</v>
      </c>
      <c r="H52" s="726">
        <f>'(F2) Shpenzimet sipas nenfunk.b'!P54</f>
        <v>0</v>
      </c>
    </row>
    <row r="53" spans="1:8" x14ac:dyDescent="0.25">
      <c r="A53" s="673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2" t="str">
        <f>'(F2) Shpenzimet sipas nenfunk.b'!A56</f>
        <v>Nënfunksioni 18</v>
      </c>
      <c r="B54" s="723" t="str">
        <f>' (F4)Shpenzimet sipas nenf.neto'!B56</f>
        <v xml:space="preserve">072 Shërbimet e kujdesit parësor </v>
      </c>
      <c r="C54" s="724">
        <f>'(C1b)Shpenzimet vitet e kaluar '!D114</f>
        <v>0</v>
      </c>
      <c r="D54" s="724">
        <f>'(C1b)Shpenzimet vitet e kaluar '!E114</f>
        <v>0</v>
      </c>
      <c r="E54" s="724">
        <f>'(C1b)Shpenzimet vitet e kaluar '!F114</f>
        <v>0</v>
      </c>
      <c r="F54" s="725">
        <f>'(F2) Shpenzimet sipas nenfunk.b'!H56</f>
        <v>0</v>
      </c>
      <c r="G54" s="726">
        <f>'(F2) Shpenzimet sipas nenfunk.b'!L56</f>
        <v>0</v>
      </c>
      <c r="H54" s="726">
        <f>'(F2) Shpenzimet sipas nenfunk.b'!P56</f>
        <v>0</v>
      </c>
    </row>
    <row r="55" spans="1:8" x14ac:dyDescent="0.25">
      <c r="A55" s="673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2" t="str">
        <f>'(F2) Shpenzimet sipas nenfunk.b'!A58</f>
        <v>Nënfunksioni 19</v>
      </c>
      <c r="B56" s="723" t="str">
        <f>' (F4)Shpenzimet sipas nenf.neto'!B58</f>
        <v>081 Shërbimet rekreative dhe sportive</v>
      </c>
      <c r="C56" s="724">
        <f>'(C1b)Shpenzimet vitet e kaluar '!D120</f>
        <v>0</v>
      </c>
      <c r="D56" s="724">
        <f>'(C1b)Shpenzimet vitet e kaluar '!E120</f>
        <v>0</v>
      </c>
      <c r="E56" s="724">
        <f>'(C1b)Shpenzimet vitet e kaluar '!F120</f>
        <v>0</v>
      </c>
      <c r="F56" s="725">
        <f>'(F2) Shpenzimet sipas nenfunk.b'!H58</f>
        <v>0</v>
      </c>
      <c r="G56" s="726">
        <f>'(F2) Shpenzimet sipas nenfunk.b'!L58</f>
        <v>0</v>
      </c>
      <c r="H56" s="726">
        <f>'(F2) Shpenzimet sipas nenfunk.b'!P58</f>
        <v>0</v>
      </c>
    </row>
    <row r="57" spans="1:8" hidden="1" x14ac:dyDescent="0.25">
      <c r="A57" s="673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3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0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0</v>
      </c>
      <c r="G58" s="459">
        <f>'(F2) Shpenzimet sipas nenfunk.b'!L60</f>
        <v>0</v>
      </c>
      <c r="H58" s="459">
        <f>'(F2) Shpenzimet sipas nenfunk.b'!P60</f>
        <v>0</v>
      </c>
    </row>
    <row r="59" spans="1:8" x14ac:dyDescent="0.25">
      <c r="A59" s="722" t="str">
        <f>'(F2) Shpenzimet sipas nenfunk.b'!A61</f>
        <v>Nënfunksioni 20</v>
      </c>
      <c r="B59" s="723" t="str">
        <f>' (F4)Shpenzimet sipas nenf.neto'!B61</f>
        <v>082 Shërbimet kulturore</v>
      </c>
      <c r="C59" s="724">
        <f>'(C1b)Shpenzimet vitet e kaluar '!D126</f>
        <v>0</v>
      </c>
      <c r="D59" s="724">
        <f>'(C1b)Shpenzimet vitet e kaluar '!E126</f>
        <v>0</v>
      </c>
      <c r="E59" s="724">
        <f>'(C1b)Shpenzimet vitet e kaluar '!F126</f>
        <v>0</v>
      </c>
      <c r="F59" s="725">
        <f>'(F2) Shpenzimet sipas nenfunk.b'!H61</f>
        <v>0</v>
      </c>
      <c r="G59" s="726">
        <f>'(F2) Shpenzimet sipas nenfunk.b'!L61</f>
        <v>0</v>
      </c>
      <c r="H59" s="726">
        <f>'(F2) Shpenzimet sipas nenfunk.b'!P61</f>
        <v>0</v>
      </c>
    </row>
    <row r="60" spans="1:8" x14ac:dyDescent="0.25">
      <c r="A60" s="673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0</v>
      </c>
      <c r="E60" s="467">
        <f>'(C1b)Shpenzimet vitet e kaluar '!F122</f>
        <v>0</v>
      </c>
      <c r="F60" s="80">
        <f>'(F2) Shpenzimet sipas nenfunk.b'!H62</f>
        <v>0</v>
      </c>
      <c r="G60" s="459">
        <f>'(F2) Shpenzimet sipas nenfunk.b'!L62</f>
        <v>0</v>
      </c>
      <c r="H60" s="459">
        <f>'(F2) Shpenzimet sipas nenfunk.b'!P62</f>
        <v>0</v>
      </c>
    </row>
    <row r="61" spans="1:8" hidden="1" x14ac:dyDescent="0.25">
      <c r="A61" s="673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3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2" t="str">
        <f>'(F2) Shpenzimet sipas nenfunk.b'!A65</f>
        <v>Nënfunksioni 21</v>
      </c>
      <c r="B63" s="723" t="str">
        <f>' (F4)Shpenzimet sipas nenf.neto'!B65</f>
        <v>091 Arsimi bazë dhe parashkollor</v>
      </c>
      <c r="C63" s="724">
        <f>'(C1b)Shpenzimet vitet e kaluar '!D133</f>
        <v>0</v>
      </c>
      <c r="D63" s="724">
        <f>'(C1b)Shpenzimet vitet e kaluar '!E133</f>
        <v>0</v>
      </c>
      <c r="E63" s="724">
        <f>'(C1b)Shpenzimet vitet e kaluar '!F133</f>
        <v>0</v>
      </c>
      <c r="F63" s="725">
        <f>'(F2) Shpenzimet sipas nenfunk.b'!H65</f>
        <v>0</v>
      </c>
      <c r="G63" s="726">
        <f>'(F2) Shpenzimet sipas nenfunk.b'!L65</f>
        <v>0</v>
      </c>
      <c r="H63" s="726">
        <f>'(F2) Shpenzimet sipas nenfunk.b'!P65</f>
        <v>0</v>
      </c>
    </row>
    <row r="64" spans="1:8" x14ac:dyDescent="0.25">
      <c r="A64" s="673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0</v>
      </c>
      <c r="D64" s="467">
        <f>'(C1b)Shpenzimet vitet e kaluar '!E129</f>
        <v>0</v>
      </c>
      <c r="E64" s="467">
        <f>'(C1b)Shpenzimet vitet e kaluar '!F129</f>
        <v>0</v>
      </c>
      <c r="F64" s="80">
        <f>'(F2) Shpenzimet sipas nenfunk.b'!H66</f>
        <v>0</v>
      </c>
      <c r="G64" s="459">
        <f>'(F2) Shpenzimet sipas nenfunk.b'!L66</f>
        <v>0</v>
      </c>
      <c r="H64" s="459">
        <f>'(F2) Shpenzimet sipas nenfunk.b'!P66</f>
        <v>0</v>
      </c>
    </row>
    <row r="65" spans="1:8" x14ac:dyDescent="0.25">
      <c r="A65" s="722" t="str">
        <f>'(F2) Shpenzimet sipas nenfunk.b'!A67</f>
        <v>Nënfunksioni 22</v>
      </c>
      <c r="B65" s="723" t="str">
        <f>' (F4)Shpenzimet sipas nenf.neto'!B67</f>
        <v>092 Arsimi  parauniversitar</v>
      </c>
      <c r="C65" s="724">
        <f>'(C1b)Shpenzimet vitet e kaluar '!D139</f>
        <v>0</v>
      </c>
      <c r="D65" s="724">
        <f>'(C1b)Shpenzimet vitet e kaluar '!E139</f>
        <v>0</v>
      </c>
      <c r="E65" s="724">
        <f>'(C1b)Shpenzimet vitet e kaluar '!F139</f>
        <v>0</v>
      </c>
      <c r="F65" s="725">
        <f>'(F2) Shpenzimet sipas nenfunk.b'!H67</f>
        <v>0</v>
      </c>
      <c r="G65" s="726">
        <f>'(F2) Shpenzimet sipas nenfunk.b'!L67</f>
        <v>0</v>
      </c>
      <c r="H65" s="726">
        <f>'(F2) Shpenzimet sipas nenfunk.b'!P67</f>
        <v>0</v>
      </c>
    </row>
    <row r="66" spans="1:8" x14ac:dyDescent="0.25">
      <c r="A66" s="673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0</v>
      </c>
      <c r="F66" s="80">
        <f>'(F2) Shpenzimet sipas nenfunk.b'!H68</f>
        <v>0</v>
      </c>
      <c r="G66" s="459">
        <f>'(F2) Shpenzimet sipas nenfunk.b'!L68</f>
        <v>0</v>
      </c>
      <c r="H66" s="459">
        <f>'(F2) Shpenzimet sipas nenfunk.b'!P68</f>
        <v>0</v>
      </c>
    </row>
    <row r="67" spans="1:8" hidden="1" x14ac:dyDescent="0.25">
      <c r="A67" s="673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3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2" t="str">
        <f>'(F2) Shpenzimet sipas nenfunk.b'!A71</f>
        <v>Nënfunksioni 23</v>
      </c>
      <c r="B69" s="723" t="str">
        <f>' (F4)Shpenzimet sipas nenf.neto'!B71</f>
        <v>101 Sëmundje dhe paaftësi</v>
      </c>
      <c r="C69" s="724">
        <f>'(C1b)Shpenzimet vitet e kaluar '!D150</f>
        <v>0</v>
      </c>
      <c r="D69" s="724">
        <f>'(C1b)Shpenzimet vitet e kaluar '!E150</f>
        <v>0</v>
      </c>
      <c r="E69" s="724">
        <f>'(C1b)Shpenzimet vitet e kaluar '!F150</f>
        <v>0</v>
      </c>
      <c r="F69" s="725">
        <f>'(F2) Shpenzimet sipas nenfunk.b'!H71</f>
        <v>0</v>
      </c>
      <c r="G69" s="726">
        <f>'(F2) Shpenzimet sipas nenfunk.b'!L71</f>
        <v>0</v>
      </c>
      <c r="H69" s="726">
        <f>'(F2) Shpenzimet sipas nenfunk.b'!P71</f>
        <v>0</v>
      </c>
    </row>
    <row r="70" spans="1:8" x14ac:dyDescent="0.25">
      <c r="A70" s="673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0</v>
      </c>
      <c r="F70" s="80">
        <f>'(F2) Shpenzimet sipas nenfunk.b'!H72</f>
        <v>0</v>
      </c>
      <c r="G70" s="459">
        <f>'(F2) Shpenzimet sipas nenfunk.b'!L72</f>
        <v>0</v>
      </c>
      <c r="H70" s="459">
        <f>'(F2) Shpenzimet sipas nenfunk.b'!P72</f>
        <v>0</v>
      </c>
    </row>
    <row r="71" spans="1:8" x14ac:dyDescent="0.25">
      <c r="A71" s="722" t="str">
        <f>'(F2) Shpenzimet sipas nenfunk.b'!A73</f>
        <v>Nënfunksioni 24</v>
      </c>
      <c r="B71" s="723" t="str">
        <f>' (F4)Shpenzimet sipas nenf.neto'!B73</f>
        <v>102 Të moshuarit</v>
      </c>
      <c r="C71" s="724">
        <f>'(C1b)Shpenzimet vitet e kaluar '!D155</f>
        <v>0</v>
      </c>
      <c r="D71" s="724">
        <f>'(C1b)Shpenzimet vitet e kaluar '!E155</f>
        <v>0</v>
      </c>
      <c r="E71" s="724">
        <f>'(C1b)Shpenzimet vitet e kaluar '!F155</f>
        <v>0</v>
      </c>
      <c r="F71" s="725">
        <f>'(F2) Shpenzimet sipas nenfunk.b'!H73</f>
        <v>0</v>
      </c>
      <c r="G71" s="726">
        <f>'(F2) Shpenzimet sipas nenfunk.b'!L73</f>
        <v>0</v>
      </c>
      <c r="H71" s="726">
        <f>'(F2) Shpenzimet sipas nenfunk.b'!P73</f>
        <v>0</v>
      </c>
    </row>
    <row r="72" spans="1:8" x14ac:dyDescent="0.25">
      <c r="A72" s="673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2" t="str">
        <f>'(F2) Shpenzimet sipas nenfunk.b'!A75</f>
        <v>Nënfunksioni 25</v>
      </c>
      <c r="B73" s="723" t="str">
        <f>' (F4)Shpenzimet sipas nenf.neto'!B75</f>
        <v>104 Familje dhe fëmijë</v>
      </c>
      <c r="C73" s="724">
        <f>'(C1b)Shpenzimet vitet e kaluar '!D160</f>
        <v>0</v>
      </c>
      <c r="D73" s="724">
        <f>'(C1b)Shpenzimet vitet e kaluar '!E160</f>
        <v>0</v>
      </c>
      <c r="E73" s="724">
        <f>'(C1b)Shpenzimet vitet e kaluar '!F160</f>
        <v>0</v>
      </c>
      <c r="F73" s="725">
        <f>'(F2) Shpenzimet sipas nenfunk.b'!H75</f>
        <v>0</v>
      </c>
      <c r="G73" s="726">
        <f>'(F2) Shpenzimet sipas nenfunk.b'!L75</f>
        <v>0</v>
      </c>
      <c r="H73" s="726">
        <f>'(F2) Shpenzimet sipas nenfunk.b'!P75</f>
        <v>0</v>
      </c>
    </row>
    <row r="74" spans="1:8" x14ac:dyDescent="0.25">
      <c r="A74" s="673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0</v>
      </c>
      <c r="F74" s="80">
        <f>'(F2) Shpenzimet sipas nenfunk.b'!H76</f>
        <v>0</v>
      </c>
      <c r="G74" s="459">
        <f>'(F2) Shpenzimet sipas nenfunk.b'!L76</f>
        <v>0</v>
      </c>
      <c r="H74" s="459">
        <f>'(F2) Shpenzimet sipas nenfunk.b'!P76</f>
        <v>0</v>
      </c>
    </row>
    <row r="75" spans="1:8" hidden="1" x14ac:dyDescent="0.25">
      <c r="A75" s="673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2" t="str">
        <f>'(F2) Shpenzimet sipas nenfunk.b'!A78</f>
        <v>Nënfunksioni 26</v>
      </c>
      <c r="B76" s="723" t="str">
        <f>' (F4)Shpenzimet sipas nenf.neto'!B78</f>
        <v>105 Papunësia</v>
      </c>
      <c r="C76" s="724">
        <f>'(C1b)Shpenzimet vitet e kaluar '!D165</f>
        <v>0</v>
      </c>
      <c r="D76" s="724">
        <f>'(C1b)Shpenzimet vitet e kaluar '!E165</f>
        <v>0</v>
      </c>
      <c r="E76" s="724">
        <f>'(C1b)Shpenzimet vitet e kaluar '!F165</f>
        <v>0</v>
      </c>
      <c r="F76" s="725">
        <f>'(F2) Shpenzimet sipas nenfunk.b'!H78</f>
        <v>0</v>
      </c>
      <c r="G76" s="726">
        <f>'(F2) Shpenzimet sipas nenfunk.b'!L78</f>
        <v>0</v>
      </c>
      <c r="H76" s="726">
        <f>'(F2) Shpenzimet sipas nenfunk.b'!P78</f>
        <v>0</v>
      </c>
    </row>
    <row r="77" spans="1:8" x14ac:dyDescent="0.25">
      <c r="A77" s="673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2" t="str">
        <f>'(F2) Shpenzimet sipas nenfunk.b'!A80</f>
        <v>Nënfunksioni 27</v>
      </c>
      <c r="B78" s="723" t="str">
        <f>' (F4)Shpenzimet sipas nenf.neto'!B80</f>
        <v>106 Strehimi social</v>
      </c>
      <c r="C78" s="724">
        <f>'(C1b)Shpenzimet vitet e kaluar '!D170</f>
        <v>0</v>
      </c>
      <c r="D78" s="724">
        <f>'(C1b)Shpenzimet vitet e kaluar '!E170</f>
        <v>0</v>
      </c>
      <c r="E78" s="724">
        <f>'(C1b)Shpenzimet vitet e kaluar '!F170</f>
        <v>0</v>
      </c>
      <c r="F78" s="725">
        <f>'(F2) Shpenzimet sipas nenfunk.b'!H80</f>
        <v>0</v>
      </c>
      <c r="G78" s="726">
        <f>'(F2) Shpenzimet sipas nenfunk.b'!L80</f>
        <v>0</v>
      </c>
      <c r="H78" s="726">
        <f>'(F2) Shpenzimet sipas nenfunk.b'!P80</f>
        <v>0</v>
      </c>
    </row>
    <row r="79" spans="1:8" x14ac:dyDescent="0.25">
      <c r="A79" s="673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0</v>
      </c>
      <c r="D80" s="468">
        <f t="shared" ref="D80:H80" si="0">D4+D8+D12+D14+D16+D18+D23+D28+D32+D35+D37+D39+D41+D44+D47+D50+D52+D54+D56+D59+D63+D65+D69+D71+D73+D76+D78</f>
        <v>0</v>
      </c>
      <c r="E80" s="468">
        <f t="shared" si="0"/>
        <v>0</v>
      </c>
      <c r="F80" s="468">
        <f t="shared" si="0"/>
        <v>0</v>
      </c>
      <c r="G80" s="468">
        <f t="shared" si="0"/>
        <v>0</v>
      </c>
      <c r="H80" s="468">
        <f t="shared" si="0"/>
        <v>0</v>
      </c>
    </row>
  </sheetData>
  <sheetProtection algorithmName="SHA-512" hashValue="pj9tWIj21ymdrtpdwA62NN9KxDAJl8Ng2brLn8rdNpjveSpdwtln65WzBqSN0ekr3EqD8V6xuppO1pC+JC5CZQ==" saltValue="Pv8iQs7BreXGBabU0DkP6A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zoomScaleNormal="100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6" t="str">
        <f>'(G1) Fjalori'!A489</f>
        <v>(F15) SHPENZIMET KAPITALE SIPAS PROGRAMEVE</v>
      </c>
      <c r="B1" s="837"/>
      <c r="C1" s="837"/>
      <c r="D1" s="837"/>
      <c r="E1" s="837"/>
      <c r="F1" s="837"/>
      <c r="G1" s="837"/>
      <c r="H1" s="837"/>
      <c r="I1" s="837"/>
      <c r="J1" s="838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-2</v>
      </c>
      <c r="E3" s="456">
        <f>'(C1b)Shpenzimet vitet e kaluar '!E5</f>
        <v>-1</v>
      </c>
      <c r="F3" s="456">
        <f>'(C1b)Shpenzimet vitet e kaluar '!F5</f>
        <v>0</v>
      </c>
      <c r="G3" s="460">
        <f>'(A1) Titulli'!B42</f>
        <v>1</v>
      </c>
      <c r="H3" s="460">
        <f>'(A1) Titulli'!B43</f>
        <v>2</v>
      </c>
      <c r="I3" s="460">
        <f>'(A1) Titulli'!B44</f>
        <v>3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0</v>
      </c>
      <c r="E4" s="235">
        <f>'(C1b)Shpenzimet vitet e kaluar '!E15</f>
        <v>0</v>
      </c>
      <c r="F4" s="235">
        <f>'(C1b)Shpenzimet vitet e kaluar '!F15</f>
        <v>0</v>
      </c>
      <c r="G4" s="459">
        <f>'(F6) Shpenzimet sipas funks.bru'!H6</f>
        <v>0</v>
      </c>
      <c r="H4" s="459">
        <f>'(F6) Shpenzimet sipas funks.bru'!L6</f>
        <v>0</v>
      </c>
      <c r="I4" s="459">
        <f>'(F6) Shpenzimet sipas funks.bru'!P6</f>
        <v>0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0</v>
      </c>
      <c r="G7" s="459">
        <f>'(F6) Shpenzimet sipas funks.bru'!H10</f>
        <v>0</v>
      </c>
      <c r="H7" s="459">
        <f>'(F6) Shpenzimet sipas funks.bru'!L10</f>
        <v>0</v>
      </c>
      <c r="I7" s="459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0</v>
      </c>
      <c r="E10" s="235">
        <f>'(C1b)Shpenzimet vitet e kaluar '!E54</f>
        <v>0</v>
      </c>
      <c r="F10" s="235">
        <f>'(C1b)Shpenzimet vitet e kaluar '!F54</f>
        <v>0</v>
      </c>
      <c r="G10" s="459">
        <f>'(F6) Shpenzimet sipas funks.bru'!H14</f>
        <v>0</v>
      </c>
      <c r="H10" s="459">
        <f>'(F6) Shpenzimet sipas funks.bru'!L14</f>
        <v>0</v>
      </c>
      <c r="I10" s="459">
        <f>'(F6) Shpenzimet sipas funks.bru'!P14</f>
        <v>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0</v>
      </c>
      <c r="E11" s="235">
        <f>'(C1b)Shpenzimet vitet e kaluar '!E60</f>
        <v>0</v>
      </c>
      <c r="F11" s="235">
        <f>'(C1b)Shpenzimet vitet e kaluar '!F60</f>
        <v>0</v>
      </c>
      <c r="G11" s="459">
        <f>'(F6) Shpenzimet sipas funks.bru'!H15</f>
        <v>0</v>
      </c>
      <c r="H11" s="459">
        <f>'(F6) Shpenzimet sipas funks.bru'!L15</f>
        <v>0</v>
      </c>
      <c r="I11" s="459">
        <f>'(F6) Shpenzimet sipas funks.bru'!P15</f>
        <v>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59">
        <f>'(F6) Shpenzimet sipas funks.bru'!H19</f>
        <v>0</v>
      </c>
      <c r="H14" s="459">
        <f>'(F6) Shpenzimet sipas funks.bru'!L19</f>
        <v>0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59">
        <f>'(F6) Shpenzimet sipas funks.bru'!H23</f>
        <v>0</v>
      </c>
      <c r="H17" s="459">
        <f>'(F6) Shpenzimet sipas funks.bru'!L23</f>
        <v>0</v>
      </c>
      <c r="I17" s="459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0</v>
      </c>
      <c r="E18" s="235">
        <f>'(C1b)Shpenzimet vitet e kaluar '!E98</f>
        <v>0</v>
      </c>
      <c r="F18" s="235">
        <f>'(C1b)Shpenzimet vitet e kaluar '!F98</f>
        <v>0</v>
      </c>
      <c r="G18" s="459">
        <f>'(F6) Shpenzimet sipas funks.bru'!H24</f>
        <v>0</v>
      </c>
      <c r="H18" s="459">
        <f>'(F6) Shpenzimet sipas funks.bru'!L24</f>
        <v>0</v>
      </c>
      <c r="I18" s="459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0</v>
      </c>
      <c r="E19" s="235">
        <f>'(C1b)Shpenzimet vitet e kaluar '!E103</f>
        <v>0</v>
      </c>
      <c r="F19" s="235">
        <f>'(C1b)Shpenzimet vitet e kaluar '!F103</f>
        <v>0</v>
      </c>
      <c r="G19" s="459">
        <f>'(F6) Shpenzimet sipas funks.bru'!H25</f>
        <v>0</v>
      </c>
      <c r="H19" s="459">
        <f>'(F6) Shpenzimet sipas funks.bru'!L25</f>
        <v>0</v>
      </c>
      <c r="I19" s="459">
        <f>'(F6) Shpenzimet sipas funks.bru'!P25</f>
        <v>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0</v>
      </c>
      <c r="H22" s="459">
        <f>'(F6) Shpenzimet sipas funks.bru'!L30</f>
        <v>0</v>
      </c>
      <c r="I22" s="459">
        <f>'(F6) Shpenzimet sipas funks.bru'!P30</f>
        <v>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59">
        <f>'(F6) Shpenzimet sipas funks.bru'!H31</f>
        <v>0</v>
      </c>
      <c r="H23" s="459">
        <f>'(F6) Shpenzimet sipas funks.bru'!L31</f>
        <v>0</v>
      </c>
      <c r="I23" s="459">
        <f>'(F6) Shpenzimet sipas funks.bru'!P31</f>
        <v>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0</v>
      </c>
      <c r="E24" s="235">
        <f>'(C1b)Shpenzimet vitet e kaluar '!E133</f>
        <v>0</v>
      </c>
      <c r="F24" s="235">
        <f>'(C1b)Shpenzimet vitet e kaluar '!F133</f>
        <v>0</v>
      </c>
      <c r="G24" s="459">
        <f>'(F6) Shpenzimet sipas funks.bru'!H33</f>
        <v>0</v>
      </c>
      <c r="H24" s="459">
        <f>'(F6) Shpenzimet sipas funks.bru'!L33</f>
        <v>0</v>
      </c>
      <c r="I24" s="459">
        <f>'(F6) Shpenzimet sipas funks.bru'!P33</f>
        <v>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0</v>
      </c>
      <c r="G25" s="459">
        <f>'(F6) Shpenzimet sipas funks.bru'!H34</f>
        <v>0</v>
      </c>
      <c r="H25" s="459">
        <f>'(F6) Shpenzimet sipas funks.bru'!L34</f>
        <v>0</v>
      </c>
      <c r="I25" s="459">
        <f>'(F6) Shpenzimet sipas funks.bru'!P34</f>
        <v>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59">
        <f>'(F6) Shpenzimet sipas funks.bru'!H36</f>
        <v>0</v>
      </c>
      <c r="H26" s="459">
        <f>'(F6) Shpenzimet sipas funks.bru'!L36</f>
        <v>0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59">
        <f>'(F6) Shpenzimet sipas funks.bru'!H38</f>
        <v>0</v>
      </c>
      <c r="H28" s="459">
        <f>'(F6) Shpenzimet sipas funks.bru'!L38</f>
        <v>0</v>
      </c>
      <c r="I28" s="459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0</v>
      </c>
      <c r="E31" s="462">
        <f t="shared" si="0"/>
        <v>0</v>
      </c>
      <c r="F31" s="462">
        <f t="shared" si="0"/>
        <v>0</v>
      </c>
      <c r="G31" s="461">
        <f t="shared" si="0"/>
        <v>0</v>
      </c>
      <c r="H31" s="461">
        <f t="shared" si="0"/>
        <v>0</v>
      </c>
      <c r="I31" s="461">
        <f t="shared" si="0"/>
        <v>0</v>
      </c>
    </row>
  </sheetData>
  <sheetProtection algorithmName="SHA-512" hashValue="dXJtoRR2X5oROdZXxR5a5swt4ivvtxiam7QQOhTt4KSFdkSqN7Uxw21gtf3Ae72iPj+zFR9aSCIgxMdmPFTLlA==" saltValue="1sPf493/xER8V3iOVjOgIg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34" zoomScale="90" zoomScaleNormal="90" workbookViewId="0">
      <selection activeCell="A46" sqref="A46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1" t="s">
        <v>1041</v>
      </c>
      <c r="B5" s="493" t="s">
        <v>944</v>
      </c>
    </row>
    <row r="6" spans="1:4" ht="42" x14ac:dyDescent="0.35">
      <c r="A6" s="651" t="s">
        <v>1042</v>
      </c>
      <c r="B6" s="493" t="s">
        <v>943</v>
      </c>
    </row>
    <row r="7" spans="1:4" ht="42" x14ac:dyDescent="0.35">
      <c r="A7" s="651" t="s">
        <v>1043</v>
      </c>
      <c r="B7" s="493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4" t="s">
        <v>1060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1925</v>
      </c>
      <c r="B35" s="186" t="s">
        <v>584</v>
      </c>
    </row>
    <row r="36" spans="1:2" ht="21" x14ac:dyDescent="0.35">
      <c r="A36" s="62" t="s">
        <v>1916</v>
      </c>
      <c r="B36" s="186" t="s">
        <v>1917</v>
      </c>
    </row>
    <row r="37" spans="1:2" ht="21" x14ac:dyDescent="0.35">
      <c r="A37" s="62" t="s">
        <v>1918</v>
      </c>
      <c r="B37" s="186" t="s">
        <v>242</v>
      </c>
    </row>
    <row r="38" spans="1:2" ht="21" x14ac:dyDescent="0.35">
      <c r="A38" s="62" t="s">
        <v>1919</v>
      </c>
      <c r="B38" s="186" t="s">
        <v>243</v>
      </c>
    </row>
    <row r="39" spans="1:2" ht="21" x14ac:dyDescent="0.35">
      <c r="A39" s="62" t="s">
        <v>1922</v>
      </c>
      <c r="B39" s="113" t="s">
        <v>1923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1927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1926</v>
      </c>
      <c r="B52" s="186" t="s">
        <v>1924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1928</v>
      </c>
      <c r="B56" s="186" t="s">
        <v>258</v>
      </c>
    </row>
    <row r="57" spans="1:2" ht="21" x14ac:dyDescent="0.35">
      <c r="A57" s="654" t="s">
        <v>1080</v>
      </c>
      <c r="B57" s="769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1921</v>
      </c>
      <c r="B62" s="186" t="s">
        <v>265</v>
      </c>
    </row>
    <row r="63" spans="1:2" ht="21" x14ac:dyDescent="0.35">
      <c r="A63" s="654" t="s">
        <v>1085</v>
      </c>
      <c r="B63" s="769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4" t="s">
        <v>1746</v>
      </c>
      <c r="B86" s="769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4" t="s">
        <v>1751</v>
      </c>
      <c r="B92" s="769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1109</v>
      </c>
      <c r="B212" s="408" t="s">
        <v>936</v>
      </c>
    </row>
    <row r="213" spans="1:4" ht="21" x14ac:dyDescent="0.35">
      <c r="A213" s="458" t="s">
        <v>1110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1870</v>
      </c>
      <c r="B353" s="408" t="s">
        <v>972</v>
      </c>
    </row>
    <row r="354" spans="1:13" ht="21" x14ac:dyDescent="0.35">
      <c r="A354" s="454" t="s">
        <v>1239</v>
      </c>
      <c r="B354" s="408" t="s">
        <v>117</v>
      </c>
    </row>
    <row r="355" spans="1:13" ht="21" x14ac:dyDescent="0.35">
      <c r="A355" s="454" t="s">
        <v>1240</v>
      </c>
      <c r="B355" s="408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4" t="s">
        <v>1280</v>
      </c>
      <c r="B357" s="408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1869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2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1871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1872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1892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1900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1874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1873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1875</v>
      </c>
    </row>
    <row r="497" spans="1:2" ht="21" x14ac:dyDescent="0.35">
      <c r="A497" s="62" t="s">
        <v>1876</v>
      </c>
      <c r="B497" s="186" t="s">
        <v>1879</v>
      </c>
    </row>
    <row r="498" spans="1:2" s="188" customFormat="1" ht="21" x14ac:dyDescent="0.35">
      <c r="A498" s="62" t="s">
        <v>1877</v>
      </c>
      <c r="B498" s="186" t="s">
        <v>1878</v>
      </c>
    </row>
    <row r="499" spans="1:2" s="188" customFormat="1" ht="21" x14ac:dyDescent="0.35">
      <c r="A499" s="62" t="s">
        <v>1880</v>
      </c>
      <c r="B499" s="186" t="s">
        <v>1881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algorithmName="SHA-512" hashValue="gXpwbedMhbOBGrRSBoJF5yv1PmhRLN1ru6tTj+4ZYlsEDlS13byK//+zDbNbmjzLA3uLbVQ9uO7iNFvVaDcgAA==" saltValue="5BO2n4r11ycaT1KGSy8LXQ==" spinCount="100000"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28" zoomScaleNormal="100" workbookViewId="0">
      <selection activeCell="D167" sqref="D167:F168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-2</v>
      </c>
      <c r="E5" s="457">
        <f>'(B1)Informacion i përgjithshëm '!B6</f>
        <v>-1</v>
      </c>
      <c r="F5" s="456">
        <f>'(B1)Informacion i përgjithshëm '!B7</f>
        <v>0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5" t="str">
        <f>'(B3) Struktura Funksionale'!A6</f>
        <v>01 Shërbimet e Përgjithshme Publike</v>
      </c>
      <c r="B7" s="374"/>
      <c r="C7" s="374"/>
      <c r="D7" s="374"/>
      <c r="E7" s="374"/>
      <c r="F7" s="716"/>
    </row>
    <row r="8" spans="1:8" ht="18.75" x14ac:dyDescent="0.2">
      <c r="A8" s="693" t="str">
        <f>'(B3) Struktura Funksionale'!A7</f>
        <v>Nënfunksioni 1</v>
      </c>
      <c r="B8" s="693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7"/>
      <c r="G8" s="255"/>
      <c r="H8" s="256"/>
    </row>
    <row r="9" spans="1:8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53"/>
      <c r="E9" s="51"/>
      <c r="F9" s="51"/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1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1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0</v>
      </c>
      <c r="E15" s="68">
        <f t="shared" ref="E15:F15" si="0">SUM(E9:E14)</f>
        <v>0</v>
      </c>
      <c r="F15" s="68">
        <f t="shared" si="0"/>
        <v>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9" t="str">
        <f>'(B3) Struktura Funksionale'!A14</f>
        <v>Nënfunksioni 2</v>
      </c>
      <c r="B16" s="689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1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1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1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1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1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5" t="str">
        <f>'(B3) Struktura Funksionale'!A20</f>
        <v>03 Rendi dhe Siguria Publike</v>
      </c>
      <c r="B23" s="374"/>
      <c r="C23" s="374"/>
      <c r="D23" s="374"/>
      <c r="E23" s="374"/>
      <c r="F23" s="716"/>
    </row>
    <row r="24" spans="1:8" ht="18.75" x14ac:dyDescent="0.2">
      <c r="A24" s="689" t="str">
        <f>'(B3) Struktura Funksionale'!A21</f>
        <v>Nënfunksioni 3</v>
      </c>
      <c r="B24" s="689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1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1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1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9" t="str">
        <f>'(B3) Struktura Funksionale'!A25</f>
        <v>Nënfunksioni 4</v>
      </c>
      <c r="B29" s="689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1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/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1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1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0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9" t="str">
        <f>'(B3) Struktura Funksionale'!A29</f>
        <v>Nënfunksioni 5</v>
      </c>
      <c r="B34" s="689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2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1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1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5" t="str">
        <f>'(B3) Struktura Funksionale'!A33</f>
        <v>04 Çeshtjet Ekonomike</v>
      </c>
      <c r="B39" s="374"/>
      <c r="C39" s="374"/>
      <c r="D39" s="374"/>
      <c r="E39" s="374"/>
      <c r="F39" s="716"/>
    </row>
    <row r="40" spans="1:8" ht="18.75" x14ac:dyDescent="0.2">
      <c r="A40" s="689" t="str">
        <f>'(B3) Struktura Funksionale'!A34</f>
        <v>Nënfunksioni 6</v>
      </c>
      <c r="B40" s="689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1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1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1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1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1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3" t="e">
        <f t="shared" si="3"/>
        <v>#REF!</v>
      </c>
      <c r="H46" s="201" t="e">
        <f t="shared" si="3"/>
        <v>#REF!</v>
      </c>
    </row>
    <row r="47" spans="1:8" ht="18.75" x14ac:dyDescent="0.2">
      <c r="A47" s="689" t="str">
        <f>'(B3) Struktura Funksionale'!A41</f>
        <v>Nënfunksioni 7</v>
      </c>
      <c r="B47" s="689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1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1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1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1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/>
    </row>
    <row r="52" spans="1:8" x14ac:dyDescent="0.2">
      <c r="A52" s="196" t="str">
        <f>'(B3) Struktura Funksionale'!A46</f>
        <v>Programi 7e</v>
      </c>
      <c r="B52" s="671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1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0</v>
      </c>
      <c r="E54" s="201">
        <f t="shared" ref="E54:F54" si="4">SUM(E48:E53)</f>
        <v>0</v>
      </c>
      <c r="F54" s="201">
        <f t="shared" si="4"/>
        <v>0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9" t="str">
        <f>'(B3) Struktura Funksionale'!A48</f>
        <v>Nënfunksioni 8</v>
      </c>
      <c r="B55" s="689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1" t="str">
        <f>'(B3) Struktura Funksionale'!B49</f>
        <v>04520</v>
      </c>
      <c r="C56" s="196" t="str">
        <f>'(B3) Struktura Funksionale'!C49</f>
        <v>Rrjeti rrugor rural</v>
      </c>
      <c r="D56" s="203"/>
      <c r="E56" s="203"/>
      <c r="F56" s="203"/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1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1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1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0</v>
      </c>
      <c r="E60" s="201">
        <f t="shared" ref="E60:F60" si="5">SUM(E56:E59)</f>
        <v>0</v>
      </c>
      <c r="F60" s="201">
        <f t="shared" si="5"/>
        <v>0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9" t="str">
        <f>'(B3) Struktura Funksionale'!A53</f>
        <v>Nënfunksioni 9</v>
      </c>
      <c r="B61" s="689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1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1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1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1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4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5" t="str">
        <f>'(B3) Struktura Funksionale'!A58</f>
        <v>05 Mbrojtja Mjedisore</v>
      </c>
      <c r="B67" s="374"/>
      <c r="C67" s="374"/>
      <c r="D67" s="374"/>
      <c r="E67" s="374"/>
      <c r="F67" s="716"/>
    </row>
    <row r="68" spans="1:8" ht="20.25" customHeight="1" x14ac:dyDescent="0.2">
      <c r="A68" s="689" t="str">
        <f>'(B3) Struktura Funksionale'!A59</f>
        <v>Nënfunksioni 10</v>
      </c>
      <c r="B68" s="689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1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1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1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9" t="str">
        <f>'(B3) Struktura Funksionale'!A63</f>
        <v>Nënfunksioni 11</v>
      </c>
      <c r="B73" s="689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1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1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1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9" t="str">
        <f>'(B3) Struktura Funksionale'!A67</f>
        <v>Nënfunksioni 12</v>
      </c>
      <c r="B78" s="689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1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1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1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9" t="str">
        <f>'(B3) Struktura Funksionale'!A71</f>
        <v>Nënfunksioni 13</v>
      </c>
      <c r="B83" s="689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1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1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1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5" t="str">
        <f>'(B3) Struktura Funksionale'!A75</f>
        <v>06 Strehimi dhe Komoditetet e Komunitetit</v>
      </c>
      <c r="B88" s="374"/>
      <c r="C88" s="374"/>
      <c r="D88" s="374"/>
      <c r="E88" s="374"/>
      <c r="F88" s="716"/>
    </row>
    <row r="89" spans="1:8" ht="21.75" customHeight="1" x14ac:dyDescent="0.2">
      <c r="A89" s="689" t="str">
        <f>'(B3) Struktura Funksionale'!A76</f>
        <v>Nënfunksioni 14</v>
      </c>
      <c r="B89" s="689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1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1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1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9" t="str">
        <f>'(B3) Struktura Funksionale'!A80</f>
        <v>Nënfunksioni 15</v>
      </c>
      <c r="B94" s="689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1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1" t="str">
        <f>'(B3) Struktura Funksionale'!B82</f>
        <v>06260</v>
      </c>
      <c r="C96" s="196" t="str">
        <f>'(B3) Struktura Funksionale'!C82</f>
        <v>Sherbime publike vendore</v>
      </c>
      <c r="D96" s="51"/>
      <c r="E96" s="51"/>
      <c r="F96" s="51"/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1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0</v>
      </c>
      <c r="E98" s="201">
        <f t="shared" ref="E98:F98" si="7">SUM(E95:E97)</f>
        <v>0</v>
      </c>
      <c r="F98" s="201">
        <f t="shared" si="7"/>
        <v>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9" t="str">
        <f>'(B3) Struktura Funksionale'!A84</f>
        <v>Nënfunksioni 16</v>
      </c>
      <c r="B99" s="689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1" t="str">
        <f>'(B3) Struktura Funksionale'!B85</f>
        <v>06330</v>
      </c>
      <c r="C100" s="196" t="str">
        <f>'(B3) Struktura Funksionale'!C85</f>
        <v xml:space="preserve">Furnizimi me ujë </v>
      </c>
      <c r="D100" s="203"/>
      <c r="E100" s="203"/>
      <c r="F100" s="203"/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1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1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0</v>
      </c>
      <c r="E103" s="68">
        <f>SUM(E100:E102)</f>
        <v>0</v>
      </c>
      <c r="F103" s="68">
        <f>SUM(F100:F102)</f>
        <v>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9" t="str">
        <f>'(B3) Struktura Funksionale'!A88</f>
        <v>Nënfunksioni 17</v>
      </c>
      <c r="B104" s="689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1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1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1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5" t="str">
        <f>'(B3) Struktura Funksionale'!A92</f>
        <v>07 Shëndetësia</v>
      </c>
      <c r="B109" s="374"/>
      <c r="C109" s="374"/>
      <c r="D109" s="374"/>
      <c r="E109" s="374"/>
      <c r="F109" s="716"/>
    </row>
    <row r="110" spans="1:8" ht="20.25" customHeight="1" x14ac:dyDescent="0.2">
      <c r="A110" s="689" t="str">
        <f>'(B3) Struktura Funksionale'!A93</f>
        <v>Nënfunksioni 18</v>
      </c>
      <c r="B110" s="689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1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1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1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5" t="str">
        <f>'(B3) Struktura Funksionale'!A97</f>
        <v>08 Argëtimi, Kultura dhe Feja</v>
      </c>
      <c r="B115" s="374"/>
      <c r="C115" s="374"/>
      <c r="D115" s="374"/>
      <c r="E115" s="374"/>
      <c r="F115" s="716"/>
    </row>
    <row r="116" spans="1:8" ht="21" customHeight="1" x14ac:dyDescent="0.2">
      <c r="A116" s="689" t="str">
        <f>'(B3) Struktura Funksionale'!A98</f>
        <v>Nënfunksioni 19</v>
      </c>
      <c r="B116" s="689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1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1" t="str">
        <f>'(B3) Struktura Funksionale'!B100</f>
        <v>08130</v>
      </c>
      <c r="C118" s="196" t="str">
        <f>'(B3) Struktura Funksionale'!C100</f>
        <v>Sport dhe argëtim</v>
      </c>
      <c r="D118" s="51"/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1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9" t="str">
        <f>'(B3) Struktura Funksionale'!A102</f>
        <v>Nënfunksioni 20</v>
      </c>
      <c r="B121" s="689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1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1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1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1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5" t="str">
        <f>'(B3) Struktura Funksionale'!A107</f>
        <v>09 Arsimi</v>
      </c>
      <c r="B127" s="374"/>
      <c r="C127" s="374"/>
      <c r="D127" s="374"/>
      <c r="E127" s="374"/>
      <c r="F127" s="716"/>
    </row>
    <row r="128" spans="1:8" ht="20.25" customHeight="1" x14ac:dyDescent="0.2">
      <c r="A128" s="689" t="str">
        <f>'(B3) Struktura Funksionale'!A108</f>
        <v>Nënfunksioni 21</v>
      </c>
      <c r="B128" s="689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1" t="str">
        <f>'(B3) Struktura Funksionale'!B109</f>
        <v>09120</v>
      </c>
      <c r="C129" s="196" t="str">
        <f>'(B3) Struktura Funksionale'!C109</f>
        <v>Arsimi bazë përfshirë arsimin parashkollor.</v>
      </c>
      <c r="D129" s="203"/>
      <c r="E129" s="203"/>
      <c r="F129" s="203"/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1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1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1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0</v>
      </c>
      <c r="E133" s="201">
        <f t="shared" ref="E133:F133" si="9">SUM(E129:E132)</f>
        <v>0</v>
      </c>
      <c r="F133" s="201">
        <f t="shared" si="9"/>
        <v>0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9" t="str">
        <f>'(B3) Struktura Funksionale'!A113</f>
        <v>Nënfunksioni 22</v>
      </c>
      <c r="B134" s="689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1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/>
      <c r="F135" s="203"/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1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1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1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0</v>
      </c>
      <c r="F139" s="68">
        <f t="shared" si="10"/>
        <v>0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9" t="e">
        <f>'(B3) Struktura Funksionale'!A118</f>
        <v>#REF!</v>
      </c>
      <c r="B140" s="689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8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1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1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1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5" t="str">
        <f>'(B3) Struktura Funksionale'!A122</f>
        <v>10 Mbrojtja Sociale</v>
      </c>
      <c r="B145" s="374"/>
      <c r="C145" s="374"/>
      <c r="D145" s="374"/>
      <c r="E145" s="374"/>
      <c r="F145" s="716"/>
    </row>
    <row r="146" spans="1:8" ht="19.5" customHeight="1" x14ac:dyDescent="0.2">
      <c r="A146" s="689" t="str">
        <f>'(B3) Struktura Funksionale'!A123</f>
        <v>Nënfunksioni 23</v>
      </c>
      <c r="B146" s="689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1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1">
        <f>'(B3) Struktura Funksionale'!B125</f>
        <v>0</v>
      </c>
      <c r="C148" s="196">
        <f>'(B3) Struktura Funksionale'!C125</f>
        <v>0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1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9" t="str">
        <f>'(B3) Struktura Funksionale'!A127</f>
        <v>Nënfunksioni 24</v>
      </c>
      <c r="B151" s="689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1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1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1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9" t="str">
        <f>'(B3) Struktura Funksionale'!A131</f>
        <v>Nënfunksioni 25</v>
      </c>
      <c r="B156" s="689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1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1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1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9" t="str">
        <f>'(B3) Struktura Funksionale'!A135</f>
        <v>Nënfunksioni 26</v>
      </c>
      <c r="B161" s="689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1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1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1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9" t="str">
        <f>'(B3) Struktura Funksionale'!A139</f>
        <v>Nënfunksioni 27</v>
      </c>
      <c r="B166" s="689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1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1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1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9" t="str">
        <f>'(B3) Struktura Funksionale'!A143</f>
        <v>Nënfunksioni 29</v>
      </c>
      <c r="B171" s="689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1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1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1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0</v>
      </c>
      <c r="E177" s="76">
        <f t="shared" ref="E177:F177" si="11">E15+E22+E28+E33+E38+E46+E54+E60+E66+E72+E77+E82+E87+E93+E98+E103+E108+E114+E120+E126+E133+E139+E144+E150+E155+E160+E165+E170+E175</f>
        <v>0</v>
      </c>
      <c r="F177" s="76">
        <f t="shared" si="11"/>
        <v>0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tPKqXwNSIMN8ke8jS/IE1bckccSNxUneIu512P8O+KMQ6zdnbOaaxAI34eRx01yoJFlIRQHCa8UKWOzdUwUiUw==" saltValue="wmUMFt0LZf/7ci+EMVYT7A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26" zoomScale="90" zoomScaleNormal="90" workbookViewId="0">
      <selection activeCell="B40" sqref="B40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0" t="s">
        <v>1674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1619</v>
      </c>
      <c r="C3" s="113" t="s">
        <v>269</v>
      </c>
    </row>
    <row r="4" spans="1:5" ht="20.25" customHeight="1" x14ac:dyDescent="0.35">
      <c r="A4" s="538" t="s">
        <v>602</v>
      </c>
      <c r="B4" s="62" t="s">
        <v>1915</v>
      </c>
      <c r="C4" s="113" t="s">
        <v>603</v>
      </c>
    </row>
    <row r="5" spans="1:5" ht="20.25" customHeight="1" x14ac:dyDescent="0.35">
      <c r="A5" s="538" t="s">
        <v>985</v>
      </c>
      <c r="B5" s="62" t="s">
        <v>1620</v>
      </c>
      <c r="C5" s="113" t="s">
        <v>267</v>
      </c>
    </row>
    <row r="6" spans="1:5" ht="20.25" customHeight="1" x14ac:dyDescent="0.35">
      <c r="A6" s="538" t="s">
        <v>986</v>
      </c>
      <c r="B6" s="62" t="s">
        <v>1621</v>
      </c>
      <c r="C6" s="113" t="s">
        <v>268</v>
      </c>
    </row>
    <row r="7" spans="1:5" ht="20.25" customHeight="1" x14ac:dyDescent="0.35">
      <c r="A7" s="653" t="s">
        <v>1911</v>
      </c>
      <c r="B7" s="654" t="s">
        <v>1913</v>
      </c>
      <c r="C7" s="655" t="s">
        <v>1912</v>
      </c>
    </row>
    <row r="8" spans="1:5" ht="20.25" customHeight="1" x14ac:dyDescent="0.35">
      <c r="A8" s="538"/>
      <c r="B8" s="62" t="s">
        <v>1622</v>
      </c>
      <c r="C8" s="113" t="s">
        <v>1019</v>
      </c>
    </row>
    <row r="9" spans="1:5" ht="20.25" customHeight="1" x14ac:dyDescent="0.35">
      <c r="A9" s="538" t="s">
        <v>1882</v>
      </c>
      <c r="B9" s="62" t="s">
        <v>1623</v>
      </c>
      <c r="C9" s="113" t="s">
        <v>1914</v>
      </c>
    </row>
    <row r="10" spans="1:5" ht="20.25" customHeight="1" x14ac:dyDescent="0.35">
      <c r="A10" s="538" t="s">
        <v>1908</v>
      </c>
      <c r="B10" s="62" t="s">
        <v>1909</v>
      </c>
      <c r="C10" s="113" t="s">
        <v>1910</v>
      </c>
    </row>
    <row r="11" spans="1:5" ht="20.25" customHeight="1" x14ac:dyDescent="0.35">
      <c r="A11" s="653" t="s">
        <v>1680</v>
      </c>
      <c r="B11" s="654" t="s">
        <v>1681</v>
      </c>
      <c r="C11" s="655" t="s">
        <v>1682</v>
      </c>
    </row>
    <row r="12" spans="1:5" ht="20.25" hidden="1" customHeight="1" x14ac:dyDescent="0.35">
      <c r="A12" s="653" t="s">
        <v>1015</v>
      </c>
      <c r="B12" s="654" t="s">
        <v>1623</v>
      </c>
      <c r="C12" s="656" t="s">
        <v>984</v>
      </c>
    </row>
    <row r="13" spans="1:5" ht="20.25" customHeight="1" x14ac:dyDescent="0.35">
      <c r="A13" s="653" t="s">
        <v>1683</v>
      </c>
      <c r="B13" s="654" t="s">
        <v>1684</v>
      </c>
      <c r="C13" s="655" t="s">
        <v>1685</v>
      </c>
    </row>
    <row r="14" spans="1:5" ht="20.25" customHeight="1" x14ac:dyDescent="0.35">
      <c r="A14" s="538" t="s">
        <v>987</v>
      </c>
      <c r="B14" s="62" t="s">
        <v>1624</v>
      </c>
      <c r="C14" s="113" t="s">
        <v>272</v>
      </c>
    </row>
    <row r="15" spans="1:5" ht="20.25" customHeight="1" x14ac:dyDescent="0.35">
      <c r="A15" s="538" t="s">
        <v>604</v>
      </c>
      <c r="B15" s="62" t="s">
        <v>1625</v>
      </c>
      <c r="C15" s="113" t="s">
        <v>605</v>
      </c>
    </row>
    <row r="16" spans="1:5" ht="20.25" customHeight="1" x14ac:dyDescent="0.35">
      <c r="A16" s="538" t="s">
        <v>615</v>
      </c>
      <c r="B16" s="62" t="s">
        <v>1626</v>
      </c>
      <c r="C16" s="113" t="s">
        <v>616</v>
      </c>
    </row>
    <row r="17" spans="1:3" ht="20.25" customHeight="1" x14ac:dyDescent="0.35">
      <c r="A17" s="538" t="s">
        <v>988</v>
      </c>
      <c r="B17" s="62" t="s">
        <v>1627</v>
      </c>
      <c r="C17" s="113" t="s">
        <v>606</v>
      </c>
    </row>
    <row r="18" spans="1:3" ht="20.25" customHeight="1" x14ac:dyDescent="0.35">
      <c r="A18" s="538" t="s">
        <v>617</v>
      </c>
      <c r="B18" s="62" t="s">
        <v>1628</v>
      </c>
      <c r="C18" s="113" t="s">
        <v>618</v>
      </c>
    </row>
    <row r="19" spans="1:3" ht="20.25" customHeight="1" x14ac:dyDescent="0.35">
      <c r="A19" s="538" t="s">
        <v>1686</v>
      </c>
      <c r="B19" s="62" t="s">
        <v>1687</v>
      </c>
      <c r="C19" s="113" t="s">
        <v>274</v>
      </c>
    </row>
    <row r="20" spans="1:3" ht="20.25" customHeight="1" x14ac:dyDescent="0.35">
      <c r="A20" s="538" t="s">
        <v>619</v>
      </c>
      <c r="B20" s="62" t="s">
        <v>1689</v>
      </c>
      <c r="C20" s="113" t="s">
        <v>275</v>
      </c>
    </row>
    <row r="21" spans="1:3" ht="20.25" customHeight="1" x14ac:dyDescent="0.35">
      <c r="A21" s="538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3" t="s">
        <v>607</v>
      </c>
      <c r="B22" s="654" t="s">
        <v>1629</v>
      </c>
      <c r="C22" s="655" t="s">
        <v>276</v>
      </c>
    </row>
    <row r="23" spans="1:3" ht="20.25" customHeight="1" x14ac:dyDescent="0.35">
      <c r="A23" s="538" t="s">
        <v>620</v>
      </c>
      <c r="B23" s="62" t="s">
        <v>1630</v>
      </c>
      <c r="C23" s="113" t="s">
        <v>621</v>
      </c>
    </row>
    <row r="24" spans="1:3" ht="20.25" customHeight="1" x14ac:dyDescent="0.35">
      <c r="A24" s="538" t="s">
        <v>622</v>
      </c>
      <c r="B24" s="62" t="s">
        <v>1631</v>
      </c>
      <c r="C24" s="113" t="s">
        <v>623</v>
      </c>
    </row>
    <row r="25" spans="1:3" ht="20.25" customHeight="1" x14ac:dyDescent="0.35">
      <c r="A25" s="653" t="s">
        <v>1690</v>
      </c>
      <c r="B25" s="654" t="s">
        <v>1691</v>
      </c>
      <c r="C25" s="655" t="s">
        <v>1692</v>
      </c>
    </row>
    <row r="26" spans="1:3" ht="20.25" customHeight="1" x14ac:dyDescent="0.35">
      <c r="A26" s="538" t="s">
        <v>1016</v>
      </c>
      <c r="B26" s="62" t="s">
        <v>1693</v>
      </c>
      <c r="C26" s="113" t="s">
        <v>1694</v>
      </c>
    </row>
    <row r="27" spans="1:3" ht="20.25" customHeight="1" x14ac:dyDescent="0.35">
      <c r="A27" s="653" t="s">
        <v>608</v>
      </c>
      <c r="B27" s="654" t="s">
        <v>1632</v>
      </c>
      <c r="C27" s="655" t="s">
        <v>278</v>
      </c>
    </row>
    <row r="28" spans="1:3" ht="20.25" customHeight="1" x14ac:dyDescent="0.35">
      <c r="A28" s="653" t="s">
        <v>609</v>
      </c>
      <c r="B28" s="654" t="s">
        <v>1633</v>
      </c>
      <c r="C28" s="655" t="s">
        <v>279</v>
      </c>
    </row>
    <row r="29" spans="1:3" ht="20.25" customHeight="1" x14ac:dyDescent="0.35">
      <c r="A29" s="538" t="s">
        <v>1695</v>
      </c>
      <c r="B29" s="62" t="s">
        <v>1696</v>
      </c>
      <c r="C29" s="113" t="s">
        <v>1697</v>
      </c>
    </row>
    <row r="30" spans="1:3" ht="20.25" customHeight="1" x14ac:dyDescent="0.35">
      <c r="A30" s="538" t="s">
        <v>624</v>
      </c>
      <c r="B30" s="62" t="s">
        <v>1634</v>
      </c>
      <c r="C30" s="113" t="s">
        <v>625</v>
      </c>
    </row>
    <row r="31" spans="1:3" ht="20.25" customHeight="1" x14ac:dyDescent="0.35">
      <c r="A31" s="538" t="s">
        <v>1698</v>
      </c>
      <c r="B31" s="62" t="s">
        <v>1699</v>
      </c>
      <c r="C31" s="113" t="s">
        <v>1700</v>
      </c>
    </row>
    <row r="32" spans="1:3" ht="20.25" customHeight="1" x14ac:dyDescent="0.35">
      <c r="A32" s="653" t="s">
        <v>610</v>
      </c>
      <c r="B32" s="654" t="s">
        <v>1635</v>
      </c>
      <c r="C32" s="655" t="s">
        <v>281</v>
      </c>
    </row>
    <row r="33" spans="1:3" ht="20.25" customHeight="1" x14ac:dyDescent="0.35">
      <c r="A33" s="653" t="s">
        <v>611</v>
      </c>
      <c r="B33" s="654" t="s">
        <v>1636</v>
      </c>
      <c r="C33" s="655" t="s">
        <v>282</v>
      </c>
    </row>
    <row r="34" spans="1:3" ht="20.25" customHeight="1" x14ac:dyDescent="0.35">
      <c r="A34" s="538" t="s">
        <v>989</v>
      </c>
      <c r="B34" s="62" t="s">
        <v>1883</v>
      </c>
      <c r="C34" s="113" t="s">
        <v>1885</v>
      </c>
    </row>
    <row r="35" spans="1:3" ht="20.25" customHeight="1" x14ac:dyDescent="0.35">
      <c r="A35" s="538" t="s">
        <v>990</v>
      </c>
      <c r="B35" s="62" t="s">
        <v>1884</v>
      </c>
      <c r="C35" s="113" t="s">
        <v>1886</v>
      </c>
    </row>
    <row r="36" spans="1:3" ht="20.25" customHeight="1" x14ac:dyDescent="0.35">
      <c r="A36" s="538" t="s">
        <v>626</v>
      </c>
      <c r="B36" s="62" t="s">
        <v>1637</v>
      </c>
      <c r="C36" s="113" t="s">
        <v>627</v>
      </c>
    </row>
    <row r="37" spans="1:3" ht="20.25" customHeight="1" x14ac:dyDescent="0.35">
      <c r="A37" s="538" t="s">
        <v>1701</v>
      </c>
      <c r="B37" s="62" t="s">
        <v>1887</v>
      </c>
      <c r="C37" s="113" t="s">
        <v>1888</v>
      </c>
    </row>
    <row r="38" spans="1:3" ht="20.25" customHeight="1" x14ac:dyDescent="0.35">
      <c r="A38" s="653" t="s">
        <v>991</v>
      </c>
      <c r="B38" s="654" t="s">
        <v>1638</v>
      </c>
      <c r="C38" s="655" t="s">
        <v>286</v>
      </c>
    </row>
    <row r="39" spans="1:3" ht="20.25" customHeight="1" x14ac:dyDescent="0.35">
      <c r="A39" s="538" t="s">
        <v>992</v>
      </c>
      <c r="B39" s="62" t="s">
        <v>1639</v>
      </c>
      <c r="C39" s="113" t="s">
        <v>89</v>
      </c>
    </row>
    <row r="40" spans="1:3" ht="20.25" customHeight="1" x14ac:dyDescent="0.35">
      <c r="A40" s="538" t="s">
        <v>628</v>
      </c>
      <c r="B40" s="62" t="s">
        <v>1640</v>
      </c>
      <c r="C40" s="113" t="s">
        <v>629</v>
      </c>
    </row>
    <row r="41" spans="1:3" ht="20.25" customHeight="1" x14ac:dyDescent="0.35">
      <c r="A41" s="538" t="s">
        <v>1702</v>
      </c>
      <c r="B41" s="62" t="s">
        <v>1703</v>
      </c>
      <c r="C41" s="113" t="s">
        <v>287</v>
      </c>
    </row>
    <row r="42" spans="1:3" ht="20.25" customHeight="1" x14ac:dyDescent="0.35">
      <c r="A42" s="538" t="s">
        <v>1704</v>
      </c>
      <c r="B42" s="62" t="s">
        <v>1889</v>
      </c>
      <c r="C42" s="113" t="s">
        <v>1890</v>
      </c>
    </row>
    <row r="43" spans="1:3" ht="20.25" customHeight="1" x14ac:dyDescent="0.35">
      <c r="A43" s="653" t="s">
        <v>612</v>
      </c>
      <c r="B43" s="654" t="s">
        <v>1716</v>
      </c>
      <c r="C43" s="655" t="s">
        <v>289</v>
      </c>
    </row>
    <row r="44" spans="1:3" ht="20.25" customHeight="1" x14ac:dyDescent="0.35">
      <c r="A44" s="538" t="s">
        <v>630</v>
      </c>
      <c r="B44" s="62" t="s">
        <v>1641</v>
      </c>
      <c r="C44" s="113" t="s">
        <v>631</v>
      </c>
    </row>
    <row r="45" spans="1:3" ht="20.25" customHeight="1" x14ac:dyDescent="0.35">
      <c r="A45" s="538" t="s">
        <v>632</v>
      </c>
      <c r="B45" s="62" t="s">
        <v>1642</v>
      </c>
      <c r="C45" s="113" t="s">
        <v>633</v>
      </c>
    </row>
    <row r="46" spans="1:3" ht="20.25" customHeight="1" x14ac:dyDescent="0.35">
      <c r="A46" s="538" t="s">
        <v>1705</v>
      </c>
      <c r="B46" s="62" t="s">
        <v>1642</v>
      </c>
      <c r="C46" s="113" t="s">
        <v>290</v>
      </c>
    </row>
    <row r="47" spans="1:3" ht="20.25" customHeight="1" x14ac:dyDescent="0.35">
      <c r="A47" s="538" t="s">
        <v>634</v>
      </c>
      <c r="B47" s="62" t="s">
        <v>1643</v>
      </c>
      <c r="C47" s="113" t="s">
        <v>635</v>
      </c>
    </row>
    <row r="48" spans="1:3" ht="20.25" customHeight="1" x14ac:dyDescent="0.35">
      <c r="A48" s="538" t="s">
        <v>1706</v>
      </c>
      <c r="B48" s="62" t="s">
        <v>1891</v>
      </c>
      <c r="C48" s="113" t="s">
        <v>291</v>
      </c>
    </row>
    <row r="49" spans="1:3" ht="20.25" customHeight="1" x14ac:dyDescent="0.35">
      <c r="A49" s="538" t="s">
        <v>636</v>
      </c>
      <c r="B49" s="62" t="s">
        <v>1644</v>
      </c>
      <c r="C49" s="113" t="s">
        <v>637</v>
      </c>
    </row>
    <row r="50" spans="1:3" ht="20.25" customHeight="1" x14ac:dyDescent="0.35">
      <c r="A50" s="538" t="s">
        <v>993</v>
      </c>
      <c r="B50" s="62" t="s">
        <v>1645</v>
      </c>
      <c r="C50" s="113" t="s">
        <v>292</v>
      </c>
    </row>
    <row r="51" spans="1:3" ht="20.25" customHeight="1" x14ac:dyDescent="0.35">
      <c r="A51" s="538" t="s">
        <v>638</v>
      </c>
      <c r="B51" s="62" t="s">
        <v>1641</v>
      </c>
      <c r="C51" s="113" t="s">
        <v>639</v>
      </c>
    </row>
    <row r="52" spans="1:3" ht="20.25" customHeight="1" x14ac:dyDescent="0.35">
      <c r="A52" s="538" t="s">
        <v>994</v>
      </c>
      <c r="B52" s="62" t="s">
        <v>1707</v>
      </c>
      <c r="C52" s="113" t="s">
        <v>1708</v>
      </c>
    </row>
    <row r="53" spans="1:3" ht="20.25" customHeight="1" x14ac:dyDescent="0.35">
      <c r="A53" s="653" t="s">
        <v>995</v>
      </c>
      <c r="B53" s="654" t="s">
        <v>1709</v>
      </c>
      <c r="C53" s="655" t="s">
        <v>294</v>
      </c>
    </row>
    <row r="54" spans="1:3" ht="20.25" customHeight="1" x14ac:dyDescent="0.35">
      <c r="A54" s="538" t="s">
        <v>640</v>
      </c>
      <c r="B54" s="62" t="s">
        <v>1646</v>
      </c>
      <c r="C54" s="113" t="s">
        <v>641</v>
      </c>
    </row>
    <row r="55" spans="1:3" ht="20.25" customHeight="1" x14ac:dyDescent="0.35">
      <c r="A55" s="538" t="s">
        <v>642</v>
      </c>
      <c r="B55" s="62" t="s">
        <v>1929</v>
      </c>
      <c r="C55" s="113" t="s">
        <v>643</v>
      </c>
    </row>
    <row r="56" spans="1:3" ht="20.25" customHeight="1" x14ac:dyDescent="0.35">
      <c r="A56" s="538" t="s">
        <v>996</v>
      </c>
      <c r="B56" s="62" t="s">
        <v>1893</v>
      </c>
      <c r="C56" s="113" t="s">
        <v>1894</v>
      </c>
    </row>
    <row r="57" spans="1:3" ht="20.25" customHeight="1" x14ac:dyDescent="0.35">
      <c r="A57" s="653" t="s">
        <v>997</v>
      </c>
      <c r="B57" s="654" t="s">
        <v>1647</v>
      </c>
      <c r="C57" s="655" t="s">
        <v>90</v>
      </c>
    </row>
    <row r="58" spans="1:3" ht="20.25" customHeight="1" x14ac:dyDescent="0.35">
      <c r="A58" s="538" t="s">
        <v>644</v>
      </c>
      <c r="B58" s="62" t="s">
        <v>1648</v>
      </c>
      <c r="C58" s="113" t="s">
        <v>645</v>
      </c>
    </row>
    <row r="59" spans="1:3" ht="20.25" customHeight="1" x14ac:dyDescent="0.35">
      <c r="A59" s="538" t="s">
        <v>998</v>
      </c>
      <c r="B59" s="62" t="s">
        <v>1649</v>
      </c>
      <c r="C59" s="113" t="s">
        <v>296</v>
      </c>
    </row>
    <row r="60" spans="1:3" ht="20.25" customHeight="1" x14ac:dyDescent="0.35">
      <c r="A60" s="538" t="s">
        <v>999</v>
      </c>
      <c r="B60" s="62" t="s">
        <v>1710</v>
      </c>
      <c r="C60" s="113" t="s">
        <v>297</v>
      </c>
    </row>
    <row r="61" spans="1:3" ht="20.25" customHeight="1" x14ac:dyDescent="0.35">
      <c r="A61" s="538" t="s">
        <v>646</v>
      </c>
      <c r="B61" s="62" t="s">
        <v>1650</v>
      </c>
      <c r="C61" s="113" t="s">
        <v>647</v>
      </c>
    </row>
    <row r="62" spans="1:3" ht="20.25" customHeight="1" x14ac:dyDescent="0.35">
      <c r="A62" s="538" t="s">
        <v>1711</v>
      </c>
      <c r="B62" s="62" t="s">
        <v>1895</v>
      </c>
      <c r="C62" s="113" t="s">
        <v>647</v>
      </c>
    </row>
    <row r="63" spans="1:3" ht="20.25" customHeight="1" x14ac:dyDescent="0.35">
      <c r="A63" s="538" t="s">
        <v>648</v>
      </c>
      <c r="B63" s="62" t="s">
        <v>1651</v>
      </c>
      <c r="C63" s="113" t="s">
        <v>299</v>
      </c>
    </row>
    <row r="64" spans="1:3" ht="20.25" customHeight="1" x14ac:dyDescent="0.35">
      <c r="A64" s="538" t="s">
        <v>1000</v>
      </c>
      <c r="B64" s="62" t="s">
        <v>1896</v>
      </c>
      <c r="C64" s="113" t="s">
        <v>299</v>
      </c>
    </row>
    <row r="65" spans="1:3" ht="20.25" customHeight="1" x14ac:dyDescent="0.35">
      <c r="A65" s="538" t="s">
        <v>649</v>
      </c>
      <c r="B65" s="62" t="s">
        <v>1652</v>
      </c>
      <c r="C65" s="113" t="s">
        <v>650</v>
      </c>
    </row>
    <row r="66" spans="1:3" ht="20.25" customHeight="1" x14ac:dyDescent="0.35">
      <c r="A66" s="538" t="s">
        <v>651</v>
      </c>
      <c r="B66" s="62" t="s">
        <v>1897</v>
      </c>
      <c r="C66" s="113" t="s">
        <v>300</v>
      </c>
    </row>
    <row r="67" spans="1:3" ht="20.25" customHeight="1" x14ac:dyDescent="0.35">
      <c r="A67" s="538" t="s">
        <v>1001</v>
      </c>
      <c r="B67" s="62" t="s">
        <v>1897</v>
      </c>
      <c r="C67" s="113" t="s">
        <v>300</v>
      </c>
    </row>
    <row r="68" spans="1:3" ht="20.25" customHeight="1" x14ac:dyDescent="0.35">
      <c r="A68" s="538" t="s">
        <v>652</v>
      </c>
      <c r="B68" s="62" t="s">
        <v>1898</v>
      </c>
      <c r="C68" s="113" t="s">
        <v>653</v>
      </c>
    </row>
    <row r="69" spans="1:3" ht="20.25" customHeight="1" x14ac:dyDescent="0.35">
      <c r="A69" s="538" t="s">
        <v>654</v>
      </c>
      <c r="B69" s="62" t="s">
        <v>1653</v>
      </c>
      <c r="C69" s="113" t="s">
        <v>655</v>
      </c>
    </row>
    <row r="70" spans="1:3" ht="20.25" customHeight="1" x14ac:dyDescent="0.35">
      <c r="A70" s="653" t="s">
        <v>1002</v>
      </c>
      <c r="B70" s="654" t="s">
        <v>1654</v>
      </c>
      <c r="C70" s="655" t="s">
        <v>301</v>
      </c>
    </row>
    <row r="71" spans="1:3" ht="20.25" customHeight="1" x14ac:dyDescent="0.35">
      <c r="A71" s="538" t="s">
        <v>1712</v>
      </c>
      <c r="B71" s="62" t="s">
        <v>1899</v>
      </c>
      <c r="C71" s="113" t="s">
        <v>302</v>
      </c>
    </row>
    <row r="72" spans="1:3" ht="20.25" customHeight="1" x14ac:dyDescent="0.35">
      <c r="A72" s="538" t="s">
        <v>656</v>
      </c>
      <c r="B72" s="62" t="s">
        <v>1655</v>
      </c>
      <c r="C72" s="113" t="s">
        <v>657</v>
      </c>
    </row>
    <row r="73" spans="1:3" ht="20.25" customHeight="1" x14ac:dyDescent="0.35">
      <c r="A73" s="538" t="s">
        <v>1003</v>
      </c>
      <c r="B73" s="62" t="s">
        <v>1901</v>
      </c>
      <c r="C73" s="113" t="s">
        <v>1902</v>
      </c>
    </row>
    <row r="74" spans="1:3" ht="20.25" customHeight="1" x14ac:dyDescent="0.35">
      <c r="A74" s="653" t="s">
        <v>1004</v>
      </c>
      <c r="B74" s="654" t="s">
        <v>1656</v>
      </c>
      <c r="C74" s="655" t="s">
        <v>304</v>
      </c>
    </row>
    <row r="75" spans="1:3" ht="20.25" customHeight="1" x14ac:dyDescent="0.35">
      <c r="A75" s="653" t="s">
        <v>1005</v>
      </c>
      <c r="B75" s="654" t="s">
        <v>1673</v>
      </c>
      <c r="C75" s="655" t="s">
        <v>305</v>
      </c>
    </row>
    <row r="76" spans="1:3" ht="20.25" customHeight="1" x14ac:dyDescent="0.35">
      <c r="A76" s="538" t="s">
        <v>658</v>
      </c>
      <c r="B76" s="62" t="s">
        <v>1657</v>
      </c>
      <c r="C76" s="113" t="s">
        <v>659</v>
      </c>
    </row>
    <row r="77" spans="1:3" ht="20.25" customHeight="1" x14ac:dyDescent="0.35">
      <c r="A77" s="538" t="s">
        <v>660</v>
      </c>
      <c r="B77" s="62" t="s">
        <v>1658</v>
      </c>
      <c r="C77" s="113" t="s">
        <v>661</v>
      </c>
    </row>
    <row r="78" spans="1:3" ht="20.25" customHeight="1" x14ac:dyDescent="0.35">
      <c r="A78" s="538" t="s">
        <v>1713</v>
      </c>
      <c r="B78" s="62" t="s">
        <v>1903</v>
      </c>
      <c r="C78" s="113" t="s">
        <v>1714</v>
      </c>
    </row>
    <row r="79" spans="1:3" ht="20.25" customHeight="1" x14ac:dyDescent="0.35">
      <c r="A79" s="653" t="s">
        <v>613</v>
      </c>
      <c r="B79" s="654" t="s">
        <v>1659</v>
      </c>
      <c r="C79" s="655" t="s">
        <v>307</v>
      </c>
    </row>
    <row r="80" spans="1:3" ht="20.25" customHeight="1" x14ac:dyDescent="0.35">
      <c r="A80" s="653" t="s">
        <v>614</v>
      </c>
      <c r="B80" s="654" t="s">
        <v>1660</v>
      </c>
      <c r="C80" s="655" t="s">
        <v>308</v>
      </c>
    </row>
    <row r="81" spans="1:3" ht="20.25" customHeight="1" x14ac:dyDescent="0.35">
      <c r="A81" s="538" t="s">
        <v>662</v>
      </c>
      <c r="B81" s="62" t="s">
        <v>1930</v>
      </c>
      <c r="C81" s="113" t="s">
        <v>663</v>
      </c>
    </row>
    <row r="82" spans="1:3" ht="20.25" customHeight="1" x14ac:dyDescent="0.35">
      <c r="A82" s="657" t="s">
        <v>1717</v>
      </c>
      <c r="B82" s="658" t="s">
        <v>1718</v>
      </c>
      <c r="C82" s="659" t="s">
        <v>1723</v>
      </c>
    </row>
    <row r="83" spans="1:3" ht="20.25" customHeight="1" x14ac:dyDescent="0.35">
      <c r="A83" s="653" t="s">
        <v>1672</v>
      </c>
      <c r="B83" s="654" t="s">
        <v>1661</v>
      </c>
      <c r="C83" s="655" t="s">
        <v>309</v>
      </c>
    </row>
    <row r="84" spans="1:3" ht="20.25" customHeight="1" x14ac:dyDescent="0.35">
      <c r="A84" s="538" t="s">
        <v>1006</v>
      </c>
      <c r="B84" s="62" t="s">
        <v>1719</v>
      </c>
      <c r="C84" s="113" t="s">
        <v>310</v>
      </c>
    </row>
    <row r="85" spans="1:3" ht="20.25" customHeight="1" x14ac:dyDescent="0.35">
      <c r="A85" s="653" t="s">
        <v>676</v>
      </c>
      <c r="B85" s="654" t="s">
        <v>1662</v>
      </c>
      <c r="C85" s="655" t="s">
        <v>677</v>
      </c>
    </row>
    <row r="86" spans="1:3" ht="20.25" customHeight="1" x14ac:dyDescent="0.35">
      <c r="A86" s="653" t="s">
        <v>1007</v>
      </c>
      <c r="B86" s="654" t="s">
        <v>1663</v>
      </c>
      <c r="C86" s="655" t="s">
        <v>311</v>
      </c>
    </row>
    <row r="87" spans="1:3" ht="20.25" customHeight="1" x14ac:dyDescent="0.35">
      <c r="A87" s="538">
        <v>10</v>
      </c>
      <c r="B87" s="62" t="s">
        <v>1664</v>
      </c>
      <c r="C87" s="113" t="s">
        <v>664</v>
      </c>
    </row>
    <row r="88" spans="1:3" ht="20.25" customHeight="1" x14ac:dyDescent="0.35">
      <c r="A88" s="538" t="s">
        <v>665</v>
      </c>
      <c r="B88" s="62" t="s">
        <v>1920</v>
      </c>
      <c r="C88" s="113" t="s">
        <v>666</v>
      </c>
    </row>
    <row r="89" spans="1:3" ht="20.25" customHeight="1" x14ac:dyDescent="0.35">
      <c r="A89" s="538" t="s">
        <v>1008</v>
      </c>
      <c r="B89" s="62" t="s">
        <v>1904</v>
      </c>
      <c r="C89" s="113" t="s">
        <v>312</v>
      </c>
    </row>
    <row r="90" spans="1:3" ht="20.25" customHeight="1" x14ac:dyDescent="0.35">
      <c r="A90" s="538" t="s">
        <v>667</v>
      </c>
      <c r="B90" s="62" t="s">
        <v>1665</v>
      </c>
      <c r="C90" s="113" t="s">
        <v>668</v>
      </c>
    </row>
    <row r="91" spans="1:3" ht="20.25" customHeight="1" x14ac:dyDescent="0.35">
      <c r="A91" s="538" t="s">
        <v>1009</v>
      </c>
      <c r="B91" s="62" t="s">
        <v>1666</v>
      </c>
      <c r="C91" s="113" t="s">
        <v>157</v>
      </c>
    </row>
    <row r="92" spans="1:3" ht="20.25" customHeight="1" x14ac:dyDescent="0.35">
      <c r="A92" s="538" t="s">
        <v>669</v>
      </c>
      <c r="B92" s="62" t="s">
        <v>1905</v>
      </c>
      <c r="C92" s="113" t="s">
        <v>670</v>
      </c>
    </row>
    <row r="93" spans="1:3" ht="20.25" customHeight="1" x14ac:dyDescent="0.35">
      <c r="A93" s="538" t="s">
        <v>1010</v>
      </c>
      <c r="B93" s="62" t="s">
        <v>1667</v>
      </c>
      <c r="C93" s="113" t="s">
        <v>313</v>
      </c>
    </row>
    <row r="94" spans="1:3" ht="20.25" customHeight="1" x14ac:dyDescent="0.35">
      <c r="A94" s="538" t="s">
        <v>1011</v>
      </c>
      <c r="B94" s="654" t="s">
        <v>1668</v>
      </c>
      <c r="C94" s="655" t="s">
        <v>314</v>
      </c>
    </row>
    <row r="95" spans="1:3" ht="20.25" customHeight="1" x14ac:dyDescent="0.35">
      <c r="A95" s="538" t="s">
        <v>671</v>
      </c>
      <c r="B95" s="62" t="s">
        <v>1669</v>
      </c>
      <c r="C95" s="113" t="s">
        <v>672</v>
      </c>
    </row>
    <row r="96" spans="1:3" ht="20.25" customHeight="1" x14ac:dyDescent="0.35">
      <c r="A96" s="538" t="s">
        <v>1012</v>
      </c>
      <c r="B96" s="62" t="s">
        <v>1906</v>
      </c>
      <c r="C96" s="113" t="s">
        <v>315</v>
      </c>
    </row>
    <row r="97" spans="1:3" ht="20.25" customHeight="1" x14ac:dyDescent="0.35">
      <c r="A97" s="538" t="s">
        <v>673</v>
      </c>
      <c r="B97" s="62" t="s">
        <v>1670</v>
      </c>
      <c r="C97" s="113" t="s">
        <v>316</v>
      </c>
    </row>
    <row r="98" spans="1:3" ht="20.25" customHeight="1" x14ac:dyDescent="0.35">
      <c r="A98" s="538" t="s">
        <v>1907</v>
      </c>
      <c r="B98" s="62" t="s">
        <v>1670</v>
      </c>
      <c r="C98" s="113" t="s">
        <v>316</v>
      </c>
    </row>
    <row r="99" spans="1:3" ht="20.25" customHeight="1" x14ac:dyDescent="0.35">
      <c r="A99" s="653" t="s">
        <v>674</v>
      </c>
      <c r="B99" s="654" t="s">
        <v>1671</v>
      </c>
      <c r="C99" s="655" t="s">
        <v>675</v>
      </c>
    </row>
    <row r="100" spans="1:3" ht="20.25" customHeight="1" x14ac:dyDescent="0.35">
      <c r="A100" s="653" t="s">
        <v>1013</v>
      </c>
      <c r="B100" s="654" t="s">
        <v>1671</v>
      </c>
      <c r="C100" s="655" t="s">
        <v>317</v>
      </c>
    </row>
  </sheetData>
  <sheetProtection algorithmName="SHA-512" hashValue="4Y/bnvmTEqRhaqryJUEJ5V+ZXZ9HDoopyLoIKc5rShDuld7S2QbDjIyCFHasAovuueRmk9x4V8SDGHok5rn6EA==" saltValue="1N0N+rUHcEz4hGoxq5goGw==" spinCount="100000"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65" zoomScaleNormal="100" workbookViewId="0">
      <selection activeCell="D95" sqref="D95:F9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6" t="str">
        <f>'(G1) Fjalori'!A215</f>
        <v>(C2) VLERËSIMI I BURIMEVE BUXHETORE</v>
      </c>
      <c r="B3" s="837"/>
      <c r="C3" s="837"/>
      <c r="D3" s="837"/>
      <c r="E3" s="837"/>
      <c r="F3" s="838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-2</v>
      </c>
      <c r="E5" s="224">
        <f>'(B1)Informacion i përgjithshëm '!B6</f>
        <v>-1</v>
      </c>
      <c r="F5" s="224">
        <f>'(B1)Informacion i përgjithshëm '!B7</f>
        <v>0</v>
      </c>
    </row>
    <row r="6" spans="1:6" s="226" customFormat="1" ht="26.25" customHeight="1" x14ac:dyDescent="0.25">
      <c r="A6" s="857" t="str">
        <f>'(G1) Fjalori'!A217</f>
        <v>Lloji i të ardhurava</v>
      </c>
      <c r="B6" s="858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3" t="str">
        <f>'(G1) Fjalori'!A218</f>
        <v>TË ARDHURA NGA BURIMET E VETA</v>
      </c>
      <c r="B7" s="861"/>
      <c r="C7" s="463" t="s">
        <v>838</v>
      </c>
      <c r="D7" s="440">
        <f>D8+D22+D28+D70</f>
        <v>0</v>
      </c>
      <c r="E7" s="440">
        <f>E8+E22+E28+E70</f>
        <v>0</v>
      </c>
      <c r="F7" s="719">
        <f>F8+F22+F28+F70</f>
        <v>0</v>
      </c>
    </row>
    <row r="8" spans="1:6" s="221" customFormat="1" ht="18.75" x14ac:dyDescent="0.25">
      <c r="A8" s="862" t="str">
        <f>'(G1) Fjalori'!A219</f>
        <v>TË ARDHURA NGA TAKSAT LOKALE</v>
      </c>
      <c r="B8" s="863"/>
      <c r="C8" s="464" t="s">
        <v>842</v>
      </c>
      <c r="D8" s="441">
        <f>D9+D10+D15+D16+D17+D18+D19+D20+D21</f>
        <v>0</v>
      </c>
      <c r="E8" s="441">
        <f t="shared" ref="E8:F8" si="0">E9+E10+E15+E16+E17+E18+E19+E20+E21</f>
        <v>0</v>
      </c>
      <c r="F8" s="720">
        <f t="shared" si="0"/>
        <v>0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/>
      <c r="E9" s="397"/>
      <c r="F9" s="397"/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0</v>
      </c>
      <c r="E10" s="396">
        <f t="shared" ref="E10:F10" si="1">SUM(E11:E14)</f>
        <v>0</v>
      </c>
      <c r="F10" s="396">
        <f t="shared" si="1"/>
        <v>0</v>
      </c>
    </row>
    <row r="11" spans="1:6" s="221" customFormat="1" x14ac:dyDescent="0.2">
      <c r="A11" s="851" t="str">
        <f>'(G1) Fjalori'!A222</f>
        <v>Taksa mbi ndërtesën</v>
      </c>
      <c r="B11" s="852"/>
      <c r="C11" s="402" t="s">
        <v>862</v>
      </c>
      <c r="D11" s="227"/>
      <c r="E11" s="227"/>
      <c r="F11" s="227"/>
    </row>
    <row r="12" spans="1:6" s="221" customFormat="1" x14ac:dyDescent="0.2">
      <c r="A12" s="851" t="str">
        <f>'(G1) Fjalori'!A223</f>
        <v>Taksa mbi tokën bujqësore</v>
      </c>
      <c r="B12" s="852"/>
      <c r="C12" s="248" t="s">
        <v>863</v>
      </c>
      <c r="D12" s="227"/>
      <c r="E12" s="227"/>
      <c r="F12" s="227"/>
    </row>
    <row r="13" spans="1:6" s="221" customFormat="1" x14ac:dyDescent="0.2">
      <c r="A13" s="851" t="str">
        <f>'(G1) Fjalori'!A224</f>
        <v>Taksa mbi truallin</v>
      </c>
      <c r="B13" s="852"/>
      <c r="C13" s="248" t="s">
        <v>864</v>
      </c>
      <c r="D13" s="227"/>
      <c r="E13" s="227"/>
      <c r="F13" s="227"/>
    </row>
    <row r="14" spans="1:6" s="221" customFormat="1" x14ac:dyDescent="0.2">
      <c r="A14" s="851" t="str">
        <f>'(G1) Fjalori'!A225</f>
        <v>Taksa mbi transaksionet e pasurisë</v>
      </c>
      <c r="B14" s="852"/>
      <c r="C14" s="248" t="s">
        <v>865</v>
      </c>
      <c r="D14" s="227"/>
      <c r="E14" s="227"/>
      <c r="F14" s="227"/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/>
      <c r="E15" s="397"/>
      <c r="F15" s="397"/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/>
      <c r="E16" s="397"/>
      <c r="F16" s="397"/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/>
      <c r="E17" s="397"/>
      <c r="F17" s="397"/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/>
      <c r="F18" s="397"/>
    </row>
    <row r="19" spans="1:6" s="221" customFormat="1" x14ac:dyDescent="0.25">
      <c r="A19" s="396" t="str">
        <f>'(G1) Fjalori'!A230</f>
        <v>Taksa e përkohëshme</v>
      </c>
      <c r="B19" s="788" t="s">
        <v>965</v>
      </c>
      <c r="C19" s="396" t="s">
        <v>859</v>
      </c>
      <c r="D19" s="397"/>
      <c r="E19" s="397"/>
      <c r="F19" s="397"/>
    </row>
    <row r="20" spans="1:6" s="221" customFormat="1" x14ac:dyDescent="0.25">
      <c r="A20" s="396" t="str">
        <f>'(G1) Fjalori'!A231</f>
        <v>Taksa e përkohëshme 1</v>
      </c>
      <c r="B20" s="788" t="s">
        <v>966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8" t="s">
        <v>967</v>
      </c>
      <c r="C21" s="396" t="s">
        <v>861</v>
      </c>
      <c r="D21" s="397"/>
      <c r="E21" s="397"/>
      <c r="F21" s="397"/>
    </row>
    <row r="22" spans="1:6" s="221" customFormat="1" ht="18.75" x14ac:dyDescent="0.25">
      <c r="A22" s="862" t="str">
        <f>'(G1) Fjalori'!A233</f>
        <v>TË ARDHURA NGA TAKSAT E NDARA (GRANTE)</v>
      </c>
      <c r="B22" s="864"/>
      <c r="C22" s="502" t="s">
        <v>843</v>
      </c>
      <c r="D22" s="441">
        <f>SUM(D23:D27)</f>
        <v>0</v>
      </c>
      <c r="E22" s="441">
        <f t="shared" ref="E22:F22" si="2">SUM(E23:E27)</f>
        <v>0</v>
      </c>
      <c r="F22" s="441">
        <f t="shared" si="2"/>
        <v>0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/>
      <c r="E23" s="397"/>
      <c r="F23" s="397"/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/>
      <c r="E24" s="397"/>
      <c r="F24" s="397"/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/>
      <c r="E25" s="397"/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/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/>
      <c r="E27" s="397"/>
      <c r="F27" s="397"/>
    </row>
    <row r="28" spans="1:6" s="221" customFormat="1" ht="18.75" x14ac:dyDescent="0.25">
      <c r="A28" s="862" t="str">
        <f>'(G1) Fjalori'!A239</f>
        <v>TË ARDHURA NGA TARIFA VENDORE</v>
      </c>
      <c r="B28" s="864"/>
      <c r="C28" s="502" t="s">
        <v>844</v>
      </c>
      <c r="D28" s="441">
        <f>D29+D33+D34+D38+D42+D56+D66+D67+D68+D69</f>
        <v>0</v>
      </c>
      <c r="E28" s="441">
        <f>E29+E33+E34+E38+E42+E56+E66+E67+E68+E69</f>
        <v>0</v>
      </c>
      <c r="F28" s="441">
        <f>F29+F33+F34+F38+F42+F56+F66+F67+F68+F69</f>
        <v>0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0</v>
      </c>
      <c r="E29" s="396">
        <f t="shared" ref="E29:F29" si="3">SUM(E30:E32)</f>
        <v>0</v>
      </c>
      <c r="F29" s="396">
        <f t="shared" si="3"/>
        <v>0</v>
      </c>
    </row>
    <row r="30" spans="1:6" s="221" customFormat="1" x14ac:dyDescent="0.2">
      <c r="A30" s="851" t="str">
        <f>'(G1) Fjalori'!A241</f>
        <v>Tarifa e pastrimit për familjet</v>
      </c>
      <c r="B30" s="852"/>
      <c r="C30" s="248" t="s">
        <v>903</v>
      </c>
      <c r="D30" s="227"/>
      <c r="E30" s="227"/>
      <c r="F30" s="227"/>
    </row>
    <row r="31" spans="1:6" s="221" customFormat="1" x14ac:dyDescent="0.2">
      <c r="A31" s="851" t="str">
        <f>'(G1) Fjalori'!A242</f>
        <v>Tarifa e pastrimit për institucionet</v>
      </c>
      <c r="B31" s="852"/>
      <c r="C31" s="248" t="s">
        <v>904</v>
      </c>
      <c r="D31" s="227"/>
      <c r="E31" s="227"/>
      <c r="F31" s="227"/>
    </row>
    <row r="32" spans="1:6" s="221" customFormat="1" x14ac:dyDescent="0.2">
      <c r="A32" s="851" t="str">
        <f>'(G1) Fjalori'!A243</f>
        <v>Tarifa e pastrimit për biznesin</v>
      </c>
      <c r="B32" s="852"/>
      <c r="C32" s="248" t="s">
        <v>905</v>
      </c>
      <c r="D32" s="227"/>
      <c r="E32" s="227"/>
      <c r="F32" s="227"/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0</v>
      </c>
      <c r="E34" s="396">
        <f t="shared" ref="E34:F34" si="4">SUM(E35:E37)</f>
        <v>0</v>
      </c>
      <c r="F34" s="396">
        <f t="shared" si="4"/>
        <v>0</v>
      </c>
    </row>
    <row r="35" spans="1:6" s="221" customFormat="1" x14ac:dyDescent="0.2">
      <c r="A35" s="851" t="str">
        <f>'(G1) Fjalori'!A246</f>
        <v>Tarifa për ndriçimin publik nga familjet</v>
      </c>
      <c r="B35" s="852"/>
      <c r="C35" s="248" t="s">
        <v>906</v>
      </c>
      <c r="D35" s="227"/>
      <c r="E35" s="227"/>
      <c r="F35" s="227"/>
    </row>
    <row r="36" spans="1:6" s="221" customFormat="1" x14ac:dyDescent="0.2">
      <c r="A36" s="851" t="str">
        <f>'(G1) Fjalori'!A247</f>
        <v>Tarifa për ndriçimin publik nga institucionet</v>
      </c>
      <c r="B36" s="852"/>
      <c r="C36" s="248" t="s">
        <v>907</v>
      </c>
      <c r="D36" s="227"/>
      <c r="E36" s="227"/>
      <c r="F36" s="227"/>
    </row>
    <row r="37" spans="1:6" s="221" customFormat="1" x14ac:dyDescent="0.2">
      <c r="A37" s="851" t="str">
        <f>'(G1) Fjalori'!A248</f>
        <v>Tarifa për ndriçimin publik nga biznesi</v>
      </c>
      <c r="B37" s="852"/>
      <c r="C37" s="248" t="s">
        <v>908</v>
      </c>
      <c r="D37" s="227"/>
      <c r="E37" s="227"/>
      <c r="F37" s="227"/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0</v>
      </c>
      <c r="E38" s="396">
        <f t="shared" ref="E38:F38" si="5">SUM(E39:E41)</f>
        <v>0</v>
      </c>
      <c r="F38" s="396">
        <f t="shared" si="5"/>
        <v>0</v>
      </c>
    </row>
    <row r="39" spans="1:6" s="221" customFormat="1" x14ac:dyDescent="0.2">
      <c r="A39" s="851" t="str">
        <f>'(G1) Fjalori'!A250</f>
        <v>Tarifa për gjelbërimin nga familjet</v>
      </c>
      <c r="B39" s="852"/>
      <c r="C39" s="248" t="s">
        <v>909</v>
      </c>
      <c r="D39" s="227"/>
      <c r="E39" s="227"/>
      <c r="F39" s="227"/>
    </row>
    <row r="40" spans="1:6" s="221" customFormat="1" x14ac:dyDescent="0.2">
      <c r="A40" s="851" t="str">
        <f>'(G1) Fjalori'!A251</f>
        <v>Tarifa për gjelbërimin nga Institucionet</v>
      </c>
      <c r="B40" s="852"/>
      <c r="C40" s="248" t="s">
        <v>910</v>
      </c>
      <c r="D40" s="227"/>
      <c r="E40" s="227"/>
      <c r="F40" s="227"/>
    </row>
    <row r="41" spans="1:6" s="221" customFormat="1" x14ac:dyDescent="0.2">
      <c r="A41" s="851" t="str">
        <f>'(G1) Fjalori'!A252</f>
        <v>Tarifa për gjelbërimin nga bizneset</v>
      </c>
      <c r="B41" s="852"/>
      <c r="C41" s="248" t="s">
        <v>911</v>
      </c>
      <c r="D41" s="227"/>
      <c r="E41" s="227"/>
      <c r="F41" s="227"/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0</v>
      </c>
      <c r="E42" s="396">
        <f>SUM(E43:E55)</f>
        <v>0</v>
      </c>
      <c r="F42" s="396">
        <f>SUM(F43:F55)</f>
        <v>0</v>
      </c>
    </row>
    <row r="43" spans="1:6" s="221" customFormat="1" x14ac:dyDescent="0.2">
      <c r="A43" s="851" t="str">
        <f>'(G1) Fjalori'!A254</f>
        <v>Tarifa për shërbimet administrative të bashkisë</v>
      </c>
      <c r="B43" s="852"/>
      <c r="C43" s="248" t="s">
        <v>878</v>
      </c>
      <c r="D43" s="227"/>
      <c r="E43" s="227"/>
      <c r="F43" s="227"/>
    </row>
    <row r="44" spans="1:6" s="221" customFormat="1" x14ac:dyDescent="0.2">
      <c r="A44" s="851" t="str">
        <f>'(G1) Fjalori'!A255</f>
        <v>Tarifa për dhënien e liçensave, lejeve e autorizimeve</v>
      </c>
      <c r="B44" s="852"/>
      <c r="C44" s="248" t="s">
        <v>879</v>
      </c>
      <c r="D44" s="227"/>
      <c r="E44" s="227"/>
      <c r="F44" s="227"/>
    </row>
    <row r="45" spans="1:6" s="221" customFormat="1" x14ac:dyDescent="0.2">
      <c r="A45" s="851" t="str">
        <f>'(G1) Fjalori'!A256</f>
        <v>Tarifa të kontrollit të zhvillimit të territorit</v>
      </c>
      <c r="B45" s="852"/>
      <c r="C45" s="248" t="s">
        <v>880</v>
      </c>
      <c r="D45" s="227"/>
      <c r="E45" s="227"/>
      <c r="F45" s="227"/>
    </row>
    <row r="46" spans="1:6" s="221" customFormat="1" x14ac:dyDescent="0.2">
      <c r="A46" s="851" t="str">
        <f>'(G1) Fjalori'!A257</f>
        <v>Tarifa për vulosje veterinarie të bagëtive të therura</v>
      </c>
      <c r="B46" s="852"/>
      <c r="C46" s="248" t="s">
        <v>881</v>
      </c>
      <c r="D46" s="227"/>
      <c r="E46" s="227"/>
      <c r="F46" s="227"/>
    </row>
    <row r="47" spans="1:6" s="221" customFormat="1" x14ac:dyDescent="0.2">
      <c r="A47" s="851" t="str">
        <f>'(G1) Fjalori'!A258</f>
        <v>Tarifa e liçensimit të veprimtarive të transportit</v>
      </c>
      <c r="B47" s="852"/>
      <c r="C47" s="248" t="s">
        <v>882</v>
      </c>
      <c r="D47" s="227"/>
      <c r="E47" s="227"/>
      <c r="F47" s="227"/>
    </row>
    <row r="48" spans="1:6" s="221" customFormat="1" x14ac:dyDescent="0.2">
      <c r="A48" s="851" t="str">
        <f>'(G1) Fjalori'!A259</f>
        <v>Tarifa e parkimit për mjetet e liçensuara dhe vendparkime publike</v>
      </c>
      <c r="B48" s="852"/>
      <c r="C48" s="248" t="s">
        <v>883</v>
      </c>
      <c r="D48" s="227"/>
      <c r="E48" s="227"/>
      <c r="F48" s="227"/>
    </row>
    <row r="49" spans="1:6" s="221" customFormat="1" x14ac:dyDescent="0.2">
      <c r="A49" s="851" t="str">
        <f>'(G1) Fjalori'!A260</f>
        <v>Tarifa për dhënie liçense për tregtimin e naftës bruto dhe nënprodukteve të saj</v>
      </c>
      <c r="B49" s="852"/>
      <c r="C49" s="248" t="s">
        <v>884</v>
      </c>
      <c r="D49" s="227"/>
      <c r="E49" s="227"/>
      <c r="F49" s="227"/>
    </row>
    <row r="50" spans="1:6" s="221" customFormat="1" x14ac:dyDescent="0.2">
      <c r="A50" s="851" t="str">
        <f>'(G1) Fjalori'!A261</f>
        <v>Tarifa për pyejt dhe kullotat</v>
      </c>
      <c r="B50" s="852"/>
      <c r="C50" s="248" t="s">
        <v>885</v>
      </c>
      <c r="D50" s="227"/>
      <c r="E50" s="227"/>
      <c r="F50" s="227"/>
    </row>
    <row r="51" spans="1:6" s="221" customFormat="1" x14ac:dyDescent="0.2">
      <c r="A51" s="851" t="str">
        <f>'(G1) Fjalori'!A262</f>
        <v>Tarifa për shërbimet shtesë nga zjarrëfiksja</v>
      </c>
      <c r="B51" s="852"/>
      <c r="C51" s="248" t="s">
        <v>886</v>
      </c>
      <c r="D51" s="227"/>
      <c r="E51" s="227"/>
      <c r="F51" s="227"/>
    </row>
    <row r="52" spans="1:6" s="221" customFormat="1" x14ac:dyDescent="0.2">
      <c r="A52" s="851" t="str">
        <f>'(G1) Fjalori'!A263</f>
        <v>Tarifa për zënien dhe përdorimin e hapsirës publike dhe fasadave</v>
      </c>
      <c r="B52" s="852"/>
      <c r="C52" s="248" t="s">
        <v>887</v>
      </c>
      <c r="D52" s="227"/>
      <c r="E52" s="227"/>
      <c r="F52" s="227"/>
    </row>
    <row r="53" spans="1:6" s="221" customFormat="1" x14ac:dyDescent="0.2">
      <c r="A53" s="851" t="str">
        <f>'(G1) Fjalori'!A264</f>
        <v xml:space="preserve">Tarifa për trajtimin e mbetjeve inerte në landfille </v>
      </c>
      <c r="B53" s="852"/>
      <c r="C53" s="248" t="s">
        <v>888</v>
      </c>
      <c r="D53" s="227"/>
      <c r="E53" s="227"/>
      <c r="F53" s="227"/>
    </row>
    <row r="54" spans="1:6" s="221" customFormat="1" x14ac:dyDescent="0.2">
      <c r="A54" s="851" t="str">
        <f>'(G1) Fjalori'!A265</f>
        <v>Tarifa për linjat ajrore dhe nëntoksore (Telefoni, Energji, TV Kabllor, Internet)</v>
      </c>
      <c r="B54" s="852"/>
      <c r="C54" s="248" t="s">
        <v>889</v>
      </c>
      <c r="D54" s="227"/>
      <c r="E54" s="227"/>
      <c r="F54" s="227"/>
    </row>
    <row r="55" spans="1:6" s="221" customFormat="1" x14ac:dyDescent="0.2">
      <c r="A55" s="851" t="str">
        <f>'(G1) Fjalori'!A266</f>
        <v>Tarifa nga dokumentat për tender, ankand etj</v>
      </c>
      <c r="B55" s="852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0</v>
      </c>
      <c r="E56" s="396">
        <f t="shared" ref="E56:F56" si="6">SUM(E57:E65)</f>
        <v>0</v>
      </c>
      <c r="F56" s="396">
        <f t="shared" si="6"/>
        <v>0</v>
      </c>
    </row>
    <row r="57" spans="1:6" s="221" customFormat="1" x14ac:dyDescent="0.2">
      <c r="A57" s="851" t="str">
        <f>'(G1) Fjalori'!A268</f>
        <v>Bibloteka</v>
      </c>
      <c r="B57" s="852"/>
      <c r="C57" s="248" t="s">
        <v>891</v>
      </c>
      <c r="D57" s="227"/>
      <c r="E57" s="227"/>
      <c r="F57" s="227"/>
    </row>
    <row r="58" spans="1:6" s="221" customFormat="1" x14ac:dyDescent="0.2">
      <c r="A58" s="851" t="str">
        <f>'(G1) Fjalori'!A269</f>
        <v>Muzeumet</v>
      </c>
      <c r="B58" s="852"/>
      <c r="C58" s="248" t="s">
        <v>892</v>
      </c>
      <c r="D58" s="227"/>
      <c r="E58" s="227"/>
      <c r="F58" s="227"/>
    </row>
    <row r="59" spans="1:6" s="221" customFormat="1" x14ac:dyDescent="0.2">
      <c r="A59" s="851" t="str">
        <f>'(G1) Fjalori'!A270</f>
        <v>Teatri</v>
      </c>
      <c r="B59" s="852"/>
      <c r="C59" s="248" t="s">
        <v>893</v>
      </c>
      <c r="D59" s="227"/>
      <c r="E59" s="227"/>
      <c r="F59" s="227"/>
    </row>
    <row r="60" spans="1:6" s="221" customFormat="1" x14ac:dyDescent="0.2">
      <c r="A60" s="851" t="str">
        <f>'(G1) Fjalori'!A271</f>
        <v>Qendra kulturore e fëmijëve</v>
      </c>
      <c r="B60" s="852"/>
      <c r="C60" s="248" t="s">
        <v>894</v>
      </c>
      <c r="D60" s="227"/>
      <c r="E60" s="227"/>
      <c r="F60" s="227"/>
    </row>
    <row r="61" spans="1:6" s="221" customFormat="1" x14ac:dyDescent="0.2">
      <c r="A61" s="851" t="str">
        <f>'(G1) Fjalori'!A272</f>
        <v>Pallati i sportit</v>
      </c>
      <c r="B61" s="852"/>
      <c r="C61" s="248" t="s">
        <v>895</v>
      </c>
      <c r="D61" s="227"/>
      <c r="E61" s="227"/>
      <c r="F61" s="227"/>
    </row>
    <row r="62" spans="1:6" s="221" customFormat="1" x14ac:dyDescent="0.2">
      <c r="A62" s="851" t="str">
        <f>'(G1) Fjalori'!A273</f>
        <v>Qendra Komunitare</v>
      </c>
      <c r="B62" s="852"/>
      <c r="C62" s="248" t="s">
        <v>896</v>
      </c>
      <c r="D62" s="227"/>
      <c r="E62" s="227"/>
      <c r="F62" s="227"/>
    </row>
    <row r="63" spans="1:6" s="221" customFormat="1" x14ac:dyDescent="0.2">
      <c r="A63" s="851" t="str">
        <f>'(G1) Fjalori'!A274</f>
        <v>Mensa (Konviktet)</v>
      </c>
      <c r="B63" s="852"/>
      <c r="C63" s="248" t="s">
        <v>897</v>
      </c>
      <c r="D63" s="227"/>
      <c r="E63" s="227"/>
      <c r="F63" s="227"/>
    </row>
    <row r="64" spans="1:6" s="221" customFormat="1" x14ac:dyDescent="0.2">
      <c r="A64" s="851" t="str">
        <f>'(G1) Fjalori'!A275</f>
        <v>Kopshtet</v>
      </c>
      <c r="B64" s="852"/>
      <c r="C64" s="248" t="s">
        <v>898</v>
      </c>
      <c r="D64" s="227"/>
      <c r="E64" s="227"/>
      <c r="F64" s="227"/>
    </row>
    <row r="65" spans="1:6" s="221" customFormat="1" x14ac:dyDescent="0.2">
      <c r="A65" s="851" t="str">
        <f>'(G1) Fjalori'!A276</f>
        <v>Çerdhet</v>
      </c>
      <c r="B65" s="852"/>
      <c r="C65" s="248" t="s">
        <v>899</v>
      </c>
      <c r="D65" s="227"/>
      <c r="E65" s="227"/>
      <c r="F65" s="227"/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/>
      <c r="E66" s="397"/>
      <c r="F66" s="397"/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/>
      <c r="E69" s="397"/>
      <c r="F69" s="397"/>
    </row>
    <row r="70" spans="1:6" s="221" customFormat="1" ht="18.75" x14ac:dyDescent="0.25">
      <c r="A70" s="862" t="str">
        <f>'(G1) Fjalori'!A281</f>
        <v>TË ARDHURAT E TJERA</v>
      </c>
      <c r="B70" s="864"/>
      <c r="C70" s="502" t="s">
        <v>845</v>
      </c>
      <c r="D70" s="441">
        <f>SUM(D71:D84)</f>
        <v>0</v>
      </c>
      <c r="E70" s="441">
        <f>SUM(E71:E84)</f>
        <v>0</v>
      </c>
      <c r="F70" s="441">
        <f>SUM(F71:F84)</f>
        <v>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/>
      <c r="E71" s="397"/>
      <c r="F71" s="397"/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/>
      <c r="E77" s="397"/>
      <c r="F77" s="397"/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/>
      <c r="E81" s="397"/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/>
      <c r="E84" s="397"/>
      <c r="F84" s="397"/>
    </row>
    <row r="85" spans="1:6" s="221" customFormat="1" ht="18.75" x14ac:dyDescent="0.25">
      <c r="A85" s="853" t="str">
        <f>'(G1) Fjalori'!A296</f>
        <v>TË ARDHURA NGA BUXHETI QENDROR</v>
      </c>
      <c r="B85" s="854"/>
      <c r="C85" s="501" t="s">
        <v>839</v>
      </c>
      <c r="D85" s="440">
        <f>D86+D87+D90</f>
        <v>0</v>
      </c>
      <c r="E85" s="440">
        <f t="shared" ref="E85:F85" si="7">E86+E87+E90</f>
        <v>0</v>
      </c>
      <c r="F85" s="440">
        <f t="shared" si="7"/>
        <v>0</v>
      </c>
    </row>
    <row r="86" spans="1:6" s="221" customFormat="1" ht="18.75" x14ac:dyDescent="0.25">
      <c r="A86" s="855" t="str">
        <f>'(G1) Fjalori'!A297</f>
        <v>Transferta e pakushtëzuar</v>
      </c>
      <c r="B86" s="856"/>
      <c r="C86" s="502" t="s">
        <v>846</v>
      </c>
      <c r="D86" s="500"/>
      <c r="E86" s="397"/>
      <c r="F86" s="397"/>
    </row>
    <row r="87" spans="1:6" s="221" customFormat="1" ht="18.75" x14ac:dyDescent="0.25">
      <c r="A87" s="855" t="str">
        <f>'(G1) Fjalori'!A298</f>
        <v>Transferta e kushtëzuar</v>
      </c>
      <c r="B87" s="856"/>
      <c r="C87" s="502" t="s">
        <v>848</v>
      </c>
      <c r="D87" s="441">
        <f>SUM(D88:D89)</f>
        <v>0</v>
      </c>
      <c r="E87" s="441">
        <f t="shared" ref="E87:F87" si="8">SUM(E88:E89)</f>
        <v>0</v>
      </c>
      <c r="F87" s="441">
        <f t="shared" si="8"/>
        <v>0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/>
      <c r="E88" s="227"/>
      <c r="F88" s="227"/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/>
      <c r="E89" s="227"/>
      <c r="F89" s="227"/>
    </row>
    <row r="90" spans="1:6" s="221" customFormat="1" ht="18.75" x14ac:dyDescent="0.25">
      <c r="A90" s="855" t="str">
        <f>'(G1) Fjalori'!A301</f>
        <v>Trasferta specifike</v>
      </c>
      <c r="B90" s="856"/>
      <c r="C90" s="502" t="s">
        <v>847</v>
      </c>
      <c r="D90" s="500"/>
      <c r="E90" s="397"/>
      <c r="F90" s="397"/>
    </row>
    <row r="91" spans="1:6" s="221" customFormat="1" ht="18.75" x14ac:dyDescent="0.25">
      <c r="A91" s="853" t="str">
        <f>'(G1) Fjalori'!A302</f>
        <v>HUAMARRJA</v>
      </c>
      <c r="B91" s="854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5" t="str">
        <f>'(G1) Fjalori'!A303</f>
        <v>Huamarrja afatshkurtë</v>
      </c>
      <c r="B92" s="856"/>
      <c r="C92" s="502" t="s">
        <v>849</v>
      </c>
      <c r="D92" s="500"/>
      <c r="E92" s="397"/>
      <c r="F92" s="397"/>
    </row>
    <row r="93" spans="1:6" s="221" customFormat="1" ht="18.75" x14ac:dyDescent="0.25">
      <c r="A93" s="855" t="str">
        <f>'(G1) Fjalori'!A304</f>
        <v>Huamarrja afatgjatë</v>
      </c>
      <c r="B93" s="856"/>
      <c r="C93" s="502" t="s">
        <v>850</v>
      </c>
      <c r="D93" s="500"/>
      <c r="E93" s="397"/>
      <c r="F93" s="397"/>
    </row>
    <row r="94" spans="1:6" s="221" customFormat="1" ht="18.75" x14ac:dyDescent="0.25">
      <c r="A94" s="853" t="str">
        <f>'(G1) Fjalori'!A305</f>
        <v>TRASHËGIMI NGA VITI I SHKUAR</v>
      </c>
      <c r="B94" s="854"/>
      <c r="C94" s="501" t="s">
        <v>841</v>
      </c>
      <c r="D94" s="440">
        <f>SUM(D95:D96)</f>
        <v>0</v>
      </c>
      <c r="E94" s="440">
        <f t="shared" ref="E94:F94" si="10">SUM(E95:E96)</f>
        <v>0</v>
      </c>
      <c r="F94" s="440">
        <f t="shared" si="10"/>
        <v>0</v>
      </c>
    </row>
    <row r="95" spans="1:6" s="221" customFormat="1" ht="18.75" x14ac:dyDescent="0.25">
      <c r="A95" s="855" t="str">
        <f>'(G1) Fjalori'!A306</f>
        <v>Trashëgimi pa destinacion</v>
      </c>
      <c r="B95" s="856"/>
      <c r="C95" s="502" t="s">
        <v>851</v>
      </c>
      <c r="D95" s="500"/>
      <c r="E95" s="500"/>
      <c r="F95" s="397"/>
    </row>
    <row r="96" spans="1:6" s="221" customFormat="1" ht="18.75" x14ac:dyDescent="0.25">
      <c r="A96" s="855" t="str">
        <f>'(G1) Fjalori'!A307</f>
        <v>Trashëgimi me destinacion</v>
      </c>
      <c r="B96" s="856"/>
      <c r="C96" s="502" t="s">
        <v>852</v>
      </c>
      <c r="D96" s="500"/>
      <c r="E96" s="500"/>
      <c r="F96" s="397"/>
    </row>
    <row r="97" spans="1:6" s="445" customFormat="1" ht="19.5" thickBot="1" x14ac:dyDescent="0.3">
      <c r="A97" s="859" t="str">
        <f>'(G1) Fjalori'!A352</f>
        <v>TOTALI I BURIMEVE BUXHETORE</v>
      </c>
      <c r="B97" s="860"/>
      <c r="C97" s="721"/>
      <c r="D97" s="795">
        <f>D94+D91+D85+D7</f>
        <v>0</v>
      </c>
      <c r="E97" s="795">
        <f>E94+E91+E85+E7</f>
        <v>0</v>
      </c>
      <c r="F97" s="795">
        <f>F94+F91+F85+F7</f>
        <v>0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7Z2+1SgI1xMgAqKhZufrL/M5ty/9/OjBqLAPI8x2nDDR1bUtUqpKZhrVyFE5nAtMp3HjVzq2sFPkMG0vnZkd+g==" saltValue="syV7UuXZKipRyTGwWfi96g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zoomScaleNormal="100" workbookViewId="0">
      <selection activeCell="H14" sqref="H14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1">
        <f>'(B1)Informacion i përgjithshëm '!B7</f>
        <v>0</v>
      </c>
      <c r="D5" s="71"/>
      <c r="E5" s="865">
        <f>'(B1)Informacion i përgjithshëm '!B7</f>
        <v>0</v>
      </c>
      <c r="F5" s="865"/>
      <c r="G5" s="71"/>
      <c r="H5" s="865">
        <f>'(B1)Informacion i përgjithshëm '!B8</f>
        <v>1</v>
      </c>
      <c r="I5" s="865"/>
      <c r="J5" s="71"/>
      <c r="K5" s="865">
        <f>'(B1)Informacion i përgjithshëm '!B9</f>
        <v>2</v>
      </c>
      <c r="L5" s="865"/>
      <c r="M5" s="71"/>
      <c r="N5" s="865">
        <f>'(B1)Informacion i përgjithshëm '!B10</f>
        <v>3</v>
      </c>
      <c r="O5" s="865"/>
    </row>
    <row r="6" spans="1:16" s="70" customFormat="1" ht="12.75" customHeight="1" x14ac:dyDescent="0.25">
      <c r="A6" s="69"/>
      <c r="B6" s="69"/>
      <c r="C6" s="692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1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/>
      <c r="B8" s="542"/>
      <c r="C8" s="51"/>
      <c r="D8" s="73"/>
      <c r="E8" s="51"/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3"/>
      <c r="C9" s="51"/>
      <c r="D9" s="73"/>
      <c r="E9" s="51"/>
      <c r="F9" s="272">
        <f t="shared" ref="F9:F36" si="0">C9-E9</f>
        <v>0</v>
      </c>
      <c r="G9" s="73"/>
      <c r="H9" s="51"/>
      <c r="I9" s="272">
        <f t="shared" ref="I9:I36" si="1">F9-H9</f>
        <v>0</v>
      </c>
      <c r="J9" s="73"/>
      <c r="K9" s="51"/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/>
      <c r="B10" s="543"/>
      <c r="C10" s="51"/>
      <c r="D10" s="73"/>
      <c r="E10" s="51"/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/>
      <c r="B11" s="544"/>
      <c r="C11" s="206"/>
      <c r="D11" s="73"/>
      <c r="E11" s="51"/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4"/>
      <c r="C12" s="206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/>
      <c r="B13" s="544"/>
      <c r="C13" s="206"/>
      <c r="D13" s="73"/>
      <c r="E13" s="51"/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/>
      <c r="B14" s="544"/>
      <c r="C14" s="206"/>
      <c r="D14" s="73"/>
      <c r="E14" s="51"/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4"/>
      <c r="C15" s="206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4"/>
      <c r="C16" s="206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/>
      <c r="B17" s="544"/>
      <c r="C17" s="206"/>
      <c r="D17" s="73"/>
      <c r="E17" s="51"/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4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/>
      <c r="B19" s="544"/>
      <c r="C19" s="206"/>
      <c r="D19" s="73"/>
      <c r="E19" s="51"/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4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/>
      <c r="B21" s="544"/>
      <c r="C21" s="206"/>
      <c r="D21" s="73"/>
      <c r="E21" s="51"/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/>
      <c r="B22" s="544"/>
      <c r="C22" s="206"/>
      <c r="D22" s="73"/>
      <c r="E22" s="51"/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4"/>
      <c r="C23" s="206"/>
      <c r="D23" s="73"/>
      <c r="E23" s="51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/>
      <c r="B24" s="544"/>
      <c r="C24" s="206"/>
      <c r="D24" s="73"/>
      <c r="E24" s="51"/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/>
      <c r="B25" s="544"/>
      <c r="C25" s="206"/>
      <c r="D25" s="73"/>
      <c r="E25" s="51"/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/>
      <c r="B26" s="544"/>
      <c r="C26" s="206"/>
      <c r="D26" s="73"/>
      <c r="E26" s="51"/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/>
      <c r="B27" s="544"/>
      <c r="C27" s="206"/>
      <c r="D27" s="73"/>
      <c r="E27" s="51"/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/>
      <c r="B28" s="544"/>
      <c r="C28" s="206"/>
      <c r="D28" s="73"/>
      <c r="E28" s="51"/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/>
      <c r="B29" s="544"/>
      <c r="C29" s="206"/>
      <c r="D29" s="73"/>
      <c r="E29" s="51"/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4"/>
      <c r="C30" s="206"/>
      <c r="D30" s="73"/>
      <c r="E30" s="51"/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/>
      <c r="B31" s="544"/>
      <c r="C31" s="206"/>
      <c r="D31" s="73"/>
      <c r="E31" s="51"/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/>
      <c r="B32" s="544"/>
      <c r="C32" s="206"/>
      <c r="D32" s="73"/>
      <c r="E32" s="51"/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4"/>
      <c r="C33" s="206"/>
      <c r="D33" s="73"/>
      <c r="E33" s="51"/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4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/>
      <c r="B35" s="544"/>
      <c r="C35" s="206"/>
      <c r="D35" s="73"/>
      <c r="E35" s="51"/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/>
      <c r="B36" s="544"/>
      <c r="C36" s="206"/>
      <c r="D36" s="73"/>
      <c r="E36" s="51"/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4" t="str">
        <f>'(G1) Fjalori'!A319</f>
        <v>Total</v>
      </c>
      <c r="B37" s="20"/>
      <c r="C37" s="76">
        <f>SUM(C8:C36)</f>
        <v>0</v>
      </c>
      <c r="D37" s="208"/>
      <c r="E37" s="76">
        <f>SUM(E8:E36)</f>
        <v>0</v>
      </c>
      <c r="F37" s="76">
        <f>SUM(F8:F36)</f>
        <v>0</v>
      </c>
      <c r="G37" s="208"/>
      <c r="H37" s="76">
        <f>SUM(H8:H36)</f>
        <v>0</v>
      </c>
      <c r="I37" s="76">
        <f>SUM(I8:I36)</f>
        <v>0</v>
      </c>
      <c r="J37" s="208"/>
      <c r="K37" s="76">
        <f>SUM(K8:K36)</f>
        <v>0</v>
      </c>
      <c r="L37" s="76">
        <f>SUM(L8:L36)</f>
        <v>0</v>
      </c>
      <c r="M37" s="208"/>
      <c r="N37" s="76">
        <f>SUM(N8:N36)</f>
        <v>0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algorithmName="SHA-512" hashValue="4tgeRJZw1LmESBj+33N4hWkQAwVklnaicGe7k9y/WN+Yrp8czxxV66lANDzrU5gGFS65yw9KSnG/FeHPxi8T1w==" saltValue="KfgUQ/E4qpwfKh/z/VOs7A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93" zoomScaleNormal="100" workbookViewId="0">
      <selection activeCell="D129" sqref="D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1</v>
      </c>
      <c r="E5" s="168">
        <f>'(B1)Informacion i përgjithshëm '!B9</f>
        <v>2</v>
      </c>
      <c r="F5" s="168">
        <f>'(B1)Informacion i përgjithshëm '!B10</f>
        <v>3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2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3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3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3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3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3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3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2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3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3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3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3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3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2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3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3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3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2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3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3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3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2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3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3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3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2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3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3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3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3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3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3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2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3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3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3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3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3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3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2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3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3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3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3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2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3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3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3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3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2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3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3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3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2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3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3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3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2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3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3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3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2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3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3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3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2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3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3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3">
        <f>'(B3) Struktura Funksionale'!B79</f>
        <v>0</v>
      </c>
      <c r="C89" s="113">
        <f>'(B3) Struktura Funksionale'!C79</f>
        <v>0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2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3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3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3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2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3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3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3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2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3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3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3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2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3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3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3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2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3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3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3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2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3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3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3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3">
        <f>'(B3) Struktura Funksionale'!B106</f>
        <v>0</v>
      </c>
      <c r="C120" s="113">
        <f>'(B3) Struktura Funksionale'!C106</f>
        <v>0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2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3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3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3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3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2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3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3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3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3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6" customFormat="1" ht="22.5" hidden="1" customHeight="1" x14ac:dyDescent="0.2">
      <c r="A134" s="773" t="e">
        <f>'(B3) Struktura Funksionale'!A118</f>
        <v>#REF!</v>
      </c>
      <c r="B134" s="773" t="str">
        <f>'(B3) Struktura Funksionale'!B118</f>
        <v>096</v>
      </c>
      <c r="C134" s="774" t="str">
        <f>'(B3) Struktura Funksionale'!C118</f>
        <v>Shërbimet plotësuese në arsim</v>
      </c>
      <c r="D134" s="775"/>
      <c r="E134" s="775"/>
      <c r="F134" s="775"/>
    </row>
    <row r="135" spans="1:6" s="776" customFormat="1" hidden="1" x14ac:dyDescent="0.2">
      <c r="A135" s="113" t="str">
        <f>'(B3) Struktura Funksionale'!A119</f>
        <v>Programi 23a</v>
      </c>
      <c r="B135" s="673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8"/>
      <c r="E135" s="779"/>
      <c r="F135" s="779"/>
    </row>
    <row r="136" spans="1:6" s="776" customFormat="1" hidden="1" x14ac:dyDescent="0.2">
      <c r="A136" s="113" t="str">
        <f>'(B3) Struktura Funksionale'!A120</f>
        <v>Programi 23b</v>
      </c>
      <c r="B136" s="777">
        <f>'(B3) Struktura Funksionale'!B120</f>
        <v>0</v>
      </c>
      <c r="C136" s="655">
        <f>'(B3) Struktura Funksionale'!C120</f>
        <v>0</v>
      </c>
      <c r="D136" s="778"/>
      <c r="E136" s="779"/>
      <c r="F136" s="779"/>
    </row>
    <row r="137" spans="1:6" s="776" customFormat="1" hidden="1" x14ac:dyDescent="0.2">
      <c r="A137" s="113" t="str">
        <f>'(B3) Struktura Funksionale'!A121</f>
        <v>Programi 23c</v>
      </c>
      <c r="B137" s="777">
        <f>'(B3) Struktura Funksionale'!B121</f>
        <v>0</v>
      </c>
      <c r="C137" s="655">
        <f>'(B3) Struktura Funksionale'!C121</f>
        <v>0</v>
      </c>
      <c r="D137" s="778"/>
      <c r="E137" s="779"/>
      <c r="F137" s="779"/>
    </row>
    <row r="138" spans="1:6" s="776" customFormat="1" hidden="1" x14ac:dyDescent="0.2">
      <c r="A138" s="780"/>
      <c r="B138" s="781"/>
      <c r="C138" s="780"/>
      <c r="D138" s="782">
        <f>SUM(D135:D137)</f>
        <v>0</v>
      </c>
      <c r="E138" s="782">
        <f>SUM(E135:E137)</f>
        <v>0</v>
      </c>
      <c r="F138" s="782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2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1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1">
        <f>'(B3) Struktura Funksionale'!B125</f>
        <v>0</v>
      </c>
      <c r="C141" s="196">
        <f>'(B3) Struktura Funksionale'!C125</f>
        <v>0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1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3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3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3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3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2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3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3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3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2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3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3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3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2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3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3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3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3" t="str">
        <f>'(B3) Struktura Funksionale'!A143</f>
        <v>Nënfunksioni 29</v>
      </c>
      <c r="B164" s="773" t="str">
        <f>'(B3) Struktura Funksionale'!B143</f>
        <v>107</v>
      </c>
      <c r="C164" s="774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3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3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3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K7evct1GsINx4BSsQuwlRYHxErnTctz7d8ZUlzKuq6aUnjM7zhiHngTOljgGLO0wfr7l1QD/joEph5n5Ef3laA==" saltValue="8ExKjERp860z855nLf+py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Almira Ferraj</cp:lastModifiedBy>
  <cp:lastPrinted>2018-11-09T10:47:52Z</cp:lastPrinted>
  <dcterms:created xsi:type="dcterms:W3CDTF">2010-09-29T13:46:00Z</dcterms:created>
  <dcterms:modified xsi:type="dcterms:W3CDTF">2021-02-23T12:04:44Z</dcterms:modified>
</cp:coreProperties>
</file>