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4240" windowHeight="12435"/>
  </bookViews>
  <sheets>
    <sheet name="KSH 2022-2024" sheetId="1" r:id="rId1"/>
  </sheets>
  <definedNames>
    <definedName name="_xlnm._FilterDatabase" localSheetId="0" hidden="1">'KSH 2022-2024'!$A$3:$J$347</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1" i="1" l="1"/>
  <c r="I319" i="1"/>
  <c r="F113" i="1"/>
  <c r="G113" i="1"/>
  <c r="H113" i="1"/>
  <c r="I113" i="1"/>
  <c r="E113" i="1"/>
  <c r="I125" i="1"/>
  <c r="I124" i="1"/>
  <c r="I123" i="1"/>
  <c r="I122" i="1"/>
  <c r="I121" i="1"/>
  <c r="I120" i="1"/>
  <c r="I119" i="1"/>
  <c r="I118" i="1"/>
  <c r="I117" i="1"/>
  <c r="I116" i="1"/>
  <c r="I115" i="1"/>
  <c r="I114" i="1"/>
  <c r="F155" i="1"/>
  <c r="G155" i="1"/>
  <c r="H155" i="1"/>
  <c r="I156" i="1"/>
  <c r="I159" i="1"/>
  <c r="I162" i="1"/>
  <c r="I165" i="1"/>
  <c r="I168" i="1"/>
  <c r="I155" i="1"/>
  <c r="E155" i="1"/>
  <c r="I346" i="1"/>
  <c r="I345" i="1"/>
  <c r="N346" i="1"/>
  <c r="S346" i="1"/>
  <c r="R346" i="1"/>
  <c r="Q346" i="1"/>
  <c r="P346" i="1"/>
  <c r="Z345" i="1"/>
  <c r="N345" i="1"/>
  <c r="S345" i="1"/>
  <c r="R345" i="1"/>
  <c r="Q345" i="1"/>
  <c r="P345" i="1"/>
  <c r="N344" i="1"/>
  <c r="S344" i="1"/>
  <c r="R344" i="1"/>
  <c r="Q344" i="1"/>
  <c r="P344" i="1"/>
  <c r="I344" i="1"/>
  <c r="F21" i="1"/>
  <c r="F43" i="1"/>
  <c r="F68" i="1"/>
  <c r="F84" i="1"/>
  <c r="F126" i="1"/>
  <c r="F171" i="1"/>
  <c r="F193" i="1"/>
  <c r="F197" i="1"/>
  <c r="F201" i="1"/>
  <c r="F205" i="1"/>
  <c r="F209" i="1"/>
  <c r="F222" i="1"/>
  <c r="F233" i="1"/>
  <c r="F226" i="1"/>
  <c r="F236" i="1"/>
  <c r="F240" i="1"/>
  <c r="F244" i="1"/>
  <c r="F248" i="1"/>
  <c r="F252" i="1"/>
  <c r="F256" i="1"/>
  <c r="F260" i="1"/>
  <c r="F264" i="1"/>
  <c r="F278" i="1"/>
  <c r="F279" i="1"/>
  <c r="F280" i="1"/>
  <c r="F277" i="1"/>
  <c r="F281" i="1"/>
  <c r="F285" i="1"/>
  <c r="F289" i="1"/>
  <c r="F293" i="1"/>
  <c r="F300" i="1"/>
  <c r="F310" i="1"/>
  <c r="F311" i="1"/>
  <c r="F312" i="1"/>
  <c r="F314" i="1"/>
  <c r="F307" i="1"/>
  <c r="F318" i="1"/>
  <c r="F322" i="1"/>
  <c r="F297" i="1"/>
  <c r="F328" i="1"/>
  <c r="F329" i="1"/>
  <c r="F330" i="1"/>
  <c r="F331" i="1"/>
  <c r="F347" i="1"/>
  <c r="G43" i="1"/>
  <c r="G68" i="1"/>
  <c r="G97" i="1"/>
  <c r="G84" i="1"/>
  <c r="G126" i="1"/>
  <c r="G171" i="1"/>
  <c r="G193" i="1"/>
  <c r="G197" i="1"/>
  <c r="G201" i="1"/>
  <c r="G205" i="1"/>
  <c r="G209" i="1"/>
  <c r="G222" i="1"/>
  <c r="G226" i="1"/>
  <c r="G236" i="1"/>
  <c r="G240" i="1"/>
  <c r="G244" i="1"/>
  <c r="G248" i="1"/>
  <c r="G252" i="1"/>
  <c r="G256" i="1"/>
  <c r="G260" i="1"/>
  <c r="G264" i="1"/>
  <c r="G277" i="1"/>
  <c r="G281" i="1"/>
  <c r="G285" i="1"/>
  <c r="G289" i="1"/>
  <c r="G293" i="1"/>
  <c r="G300" i="1"/>
  <c r="G307" i="1"/>
  <c r="G318" i="1"/>
  <c r="G322" i="1"/>
  <c r="G297" i="1"/>
  <c r="G328" i="1"/>
  <c r="G329" i="1"/>
  <c r="G330" i="1"/>
  <c r="G331" i="1"/>
  <c r="G347" i="1"/>
  <c r="H21" i="1"/>
  <c r="H43" i="1"/>
  <c r="H68" i="1"/>
  <c r="H84" i="1"/>
  <c r="H126" i="1"/>
  <c r="H160" i="1"/>
  <c r="H171" i="1"/>
  <c r="H193" i="1"/>
  <c r="H197" i="1"/>
  <c r="H201" i="1"/>
  <c r="H205" i="1"/>
  <c r="H209" i="1"/>
  <c r="H222" i="1"/>
  <c r="H226" i="1"/>
  <c r="H236" i="1"/>
  <c r="H240" i="1"/>
  <c r="H244" i="1"/>
  <c r="H248" i="1"/>
  <c r="H252" i="1"/>
  <c r="H256" i="1"/>
  <c r="H260" i="1"/>
  <c r="H264" i="1"/>
  <c r="H277" i="1"/>
  <c r="H281" i="1"/>
  <c r="H285" i="1"/>
  <c r="H289" i="1"/>
  <c r="H293" i="1"/>
  <c r="H300" i="1"/>
  <c r="H312" i="1"/>
  <c r="H307" i="1"/>
  <c r="H318" i="1"/>
  <c r="H322" i="1"/>
  <c r="H297" i="1"/>
  <c r="H328" i="1"/>
  <c r="H329" i="1"/>
  <c r="H330" i="1"/>
  <c r="H331" i="1"/>
  <c r="H347" i="1"/>
  <c r="I22" i="1"/>
  <c r="I23" i="1"/>
  <c r="I24" i="1"/>
  <c r="I25" i="1"/>
  <c r="I26" i="1"/>
  <c r="I27" i="1"/>
  <c r="I28" i="1"/>
  <c r="I29" i="1"/>
  <c r="I30" i="1"/>
  <c r="I31" i="1"/>
  <c r="I32" i="1"/>
  <c r="I33" i="1"/>
  <c r="I34" i="1"/>
  <c r="I35" i="1"/>
  <c r="I36" i="1"/>
  <c r="I37" i="1"/>
  <c r="I38" i="1"/>
  <c r="I39" i="1"/>
  <c r="I40" i="1"/>
  <c r="I41" i="1"/>
  <c r="I42" i="1"/>
  <c r="I21"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7" i="1"/>
  <c r="I110" i="1"/>
  <c r="I126" i="1"/>
  <c r="I127" i="1"/>
  <c r="I128" i="1"/>
  <c r="I129" i="1"/>
  <c r="I130" i="1"/>
  <c r="I132" i="1"/>
  <c r="I133" i="1"/>
  <c r="I134" i="1"/>
  <c r="I135" i="1"/>
  <c r="I136" i="1"/>
  <c r="I137" i="1"/>
  <c r="I138" i="1"/>
  <c r="I139" i="1"/>
  <c r="I140" i="1"/>
  <c r="I141" i="1"/>
  <c r="I143" i="1"/>
  <c r="I146" i="1"/>
  <c r="I147" i="1"/>
  <c r="I148" i="1"/>
  <c r="I152" i="1"/>
  <c r="I153" i="1"/>
  <c r="I154" i="1"/>
  <c r="I157" i="1"/>
  <c r="I158" i="1"/>
  <c r="I160" i="1"/>
  <c r="I161" i="1"/>
  <c r="I163" i="1"/>
  <c r="I164" i="1"/>
  <c r="I166" i="1"/>
  <c r="I167"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7" i="1"/>
  <c r="I218" i="1"/>
  <c r="I219" i="1"/>
  <c r="I220" i="1"/>
  <c r="I221" i="1"/>
  <c r="I222" i="1"/>
  <c r="I223" i="1"/>
  <c r="I224" i="1"/>
  <c r="I225" i="1"/>
  <c r="I233" i="1"/>
  <c r="I234" i="1"/>
  <c r="I235" i="1"/>
  <c r="I226"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5" i="1"/>
  <c r="I268" i="1"/>
  <c r="I269" i="1"/>
  <c r="I270" i="1"/>
  <c r="I264" i="1"/>
  <c r="I277" i="1"/>
  <c r="I278" i="1"/>
  <c r="I279" i="1"/>
  <c r="I280" i="1"/>
  <c r="I281" i="1"/>
  <c r="I282" i="1"/>
  <c r="I283" i="1"/>
  <c r="I284" i="1"/>
  <c r="I285" i="1"/>
  <c r="I286" i="1"/>
  <c r="I287" i="1"/>
  <c r="I288" i="1"/>
  <c r="I289" i="1"/>
  <c r="I290" i="1"/>
  <c r="I291" i="1"/>
  <c r="I292" i="1"/>
  <c r="I293" i="1"/>
  <c r="I294" i="1"/>
  <c r="I295" i="1"/>
  <c r="I296" i="1"/>
  <c r="I298" i="1"/>
  <c r="I299" i="1"/>
  <c r="I301" i="1"/>
  <c r="I302" i="1"/>
  <c r="I304" i="1"/>
  <c r="I300" i="1"/>
  <c r="I305" i="1"/>
  <c r="I306" i="1"/>
  <c r="I308" i="1"/>
  <c r="I309" i="1"/>
  <c r="I310" i="1"/>
  <c r="I311" i="1"/>
  <c r="I312" i="1"/>
  <c r="I313" i="1"/>
  <c r="I314" i="1"/>
  <c r="I315" i="1"/>
  <c r="I316" i="1"/>
  <c r="I317" i="1"/>
  <c r="I307" i="1"/>
  <c r="I320" i="1"/>
  <c r="I321" i="1"/>
  <c r="I318" i="1"/>
  <c r="I323" i="1"/>
  <c r="I324" i="1"/>
  <c r="I325" i="1"/>
  <c r="I322" i="1"/>
  <c r="I326" i="1"/>
  <c r="I297" i="1"/>
  <c r="I328" i="1"/>
  <c r="I329" i="1"/>
  <c r="I330" i="1"/>
  <c r="I331" i="1"/>
  <c r="I332" i="1"/>
  <c r="I333" i="1"/>
  <c r="I334" i="1"/>
  <c r="I336" i="1"/>
  <c r="I337" i="1"/>
  <c r="I338" i="1"/>
  <c r="I347" i="1"/>
  <c r="I18" i="1"/>
  <c r="I12" i="1"/>
  <c r="I11" i="1"/>
  <c r="I9" i="1"/>
  <c r="I8" i="1"/>
  <c r="I7" i="1"/>
  <c r="E327" i="1"/>
  <c r="E252" i="1"/>
  <c r="E21" i="1"/>
  <c r="E233" i="1"/>
  <c r="E285" i="1"/>
  <c r="E264" i="1"/>
  <c r="E248" i="1"/>
  <c r="E244" i="1"/>
  <c r="E236" i="1"/>
  <c r="E226" i="1"/>
  <c r="E222" i="1"/>
  <c r="E322" i="1"/>
  <c r="E318" i="1"/>
  <c r="E312" i="1"/>
  <c r="E307" i="1"/>
  <c r="E300" i="1"/>
  <c r="E297" i="1"/>
  <c r="E281" i="1"/>
  <c r="E278" i="1"/>
  <c r="E277" i="1"/>
  <c r="O261" i="1"/>
  <c r="E260" i="1"/>
  <c r="E240" i="1"/>
  <c r="E209" i="1"/>
  <c r="E205" i="1"/>
  <c r="E193" i="1"/>
  <c r="E171" i="1"/>
  <c r="E331" i="1"/>
  <c r="E289" i="1"/>
  <c r="E256" i="1"/>
  <c r="E84" i="1"/>
  <c r="E197" i="1"/>
  <c r="E201" i="1"/>
  <c r="E43" i="1"/>
  <c r="E68" i="1"/>
  <c r="E293" i="1"/>
</calcChain>
</file>

<file path=xl/comments1.xml><?xml version="1.0" encoding="utf-8"?>
<comments xmlns="http://schemas.openxmlformats.org/spreadsheetml/2006/main">
  <authors>
    <author>Esjola Mullaymeri</author>
  </authors>
  <commentList>
    <comment ref="K156" authorId="0">
      <text>
        <r>
          <rPr>
            <b/>
            <sz val="9"/>
            <color indexed="81"/>
            <rFont val="Tahoma"/>
            <charset val="1"/>
          </rPr>
          <t>Esjola Mullaymeri:</t>
        </r>
        <r>
          <rPr>
            <sz val="9"/>
            <color indexed="81"/>
            <rFont val="Tahoma"/>
            <charset val="1"/>
          </rPr>
          <t xml:space="preserve">
Duhet mbajtur ne konsiderate qe nga MB do miratohet Ligji per te huaj, i cili implikon krijimin e sistemit te dheneve online te lejeve te punes.. Kosto qe duhet te parashikohet tek AKSHIII, sipas MB</t>
        </r>
      </text>
    </comment>
  </commentList>
</comments>
</file>

<file path=xl/sharedStrings.xml><?xml version="1.0" encoding="utf-8"?>
<sst xmlns="http://schemas.openxmlformats.org/spreadsheetml/2006/main" count="523" uniqueCount="346">
  <si>
    <t>Kerkesat shtese per Politikat Ekzistuese dhe Politikat e Reja</t>
  </si>
  <si>
    <t>Kodi i Programit</t>
  </si>
  <si>
    <t>Programet Buxhetore</t>
  </si>
  <si>
    <t>Viti</t>
  </si>
  <si>
    <t>600+601</t>
  </si>
  <si>
    <t>602-606</t>
  </si>
  <si>
    <t>230-231</t>
  </si>
  <si>
    <t>Totali</t>
  </si>
  <si>
    <t>Sipas grup artikujve</t>
  </si>
  <si>
    <t>Planifikimi, Menaxhimi dhe Administrimi</t>
  </si>
  <si>
    <t>04260</t>
  </si>
  <si>
    <t>06</t>
  </si>
  <si>
    <t>MINISTRIA E INFRASTRUKTURES DHE ENERGJISE</t>
  </si>
  <si>
    <t>04560</t>
  </si>
  <si>
    <t>Trasnporti Ajror</t>
  </si>
  <si>
    <t>04540</t>
  </si>
  <si>
    <t>Trasnporti Detar</t>
  </si>
  <si>
    <t>04520</t>
  </si>
  <si>
    <t>Transporti Rrugor</t>
  </si>
  <si>
    <t>06370</t>
  </si>
  <si>
    <t>Furnizimi me Uje dhe Kanalizime</t>
  </si>
  <si>
    <t>04320</t>
  </si>
  <si>
    <t>Mbeshtetje per Energjine</t>
  </si>
  <si>
    <t>04430</t>
  </si>
  <si>
    <t>Mbeshtetje per Burimet Natyrore</t>
  </si>
  <si>
    <t>06180</t>
  </si>
  <si>
    <t>Planifikimi Urban</t>
  </si>
  <si>
    <t>10</t>
  </si>
  <si>
    <t>MINISTRIA E FINANCAVE DHE EKONOMISE</t>
  </si>
  <si>
    <t>01140</t>
  </si>
  <si>
    <t>Menaxhimi i te Ardhurave Tatimore</t>
  </si>
  <si>
    <t>01150</t>
  </si>
  <si>
    <t xml:space="preserve">Menaxhimi i te Ardhurave Doganore </t>
  </si>
  <si>
    <t>01160</t>
  </si>
  <si>
    <t>Lufta kunder Transaksioneve Financiare Jo-Ligjore</t>
  </si>
  <si>
    <t>06190</t>
  </si>
  <si>
    <t>Strehimi</t>
  </si>
  <si>
    <t>Ministria e Arsimit, Sportit dhe Rinise</t>
  </si>
  <si>
    <t>Arsimi Baze</t>
  </si>
  <si>
    <t>Arsimi I Mesem</t>
  </si>
  <si>
    <t>Arsimi I Larte</t>
  </si>
  <si>
    <t>Ministria e Shendetesise dhe Mbrotjes Sociale</t>
  </si>
  <si>
    <t>Sherbimet te Kujdesit Dytesor</t>
  </si>
  <si>
    <t>Sherbimet e Shendetit Publik</t>
  </si>
  <si>
    <t>MINISTRIA E DREJTESISE</t>
  </si>
  <si>
    <t>01110</t>
  </si>
  <si>
    <t>Planifikim, Menaxhim, Administrim</t>
  </si>
  <si>
    <t>01130</t>
  </si>
  <si>
    <t>Mjekësia ligjore</t>
  </si>
  <si>
    <t>03440</t>
  </si>
  <si>
    <t>Sistemi i burgjeve</t>
  </si>
  <si>
    <t>03350</t>
  </si>
  <si>
    <t>Shërbimi i Përmbarimit Gjyqësor</t>
  </si>
  <si>
    <t>03490</t>
  </si>
  <si>
    <t>Shërbimi i provës</t>
  </si>
  <si>
    <t xml:space="preserve">Ministria e Brendshme </t>
  </si>
  <si>
    <t>Planifikim/Menaxhim/ Administrim</t>
  </si>
  <si>
    <t>03140</t>
  </si>
  <si>
    <t>Policia e Shtetit</t>
  </si>
  <si>
    <t>03150</t>
  </si>
  <si>
    <t>Garda e Republikes</t>
  </si>
  <si>
    <t>Prefekturat dhe Fuksionet e Deleguara</t>
  </si>
  <si>
    <t>01170</t>
  </si>
  <si>
    <t>Gjendja Civile</t>
  </si>
  <si>
    <t>MINISTRIA E MBROJTJES</t>
  </si>
  <si>
    <t>Planifikim, Menaxhim dhe  Administrim</t>
  </si>
  <si>
    <t>02120</t>
  </si>
  <si>
    <t>Forcat e Luftimit</t>
  </si>
  <si>
    <t>02150</t>
  </si>
  <si>
    <t>Mbështetja e Luftimit</t>
  </si>
  <si>
    <t>09430</t>
  </si>
  <si>
    <t>Arsimi Ushtarak</t>
  </si>
  <si>
    <t>07340</t>
  </si>
  <si>
    <t>Mbështetje për shëndetësinë</t>
  </si>
  <si>
    <t>10270</t>
  </si>
  <si>
    <t>Mbështetje Sociale për Ushtarakët</t>
  </si>
  <si>
    <t>10910</t>
  </si>
  <si>
    <t>Emergjencat Civile</t>
  </si>
  <si>
    <t>Kontrolli i Larte i Shtetit</t>
  </si>
  <si>
    <t>Veprimtaria Audituese e KLSH</t>
  </si>
  <si>
    <t>MINISTRIA E TURIZMIT DHE MJEDISIT</t>
  </si>
  <si>
    <t>05320</t>
  </si>
  <si>
    <t>Programe per mbrojtjen e Mjedisit</t>
  </si>
  <si>
    <t>Administrimi i Pyjeve</t>
  </si>
  <si>
    <t>04760</t>
  </si>
  <si>
    <t>Zhvillimi i Turizmit</t>
  </si>
  <si>
    <t>Agjencia Telegrafike Shqiptare</t>
  </si>
  <si>
    <t>Veprimtaria Telegrafike e ATSH-se</t>
  </si>
  <si>
    <t>SHKOLLA E MAGJISTRATURËS</t>
  </si>
  <si>
    <t>Veprimtaria Arsimore</t>
  </si>
  <si>
    <t>Qendra Kombetare e Kinematografise</t>
  </si>
  <si>
    <t>Mbeshtetja e Veprimtarise  kinematografike</t>
  </si>
  <si>
    <t>Avokati Popullit</t>
  </si>
  <si>
    <t>Komisioneri per Mbikeqyrjen e Sherbimit Civil</t>
  </si>
  <si>
    <t>Inspektoriati i Lartë i  Deklarimit dhe Kontrollit të Pasurive dhe Konfliktit të Interesit</t>
  </si>
  <si>
    <t>Autoriteti I Konkurrences</t>
  </si>
  <si>
    <t>04118</t>
  </si>
  <si>
    <t>Mbikeqyrja e Tregut dhe Advokacia e Konkurrences</t>
  </si>
  <si>
    <t xml:space="preserve">Institucione te Tjera Qeveritare </t>
  </si>
  <si>
    <t>Agjencia Kombetare e Shoqerise se Informacionit</t>
  </si>
  <si>
    <t>Drejtoria e Sherbimeve Qeveritare</t>
  </si>
  <si>
    <t>KOMISIONI I PROKURIMEVE PUBLIKE</t>
  </si>
  <si>
    <t>03320</t>
  </si>
  <si>
    <t>03360</t>
  </si>
  <si>
    <t>03330</t>
  </si>
  <si>
    <t>03340</t>
  </si>
  <si>
    <t>03310</t>
  </si>
  <si>
    <t>Veprimtaria e KLP</t>
  </si>
  <si>
    <t>000/LEK</t>
  </si>
  <si>
    <t>01610</t>
  </si>
  <si>
    <t>03390</t>
  </si>
  <si>
    <t>01118</t>
  </si>
  <si>
    <t>Drejtoria e Pergjithshme e Arkivave</t>
  </si>
  <si>
    <t>Akademia e Shkences</t>
  </si>
  <si>
    <t>Planfikim, Menaxhim, Administrim</t>
  </si>
  <si>
    <t xml:space="preserve">Shtesë për evente dhe projekte madhore në Albanologji.
Blerje Pajisje </t>
  </si>
  <si>
    <t>Shërbime për mallra dhe shpenzime për ruajtjen fizike; Shpenzime për dixhitalizimin për audio dhe video;
Rikonstruksion i godines, përshtatja për muze dhe sistemimi I ambjenteve te DPA.</t>
  </si>
  <si>
    <t>Kerkese per fonde shtese per 4 inspektore ne drejtorite teknike per te mbuluar aktivitet shtese.</t>
  </si>
  <si>
    <t xml:space="preserve">a) Studimi mbi rishikimin e kushteve dhe normave teknike  ne aktivitetet dhe impiantet e prodhimit , depozitimit, transportimit dhe tregtimit te naftes, gazit dhe nenprodukteve te tyre
b) Projekt ide dhe studim fizibileti mbi elektrifikimin e linjave të transportit urban dhe ndërqytetas në çdo bashki të vendit
c) Hartim i projektit të detajuar të zbatimit për elektrifikimin e linjave të transportit urban dhe ndërqytetas në Bashkitë Tiranë, Vlorë dhe Durrës.
d) Fond investimi per realizimin e vendosjes së stacioneve të karikimit në qytetet kryesore në Shqipëri (projekt pilot)
e) Përmirësimi i Softit Kombëtar të llogaritjes së certifikatave të auditimit të energjisë
f) Fond për shtimin e kapacitetit të pëprunimit të të dhënave të Softit Kombëtar të llogaritjes, në pajisjen qëndrore pranë AKSHI-t
g) Fond investimi për rritjen e eficencës energjetike në stokun e ndërtesace të banimit
h) Projekt për trajnimin e audituesëve dhe menaxherëve pranë insitucioneve qëndrore dhe vendore
</t>
  </si>
  <si>
    <t>a) Evidentimi i Karrierave te braktisura dhe klasifikimi i tyre per konservim apo rehabilitim perfundimtar.</t>
  </si>
  <si>
    <t>Kerkohen per ndertime te reja, per studime dhe projektime.</t>
  </si>
  <si>
    <t xml:space="preserve">a) Projekti MEDEA ( Mediterranean practitoners netëork&amp;capacity building for effective security challenges)
b) Ndertimi i hyrjes se Portit Detar Sarande
c) BLUËBC
d) Development of Master Program MEP &amp; M
</t>
  </si>
  <si>
    <t>04610</t>
  </si>
  <si>
    <t>Mbeshtetje per Rrjetet e Komunikacionit</t>
  </si>
  <si>
    <t>01141</t>
  </si>
  <si>
    <t>Ekzekutimi I Pagesave te Ndryshme</t>
  </si>
  <si>
    <t>Rritje e Kapitalit per IBRD dhe per IFC</t>
  </si>
  <si>
    <t>Per Vendime gjyqesore
Per Automatizimin
Per Rikonstruksion Godine DRT etj</t>
  </si>
  <si>
    <t>Rritje e numrit te Inspektimeve Doganore te Kryera,
Rikonstruksion Godine dega doganore kapshtice, Ndertim dhe Rikonceptim</t>
  </si>
  <si>
    <t>Per blerje pajisje, servera dhe ngritje infrastrukture BCC</t>
  </si>
  <si>
    <t>Subvencionim i qirase per familjet e prekura nga termeti;
Projekte per te permiresuar kushtet e banuimit per grupet e pafavorizuara;
Adaptim i godinave ne pronesi te njesive te qeverisjes vendore per strehim social;</t>
  </si>
  <si>
    <t>Komente MoFE</t>
  </si>
  <si>
    <r>
      <t xml:space="preserve">Kërkojmë që </t>
    </r>
    <r>
      <rPr>
        <b/>
        <sz val="11"/>
        <color rgb="FF000000"/>
        <rFont val="Times New Roman"/>
        <family val="1"/>
      </rPr>
      <t>të rishikohen tavanet buxhetore 2022-2024</t>
    </r>
    <r>
      <rPr>
        <sz val="11"/>
        <color rgb="FF000000"/>
        <rFont val="Times New Roman"/>
        <family val="1"/>
      </rPr>
      <t xml:space="preserve">, </t>
    </r>
    <r>
      <rPr>
        <b/>
        <sz val="11"/>
        <color rgb="FF000000"/>
        <rFont val="Times New Roman"/>
        <family val="1"/>
      </rPr>
      <t xml:space="preserve">duke </t>
    </r>
    <r>
      <rPr>
        <b/>
        <sz val="11"/>
        <color theme="1"/>
        <rFont val="Times New Roman"/>
        <family val="1"/>
      </rPr>
      <t xml:space="preserve">pakësuar shpenzimet korente në programin e arsimit të mesëm </t>
    </r>
    <r>
      <rPr>
        <b/>
        <sz val="11"/>
        <color rgb="FF000000"/>
        <rFont val="Times New Roman"/>
        <family val="1"/>
      </rPr>
      <t>me 1 miliard lekë dhe shtuar në programin e arsimit bazë me 1 miliard lekë</t>
    </r>
  </si>
  <si>
    <r>
      <t>Kërkohet një fond shtesë prej 1.5-2 miliard lekë</t>
    </r>
    <r>
      <rPr>
        <sz val="11"/>
        <color theme="1"/>
        <rFont val="Times New Roman"/>
        <family val="1"/>
      </rPr>
      <t>, “</t>
    </r>
    <r>
      <rPr>
        <b/>
        <sz val="11"/>
        <color theme="1"/>
        <rFont val="Times New Roman"/>
        <family val="1"/>
      </rPr>
      <t xml:space="preserve">Për ndërtimin dhe rindërtimin e shkollave/ godinave mjediseve arsimore në standarde evropiane” dhe “Blerjen dhe pajisjen me pajisje elektronike, kompjuter, laptop, apo tableta” </t>
    </r>
  </si>
  <si>
    <t>“Për ndërtimin dhe rindërtimin e shkollave/ godinave mjediseve arsimore në standarde evropiane" dhe “Blerjen dhe pajisjen me pajisje elektronike, kompjuter, laptop, apo tableta”</t>
  </si>
  <si>
    <t>Në kuadër të “Paktit me Universitetet”, kërkohet një shtese fondi prej 600-800 milion lekë në vit, në zërin 604 “Transfertë e pakushtëzuar”, për të përmbushur objektivat në IAL, dukë rritur fondet “Granti për mësimdhënie”, ku përfshihen dhe bursat financiare të studentëve që parashikohen të përfitojnë më shumë se 12 000 studentë përfitues, më një shumë prej 1.2 miliard lekë në vit.</t>
  </si>
  <si>
    <t>Kerkimi Shkencor</t>
  </si>
  <si>
    <r>
      <t xml:space="preserve">kërkohet fonde  shtesë në masën </t>
    </r>
    <r>
      <rPr>
        <b/>
        <sz val="11"/>
        <color theme="1"/>
        <rFont val="Times New Roman"/>
        <family val="1"/>
      </rPr>
      <t>600-900 milion lekë në vit</t>
    </r>
    <r>
      <rPr>
        <sz val="11"/>
        <color theme="1"/>
        <rFont val="Times New Roman"/>
        <family val="1"/>
      </rPr>
      <t>, nga të cilët 400-600 milion lekë më financim të brendshëm nga buxheti i shtetit si dhe 200-300 milion lekë financim i huaj grantë për kërkim dhe infrastrukturë akademike , për rritjen e “</t>
    </r>
    <r>
      <rPr>
        <b/>
        <sz val="11"/>
        <color theme="1"/>
        <rFont val="Book Antiqua"/>
        <family val="1"/>
      </rPr>
      <t>Fondi për mbështetjen e institucionit dhe infrastrukturës akademike”, si dhe “Granti i punës kërkimore-shkencore dhe veprimtarive krijuese”</t>
    </r>
    <r>
      <rPr>
        <sz val="11"/>
        <color theme="1"/>
        <rFont val="Times New Roman"/>
        <family val="1"/>
      </rPr>
      <t xml:space="preserve"> për të arritur objektivat e miratuara në Vendimin nr. 90, datë 17.2.2021 Këshillit të Ministrave “Për miratimin e programit të reformave ekonomike (erp) 2021–2023”; Rritja dhe zgjerimi i kërkimit shkencor në Shqipëri bazuar në treguesit e OECD</t>
    </r>
  </si>
  <si>
    <r>
      <t>Për shpenzimet në paga,</t>
    </r>
    <r>
      <rPr>
        <sz val="12"/>
        <color theme="1"/>
        <rFont val="Times New Roman"/>
        <family val="1"/>
      </rPr>
      <t xml:space="preserve"> fondet shtesë kërkohen për 1 nëpunës informacioni për vitin 2022, 1 sekretar shkencor për publikimet për vitin 2023, 1 sekretar shkencor për vitin 2024. • Për shpenzimet operative, kërkesa vjen për përballimin e bursave të kan0064idatëve për magjistratë të vitit të parë dhe të dytë dhe për përballimin e bursave të kandidatëve për këshilltarë dhe ndihmës ligjorë.
• Për shpenzimet në investime, kërkesa vjen për ndërtimin e godinës së re së Shkollës së Magjistraturës dhe logjistikën e saj.
</t>
    </r>
  </si>
  <si>
    <r>
      <t xml:space="preserve">Për shpenzimet në investime, </t>
    </r>
    <r>
      <rPr>
        <sz val="12"/>
        <color theme="1"/>
        <rFont val="Times New Roman"/>
        <family val="1"/>
      </rPr>
      <t>kërkesa vjen si pasojë e investimeve në sistemin për dixhitalizimin e arkivës të ILDKPKI.</t>
    </r>
  </si>
  <si>
    <r>
      <t>Për shpenzimet operative</t>
    </r>
    <r>
      <rPr>
        <sz val="12"/>
        <color theme="1"/>
        <rFont val="Times New Roman"/>
        <family val="1"/>
      </rPr>
      <t>, fondet shtesë kërkohen për zhvillimin e trajnimeve të stafit për sistemin e ri elektronik të shqyrtimit të ankesave, për ekspertët e huaj që do jenë pjesë e procesit, përkthyesit, marrjen me qera të ambienteve për zhvillimin e trajnimeve.</t>
    </r>
  </si>
  <si>
    <r>
      <t xml:space="preserve">Për shpenzimet në investime, </t>
    </r>
    <r>
      <rPr>
        <sz val="12"/>
        <color theme="1"/>
        <rFont val="Times New Roman"/>
        <family val="1"/>
      </rPr>
      <t>fondet shtesë kërkohen për krijimin e një sistemi të dorëzimit të kërkesave nëpërmjet e-Albania për shqyrtimin e ankesave, vënien në funksion të një sistemi elektronik të brendshëm për menaxhimin dhe mbarëvajtjen e shërbimeve kryesore dhe funksioneve mbështetëse të institucionit, krijimin dhe dixhitalizimin e arkivës/protokollit.</t>
    </r>
  </si>
  <si>
    <t>Zhvillimi I Sportit dhe Rinise</t>
  </si>
  <si>
    <r>
      <rPr>
        <sz val="11"/>
        <color theme="1"/>
        <rFont val="Times New Roman"/>
        <family val="1"/>
      </rPr>
      <t>Në zërin 604 “Transfertë e pakushtëzuar”, për të përmbushur objektivat në kuadër të hyrjes në fuqi të ndryshimeve më të fundit të ligjit për sportin (</t>
    </r>
    <r>
      <rPr>
        <i/>
        <sz val="11"/>
        <color theme="1"/>
        <rFont val="Times New Roman"/>
        <family val="1"/>
      </rPr>
      <t>referuar ligjit 105/2020 datë 29.07.2020 “për disa ndryshime në ligjin 79/2017 “Për sportin” si dhe të ligjit 75/2019 “Për rininë”).
- 184 mln leke per zhvillimin e aktiviteteve ne kuader te shpalljes se Tiranes Kryqyteti Evropian i Rinise per vitin 2022 ( Kerkesa eshte paraqitur nga Bashkia Tirane, per tu financuar nga MASR)</t>
    </r>
  </si>
  <si>
    <t>Nuk ka paraqitur PBA</t>
  </si>
  <si>
    <t>Kekresa shtese per paga, me argumentin, e ndryshimeve strukturore ne aparatin e MB dhe shtesa e 25 funksioneve ne funksion te trupes se vleresimit te Vettingut ne SHCBA. Shpenzime operative (602+606), per te perballuar shpenzimet ne Inspektoriatin Kombetare te Mbrojtjes se Territorit, dhe per mbulimin e shp. te nevojshme per SHCBA. Kerkesa per shp.kapitale paraqite per projektet ekzistues, dhe per finacimin e projekteve te reja</t>
  </si>
  <si>
    <t>Kerkesa per financimin e fondit te pagave, nga te cilat 384 ml mangesi ne financim per politikat ekzistuese. Kerkesa per shp.operative, kryesisht per uniforma dhe pjesa tjeter eshte per financimin e politikave te reja. Kerkesa per financimin e shp.kapitale per projektet ekzistuese dhe projekteve te reja.</t>
  </si>
  <si>
    <t>Kerkese shtese per paga, si rezultat e shteses se numrit te punonjesve prej 27 veta, si dhe zbatimi i VKM i miratura per Garden. Kerkesa per shp operative, per financimin e VKM nr.638/2020 per financimin e sherbimit te ushqimit per punonjesit e Gardes.</t>
  </si>
  <si>
    <t xml:space="preserve">Kerkesa Totale per financimin e projekteve te reja investimesh </t>
  </si>
  <si>
    <t>Nuk ka kerkesa shtese</t>
  </si>
  <si>
    <t>Kerkese shtese per financimin e projekteve te investimeve</t>
  </si>
  <si>
    <t>Veprimtaria Informative Shteterore</t>
  </si>
  <si>
    <t>SHISH, propozon qe brenda tavaneve buxhetore te financoj 3 projekte te reja investimesh me kosto prej 37 ml leke. Gjithashtu, paraqiten dhe kerkese shtese per financimin e disa projekteve te tjera investimesh prej 17,2 ml leke.</t>
  </si>
  <si>
    <t>30+10(eksperte te jashte)</t>
  </si>
  <si>
    <t>Kerkese shtese per financimin e fondit te pagave si rezultat e propozimit te shtimit te 30 punonjesve, per shkak te mbulimin e përvitshëm me auditim të 61 bashkive dhe 12 qarqeve të vendit, si dhe mbulimin e fondit te nevojshme per 10 eksperte te jashtem. Kerkese per financimin e shp.oerative si fond i nevojshëm për përballimin e shpenzimeve në angazhimet e audituesve në auditimin e bashkive dhe qarqeve. si dhe kerkese shtese per shp.kapitale</t>
  </si>
  <si>
    <t xml:space="preserve">Paraqitet kerkese shtese per financimin e projektit ekzistues "Dixhitalizimi i Arkives". </t>
  </si>
  <si>
    <t>Kerkesa per financimin e shp.operative, per realizimin dhe mbeshtetjen e projekteve kinematografike. Si dhe eshte propozuar te financohet nje politike e re per financimin e studenteve ne Universitetin e Arteve.</t>
  </si>
  <si>
    <t>Propozohet shtimi i nje nenseksioni te ri me 2 ndihmeskomisoner. Gjithashtu, paraqitet kerkese shtese per financimin e politikes ekzistuese si mangesi ne financim. Si dhe propozohet dhe 1 (nje ndihmeskomisiner si "Focal point".  Shp. Operative per finacimin e aktiviteteve te domosdoshme. Paraqite dhe kerkese shtese per financimin e projekteve ekzistuese dhe projekteve te reja investimesh</t>
  </si>
  <si>
    <t>Kerkese shtese për financimin e politikës të re, pra propozimit të rritjes të kapaciteteve administrative me 4 punonjës shtesë. Paraqitet kerkese shtese për blerjen e një mjeti transporti për të bërë të mundur lëvizjen e grupeve të monitorimit.</t>
  </si>
  <si>
    <t>2022</t>
  </si>
  <si>
    <t xml:space="preserve">Paraqitet kerkese shtese, per rritjen e subvencionit. Gjithahshtu, propozohen te financohen projekte te reja investimesh. </t>
  </si>
  <si>
    <t>Agjencia e Prokurimit Publik</t>
  </si>
  <si>
    <t>Paraqitet, kerkese shtese per financimin  Sistemit të Prokurimit Publik Elektronik (SPE)</t>
  </si>
  <si>
    <t xml:space="preserve">Sherbimi per Diasporen </t>
  </si>
  <si>
    <t xml:space="preserve">Agjencia per Diasporen </t>
  </si>
  <si>
    <t>Kekresa shtese per financimin e mangesise ne financim prej 161 mije leke dhe paraqitet kerkese shtese per 2 punonjes me kontrate per shkak te fluksit te madh te punes. Gjithashtu paraqitet kerkese shtese per shp.operative</t>
  </si>
  <si>
    <t xml:space="preserve">Qendra e Botimeve per Diasporen </t>
  </si>
  <si>
    <t xml:space="preserve">Nuk muund te identifikohen kerkesa shtese, per sa kohe mungon relacioni dhe Formati 3 "Poltikat e Reja". </t>
  </si>
  <si>
    <t>Qendra e Studimeve dhe Publikimeve per Arbereshet</t>
  </si>
  <si>
    <t xml:space="preserve">Fondi i Zhvillimit per Diasporen </t>
  </si>
  <si>
    <t>Agjencia e Menaxhimit te Burimeve Ujore</t>
  </si>
  <si>
    <t>Kerkese shtese per 5 punonjes me kontrate (sanitare). paraqitet kerkese shtese per financimin e shp.operative dhe shp.kapitale qe lidhen me aktivitetet e parashikuara në planin e veprimit në zbatim dhe të strategjisë:</t>
  </si>
  <si>
    <t>Avokatura e Shtetit</t>
  </si>
  <si>
    <t>Paraqitet kerkese shtese ne strukturen organik te Avokatures, por nuki del qarte numri shtese qe kerkohet. Gjithashtu paraqitet kerkese shtese per shp.operative për përballimin e shpenzimeve të transportit dhe shpenzimeve të trajnimeve dhe abonimeve në site elektronike juridike. propozohen te financohen projekte ekzistuese dhe te reja investimesh.</t>
  </si>
  <si>
    <t>Sherbime te tjera</t>
  </si>
  <si>
    <t>Drejtoria e Informacionit te Klasifikuar</t>
  </si>
  <si>
    <t xml:space="preserve">Paraqitet kerkese shtese per shpenzime kapitale për financimin e “ Projektit për Rikonstruksion Godine”, me argumentin që gjatë vitit 2022 institucioni të ketë mundësinë e projektimit për një kat të nëndheshëm.   </t>
  </si>
  <si>
    <t>Komiteti Shteteror i Minoriteteve</t>
  </si>
  <si>
    <t>Inspektoriati Qendror</t>
  </si>
  <si>
    <t>Paraqitet kerkese shtese per financimin e Politikave te reja ( Godine e re multifunksionale, pajisje laboratorike dhe pershtatja e dhomes se serverit per godine e re)</t>
  </si>
  <si>
    <t>Qendra Kunder Ekstremizmit te Dhunshem dhe Radikalizmit</t>
  </si>
  <si>
    <t xml:space="preserve">Paraqitet kerkese shtese per financimin e shtimit te struktures se re me shtimin e nje sektori te ri, per shkak se institucionit i jane ngarkuar detyra te reja (pra rehabilitimi dhe riintegrimi i shtetasve shqiptare te kthyer nga Siri-Irak. Gjithashtu, propozohet dhe financimi i nje sisitemi databaze per identifikim, ndjekjen menaxhimin dhe monitorimin e procesit te rehabilitimit dhe ri-integrimit. </t>
  </si>
  <si>
    <t>Agjencia per Hapje, Dialog dhe Bashkeqeverisje</t>
  </si>
  <si>
    <t>Referuar Formatit 3 "Politikat e Reja", propozohet shtimi i struktures me 1 (drejtori ekonomik dhe nje sektor biznesi, por nuk del qarte numri shtese qe propozohet. Dhe propozohet kerkese shtese per projekte investimesh.</t>
  </si>
  <si>
    <t>Agjencia e Zhvillimit te Territorit</t>
  </si>
  <si>
    <t>Kerkese shtese per shlyerjen e detyrimit financiar te mbetur te nje vendimi gjyqesor</t>
  </si>
  <si>
    <t>Agjencia e Auditimit te Fondeve te BE</t>
  </si>
  <si>
    <t>Paraqitet kerkese shtese per 2 punonjes me kontrate. Paraqitet kerkese shtese per parashikim fondi per artikullin 606.</t>
  </si>
  <si>
    <t>Agjencia Kombetare e Planifikimit te Territorit</t>
  </si>
  <si>
    <t xml:space="preserve">Paraqitet kerkese shtese per projektet ne vazhdim. </t>
  </si>
  <si>
    <t>KEK (Institucion i krijuar ne 2019)</t>
  </si>
  <si>
    <t>Njësia Speciale Antikorrupsion dhe Antievazion (institucion i kirijuar ne vitin 2020)</t>
  </si>
  <si>
    <t>e-Qeverisja</t>
  </si>
  <si>
    <t>ASIG</t>
  </si>
  <si>
    <t xml:space="preserve">Paraqitet kerkese ri-alokimi per fondin e pagave si argument e plotesimit te struktures se institucionit. Paraqitet kerkese shtese per financimin e projekteve te ekzistuese dhe te reja invetimesh. Gjithashtu sqaron që për projektin “Shtimi i kapaciteteve të infrastrukturës IT”, janë parashikuar fonde prej 15 milion lekë, përkatësisht për vitin 2021 dhe 2022. Për vitin 2021-2022, këto fonde i kanë kaluar AKSHIT, për realizimin e këtij projekti. Institucioni, nuk paraqet kërkesë shtesë për këtë projekt, por kërkon që këto fonde të planifikuar për këtë projekt të kalojnë ASIG, </t>
  </si>
  <si>
    <t>ACESK</t>
  </si>
  <si>
    <t>Per financimin e 3 projekteve te reja investimesh, te cilat propozohen te financohen brenda tavaneve buxhetore</t>
  </si>
  <si>
    <t>Menaxhimi i Administrates Publike</t>
  </si>
  <si>
    <t>Departamenti i Administrates Publike</t>
  </si>
  <si>
    <t>Paraqitet kerkese shtese per financimin e shtimit te struktures, por nuk del qarte se sa parashikohet te shtohet struktura. Gjithashtu, propozhen te financohen dhe projekte te reja investimesh</t>
  </si>
  <si>
    <t>Shkolla Shqiptare e Administrtes Publike</t>
  </si>
  <si>
    <t>Paraqitet kerkese shtese per për financimin e 9 punonjësve të rinj, që propozohen të shtohen strukturës së ASPA. sqarohet se për projekltin “Rikonstruksion godine”, fondi i parashikuar për vitet 2022 dhe 2023, të ri-alokohet shuma totale në vitin 2022, pra i gjithe fondi prej 20 milion lekë të parashikohet për vitin 2022, me argumentin që kjo shumë e ndarë në 3 (tre) vite, është e pamjaftueshme për një rikonstruksion total të godinës.</t>
  </si>
  <si>
    <t>ADISA</t>
  </si>
  <si>
    <t>Paraqiten si kerkesa shtese per financimin e politikave ekzsituese, me argumentin e hapjes se 1 qendre te re dhe 5 zyra me nje ndalese ne bashki per vitin 2022. nuk eshte detajuar financimi i huaj me argumentin se projekti ka mbaruar ne vitin 2020,</t>
  </si>
  <si>
    <t>Mbeshtetjet per Kultet Fetare</t>
  </si>
  <si>
    <t>Paraqitet kerkese shtese per rikonstruksion zyrash, si pasoje e termetit te ndodhur ne vitin 2019,</t>
  </si>
  <si>
    <t>Prokuroria e Pergjithshme</t>
  </si>
  <si>
    <t>Institucioni paraqet kerkese shtese per numer punonjesish perkatesisht me nga 10 oficere te policise gjyqesore ne vit, me synimin qe cdo prokuror te kete nje oficer policie.  Nuk ka kerkesa per fonde buxhetore shtese. Per perballimin e shpenzimeve te personelit, kerkon transferim fondesh nga 602 ne 600+601.</t>
  </si>
  <si>
    <t>Keshilli i Larte Gjyqesor</t>
  </si>
  <si>
    <t>-</t>
  </si>
  <si>
    <t>Nuk ka kerkesa shtese per kete program buxhetor.</t>
  </si>
  <si>
    <t>Mbeshtetje per teknologjine e sistemit te drejtesise</t>
  </si>
  <si>
    <t>Buxheti Gjyqesor</t>
  </si>
  <si>
    <t>Gjykata Kushtetuese</t>
  </si>
  <si>
    <t>Veprimtaria Gjyqesore Kushtetuese</t>
  </si>
  <si>
    <t>GjK ka paraqitur kërkesë  për shtim të strukturës  me 10 punonjës organikë. Kerkesat shtese per investime pershijne: vazhdimin e projektit te rinovimit te parkut te automjeteve, informatizimin, blerjen e pajisjeve elektronike dhe zhvillimin e nje projekti te ri rikonstruksioni te ambienteve te gjykates.</t>
  </si>
  <si>
    <t>Keshilli i Larte i Prokurorise</t>
  </si>
  <si>
    <t>Nuk ka kerkesa shtese mbi tavanet buxhetore.</t>
  </si>
  <si>
    <t>Struktura e Posacme Antikorrupsion</t>
  </si>
  <si>
    <t>Veprimtaria e SPAK</t>
  </si>
  <si>
    <t>Spak ka paraqitur kerkese ne shpenzime personeli per arsye te efekteve financiare shtese ne zbatim te ndryshimeve ligjore te reformes ne drejtesi dhe plotesimin e numrit te plote te prokuroreve dhe personelit te BKH-se. Kerkesat shtese per investime perfshijne: blerjen e 18 automjeteve, 60 kasafortave te sigurise, pajisjeve elektronike si edhe parashikon nje projekt per ndertimin e nje godine te re te institucionit.</t>
  </si>
  <si>
    <t>Institucione te sistemit te drejtesise</t>
  </si>
  <si>
    <t>Veprimtaria mbikqyrëse e Inspektoriatit të Lartë të Drejtësisë (ILD)</t>
  </si>
  <si>
    <t xml:space="preserve">ILD ka paraqitur kerkese shtese per shpenzime personeli, per mbulimin e aktivitetit te institucionit. Kerkesat shtese per investime perfshijne: blerje pajisje zyre, rikonstruksion godine dhe rimodelim te dhomes se serverave. </t>
  </si>
  <si>
    <t>Veprimtaria e rivlerësimit kalimtar të magjistratit (KPK)</t>
  </si>
  <si>
    <t>KPK ka paraqitur kerkese shtese ne shpenzime personeli pasi jane perllogaritur shperblimet per veshtiresi pune dhe pagesa e oreve jashte orarit. Formati 2 nuk eshte plotesuar sipas tavaneve te miratuara. Ketij institucioni i mbaron mandati në Qershor 2022, përcaktuar në nenin 179/b të Kushtetutës së Republikës së Shqipërisë.</t>
  </si>
  <si>
    <t>Veprimtaria e apelimit të rivleresimit kalimtar (KPA)</t>
  </si>
  <si>
    <t>Nuk ka sjelle PBA</t>
  </si>
  <si>
    <t>Veprimtaria e Komisionerit Publik (KP)</t>
  </si>
  <si>
    <t xml:space="preserve"> Institucioni nuk ka kërkesa shtesë për arsye të mbarimit të mandatit të tij në Qershor 2022, përcaktuar në nenin 179/b të Kushtetutës së Republikës së Shqipërisë.</t>
  </si>
  <si>
    <t>Komisioni Qendror i Zgjedhjeve</t>
  </si>
  <si>
    <t>Veprimtaria administrative e institucionit</t>
  </si>
  <si>
    <t>KQZ ka paraqitur kerkese shtese per shpenzime personeli per shkak te pageses se ish-anetareve te liruar nga detyra referuar pikes 2, neni 182, ligji 101/2020. KQZ ka paraqitur kerkese shtese ne zerin 606 per shperblimin e: komisionerit, anetareve te Komisionit Rregullator dhe Komisionit te Ankimeve dhe Sanksioneve, sipas parashikimeve ne ligjin 101/2020. Kerkesat shtese per investime pershijne: ndertimin e nje kati shtese ne godinen e KQZ dhe permiresimin e infrastruktures TIK.</t>
  </si>
  <si>
    <t>KLGJ ka paraqitur kërkesë për shtim të strukturës  me 57 punonjës për administratën gjyqësore. Kerkesat shtese per investime perfshijne: rikonstruksion dhe ndertim godinash, blerje pajisje elektronike dhe programe software-i.
Kerkese shtese prej 350  Ndihmes Ligjore dhe fond rreth 600 milione leke per 2022 per kete qellim</t>
  </si>
  <si>
    <t>Shërbimet inxhinierike të pavarura për zbatimin e Kontratës Koncesionare/PPP “Për rehabilitimin, operimin dhe transferimin e Aeroportit të Kukësit</t>
  </si>
  <si>
    <t xml:space="preserve">Zhvillimi Rajonal i Broadband -Asistence teknike- Projekti i Atlasit të broadband 
WBIF -Asistence teknike- Projekti pilot 1 per zonen e veriut 
WBIF -Asistence teknike- Projekti pilot 2 per zonen e jugut
Ngritja e zyrave rajonale/kombetare kompetente per Broadband (BCO)
Investime ne fiber optike ne zonat e bardha
</t>
  </si>
  <si>
    <t xml:space="preserve">Pajisje elektronike per ASHSH
Pajisje per mobilimin e zyrave ASHSH
Blerje mjete transporti
Shpronsime (98% e kërkesave shtesë buxhetore)
Zgjerim dhe shtese kati te AQTN
</t>
  </si>
  <si>
    <t>KËRKESAT SHTESË PËR VITET 2022-2024</t>
  </si>
  <si>
    <t>TOTAL 2022-2024</t>
  </si>
  <si>
    <t>05</t>
  </si>
  <si>
    <t>Ministria e Bujqësisë dhe Zhvillimit Rural</t>
  </si>
  <si>
    <t>Nuk ka paraqitur asnje kerkese shtese</t>
  </si>
  <si>
    <t>2023</t>
  </si>
  <si>
    <t>2024</t>
  </si>
  <si>
    <t>04220</t>
  </si>
  <si>
    <t>Siguria Ushqimore dhe Mbrojtja e Konsumatorit</t>
  </si>
  <si>
    <t>04230</t>
  </si>
  <si>
    <t>Mbështetje për Peshkimin</t>
  </si>
  <si>
    <t>Skema e Mbeshtetjes se Peshkimit me ninivim anijesh, riparime motorike, rinovim pajisje elektrike e elektronike</t>
  </si>
  <si>
    <t>04240</t>
  </si>
  <si>
    <t>Menaxhimi i Infrastrukturës së Kullimit dhe Ujitjes</t>
  </si>
  <si>
    <t>Investime të Brendshme Ujitje, Kullim e Mbrojtje nga Përmbytja</t>
  </si>
  <si>
    <t>04250</t>
  </si>
  <si>
    <t>Zhvillimi Rural duke mbështetur prodhimin bujqësor, blegtoral, agroindustrinë dhe marketingun</t>
  </si>
  <si>
    <t xml:space="preserve">• Kërkesat shtesë për vitin 2022, argumentohen si më poshtë:
- Kërkohet shtesë për artikullin 606 për Skemën Kombëtare 3,037,590,000 lekë dhe Skemën e Naftës 7,810,000 lekë. 
Në Shpenzimet Kapitale të Brendshme (TVSH), është përfshirë kosto e bashkëfinancimit për projektet e huaja që operojnë në fushën e bujqësisë dhe zhvillimit rural: IPARD II dhe BERZH, pasi pritet disbursimi sipas marrëveshjeve përkatëse dhe planit të veprimit.
Në Shpenzime Kapitale të Huaja është përfshirë financimi për projektet e huaja që operojnë në fushën e bujqësisë dhe zhvillimit rural: IPARD II, pasi pritet disbursimi sipas marrëveshjeve përkatëse dhe planit të veprimit.
• Kërkesa shtesë për vitin 2023
- Skema Kombëtare         3 754 600 000 lekë
- Skema e Naftës            150 000 000 lekë
- Shpenzime Kapitale të Huaja             20 507 000 lekë 
• Kërkesa shtesë për vitin 2024
Kërkesa për vitin 2024 është më e lartë se tavanet e miratuara dhe arrin në një vlerë totale prej      4 730 500 000 lekë, përkatësisht për:
- Skema Kombëtare         4 380 500 000 lekë
- Skema e Naftës            350 000 000 lekë
</t>
  </si>
  <si>
    <t xml:space="preserve">Këshillimi dhe Informacioni Bujqësor </t>
  </si>
  <si>
    <t>05470</t>
  </si>
  <si>
    <t>Menaxhim i Qëndrueshëm i Tokës Bujqësore</t>
  </si>
  <si>
    <t>Per produktin “Krijimi i Sistemit të Informacionit për Tokën (LIS) dhe Integrimin e saj në GIS”. ritheksohet nevoja dhe kërkesa për investime, me shtesë fondi prej 10 000 000 lekë.</t>
  </si>
  <si>
    <t>Ministria e Kultures</t>
  </si>
  <si>
    <t xml:space="preserve">Trashegimia Kulturore dhe Muzete </t>
  </si>
  <si>
    <t xml:space="preserve">• Në zërin 602 kërkohen fonde shtesë prej 15 milion lekësh për ekzekutimin e një vendimi gjyqësor mbi detyrimin e palës së paditur e cila është planifikuar për t’u shlyer në vitin 2022.                                  Shpenzime Kapitale të Brendshme
I) Projekte që kërkojnë financim për ndërhyrje emergjente restauruese konsoliduese në objekte monumente kulture të kategorisë së I-rë të cilët rrezikojnë të zhduken me vlerë 1.720.625.633 lekë.
II) Projekte për objekte në rrisk që kërkojnë financim për vitin 2022 me vlerë 385.785.300 lekë.
III) Investime të tjera të rëndësishme:
-Blerje e 2 banesave, Muzeu i Filmit me vlerë 98.400.000 lekë. 
-Hartim i udhëzuesit mbi teknika tradicionale të ndërtimit në Qendrat Historike Berat Gjirokastër me vlerë 3.700.000 lekë.
-Digjitalizim i Monumenteve te Kulturës me vlerë 14.100.000 lekë.
Financim i Huaj
• Kërkohet vendosja e tavaneve (kapitull 2) me vlerë 69.159.643 lekë për vitin 2022 me qëllim përdorimin e financimit të huaj pasi mungesa e tavaneve të financimit të huaj për vitin 2022-çon në pamundësinë e përdorimit të disbursimeve të financimeve të huaja në formë grantesh të lëvruara në llogaritë operative në bankat e nivelit të dytë të hapura për zbatimin e projekteve IPA.
</t>
  </si>
  <si>
    <t xml:space="preserve">Arti dhe Kultura </t>
  </si>
  <si>
    <t xml:space="preserve">Shpenzime Kapitale të Brendshme
-Për restaurimin, rikonstruksionin dhe rehabilitimin e hapësirave në Muzeun e Arteve të bukura (Galeria Kombëtare e Arteve) kërkohet që vlera e planifikuar prej 294.989.126 lekë në vitin 2024 të shtohet për vitin 2022, me qëllim mbylljen e këtij projekti brenda tre viteve buxhetore 2021-2023.
-Hartimi i projektit për Biblotekën Kombëtare kërkohet shtesë 76.473.000 lekë. 
-Hartimi i projektit Teatrin e Kukullave kërkohet shtesë prej 11.622.000 lekë. 
-Blerje vegla muzikore me vlerë 32.245.000 lekë për Teatrin e Operas dhe Baletit.
Financim i Huaj
Kërkohet vendosja e tavaneve (kapitull 2) me vlerë 67.083.506 lekë për vitin 2022 me qëllim përdorimin e financimit të huaj pasi mungesa e tavaneve të financimit të huaj për vitin 2022-çon në pamundësinë e përdorimit të disbursimeve të financimeve të huaja në formë grantesh të lëvruara në llogaritë operative në bankat e nivelit të dytë të hapura për zbatimin e projekteve IPA. </t>
  </si>
  <si>
    <t xml:space="preserve">Ministria për Europën dhe Punët e Jashtme </t>
  </si>
  <si>
    <t>Planifikim/Menaxhim/Administrim</t>
  </si>
  <si>
    <t>• Kërkohet financim shtesë në vlerën 16,000,000 lekë për shlyerjen e detyrimeve të prapambetura. Fondi është shpenzuar për riparimin e pjesës së brendshme të MEPJ e cila u dëmtua 2 herë nga tërmetet e vitit 2019. 
• Gjithashtu kërkohet financim për produktin “Rikonstruksion i pjesshëm i godinës së MEPJ” në vlerë 139,000,000 lekë</t>
  </si>
  <si>
    <t>01120</t>
  </si>
  <si>
    <t>Mbështetje Diplomatike Jashtë Vendit</t>
  </si>
  <si>
    <t xml:space="preserve">Kërkesat shtesë për shpenzimet korrente për vitin 2022 dhe 2023 lidhen me Këshillin e Sigurimit të OKB. 
</t>
  </si>
  <si>
    <t>Aktiviteti diplomatik dhe konsullor i MEPJ</t>
  </si>
  <si>
    <t>Mbështetje institucionale për procesin e integrimit</t>
  </si>
  <si>
    <t xml:space="preserve">• Kërkesë shtesë për ngritjen e Sekretariatit Evropian. Në këtë kuadër parashtrohet kërkesa për një rritje të financimit për shpenzimet e personelit, në vlerën 5 440 000 Lekë në çdo vit për periudhën e programimit 2022 – 2024. Në këtë shumë përfshihet diferenca në pagë dhe sigurime shoqërore nga paga e specialistit në pagën III-a për 17 anëtarë të Sekretariatit Evropian.
• Kërkesë shtesë për projektin SEI. Në këtë kuadër parashtrohet kërkesa për një shtesë në artikullin ekonomik 231, kapitulli 02 në shumën 106 000 000 Lekë për vitin 2022 (financim grant i huaj i dhënë nga Instrumenti i Asistencës së Para-anëtarësimit (IPA II)) dhe në artikullin ekonomik 231, kapitulli 04, një shtesë në shumën 640 000 Lekë për vitin 2022 financim i brendshëm që do të shërbejë për të mbuluar me TVSH shpenzimet që parashikohen nga projekti në përputhje me kontratën përkatëse.
• Kërkesë shtesë për projektin EuropeAid/137464/IH/SER/AL “Ndërtimi i kapaciteteve për Ministrinë për Evropën dhe Punët e Jashtme dhe ministritë e linjës për përgatitjen e procesit të negociatave dhe përafrimit ligjor”. Kërkohet që në buxhetin e Ministrisë për Evropën dhe Punët e Jashtme, në këtë program buxhetor, për vitin 2022, në artikullin ekonomik 231, kapitulli 01 të parashikohet shuma prej 125 493 355 Lekë për të mbuluar kërkesën për rikuperim të shërbimeve të Komisionit Evropian.
• Kërkesë shtesë për projektin “Mbështetje për organizatat e shoqërisë civile” financuar nga Instrumenti i Asistencës së Para-anëtarësimit (IPA II) i Bashkimit Evropian. Në total, për këtë projekt, për vitin 2022 kërkohen 42 milion Lekë për financimin e huaj dhe 27 milion Lekë për pagesën e TVSH, në artikullin financiar 231, respektivisht në kapitullin 02 dhe 04.
Për vitin 2023, për këtë projekt, kërkohet një shtesë fondi, në 42 milion Lekë për financimin e huaj dhe 5 milion Lekë për pagesën e TVSH, në artikullin financiar 231, respektivisht në kapitullin 02 dhe 04.
</t>
  </si>
  <si>
    <t>Instituti I Statistikave</t>
  </si>
  <si>
    <t>Veprimtaria  Statistikore</t>
  </si>
  <si>
    <t>Kërkesat shtesë të paraqitura në PBA 2022-2024 vijnë si rezultat i zbatimit të aktiviteteve të reja statistikore, përmirësimit të infrastrukturës së institucionit, zhvillimit të CENS-it të popullsisë dhe Banesave në vitin 2022 dhe CENS-it të Bujqësisë në vitin 2024. E gjithë kërkesa shtesë për shpenzimet korrente është kostuar si pjesë e produktit ekzistues “Njësi statistikore të vrojtuara”.• CENS i Popullsisë dhe Banesave 2022, mbulohet kryesisht nga buxheti i shtetit dhe pjesërisht nga donatorët. Në datë 11.12.2018 është nënshkruar kontrata e Grantit “Mbështetje për zbatimin e CENS-it të Popullsisë dhe Banesave 2022, në Shqipëri”, ndërmjet INSTAT dhe Drejtorisë së Përgjithshme të Financimeve dhe Kontraktimeve për fondet e BE, Bankës Botërore dhe donatorëve të tjerë. Për këtë arsye kërkohet financim i huaj në PBA 2022-2024 përkatësisht për vitin 2022 në vlerë 450.1 milion, 2023 në vlerë 102.1 milion lekë, 2024 në vlerë 44.5 milion lekë. E gjithë kërkesa shtesë për financimin e huaj i përket produktit “Regjistrimi i Popullsisë”.</t>
  </si>
  <si>
    <t>Komisioneri per te Drejten e Informimit dhe Mbrojtjen e te Dhenave Personale</t>
  </si>
  <si>
    <t>5+16</t>
  </si>
  <si>
    <t xml:space="preserve">1- Kërkohet shtesë fondesh në Artikullin 600&amp;601  mesatarisht në shumën 9.000 (në mijë) lekë, për çdo vit buxhetor 2022-2024 per nje shtese prej 5 punonjesish te miratuar. Gjitashtu kekohet shtese në shumën 23.800 (në mijë lekë), për një shtese tjeter prej 16 punonjësish të shtuar.
2- Artikulli 602, “Mallra dhe shërbime të tjera”, kërkohet rritje në shumën rreth 12.000 (në mijë) lekë, per: 
-Strategjia Antikorrupsion dhe Strategjia në Administratën Publike në shumën 1.000 (në mijë) lekë 
-Strategjia për edukimin Ligjor në shumën rreth 1.000 lekë dhe 10.000 (mije leke) per 16 punonjesit e shtuar.
3- Artikullin 231, për “Zhvillimin e përditësimit të Regjistrit elektronik kombëtar online për AutoritetetPublike/koordinatorëve/kërkesave për informacion”, parashikohet të jetë në shumën 7.500 (në mijë lekë), e ndarë në vite. “Blerje pajisje kompjuterike/elektronike, instrumente/vegla/zyre”, parashikohen të jenë në shumën 6000 (në mijë lekë), për pajisjen e stafit të ri, me mjetet e punës apo rinovimin e pajisjeve ekzistuese për vitin 2022 dhe i detajuar me tej për çdo vit 2023-2024 ( nëse realizohen kërkesat e vitit 2022) 
- “Krijimi, administrimi dhe monitorimi i Regjistrit elektronik të thirrjeve të padëshiruara”, në shumën 11.000 në mijë lekë.
</t>
  </si>
  <si>
    <t>Komisioneri për Mbrojtjen nga Diskriminimi</t>
  </si>
  <si>
    <t>Kerkesa shtese per shpenzimet korrente lidhet me marrjen e eksperteve per hartimin e strategjise se re te KMD dhe ceshtjet ne gjykate kushtetuese.Kerkese prej 5 milion lekesh lidhet me blerjen e nje automjeti.</t>
  </si>
  <si>
    <t>Instituti i studimeve të krimeve të komunizmit</t>
  </si>
  <si>
    <t>Sherbimi Informative Shteteror</t>
  </si>
  <si>
    <t>LM</t>
  </si>
  <si>
    <t>Identifikimi i kerkesave buxhetore prioritare</t>
  </si>
  <si>
    <t>Eshte prirotare kerkesa per shkak edhe te rendesise se ketij objekti dhe venien ne funksionim te tij</t>
  </si>
  <si>
    <t>Sipas analizes se kerkesave shtese Projekti Midea eshte prioritar.</t>
  </si>
  <si>
    <t>Lidhur me shpenzimet korrente pjesa e mirembajtjes se rrugeve eshte prioritare dhe e rendesishme.
Per shpenzimet kapitale duhet nje analize me e detajuar dhe prioritizim nga ana e MIE ( e cila nuk ka derguar kerkesa buxhetore shtese).</t>
  </si>
  <si>
    <t>Te gjitha kerkesat jane te rendesishme ne kuader te Broadband</t>
  </si>
  <si>
    <t>Prioritare, bazuar edhe tek strategjia e Energjise jane projektet qe lidhen me Energjine e Rinovueshme.</t>
  </si>
  <si>
    <t>Investime per ASHSH, nderkohe kerkesa per shpronesimet duhet gjykuar</t>
  </si>
  <si>
    <t>Kerkesa per kete program eshte prioritare dhe duhet akomonduar.</t>
  </si>
  <si>
    <t>Automatizimi dhe vendimet gjyqesore</t>
  </si>
  <si>
    <t>Rrija e numrit te inspektimeve doganore</t>
  </si>
  <si>
    <t>Subvencionim i qirase per familjet e prekura nga termeti;</t>
  </si>
  <si>
    <t>Projekte madhore ne albanologji</t>
  </si>
  <si>
    <t>Rikonstruksion i godines, përshtatja për muze dhe sistemimi I ambjenteve te DPA.</t>
  </si>
  <si>
    <t>Kerkesae e vazhdueshme nga ana e Autoritetit te Konkurrences</t>
  </si>
  <si>
    <t>Prioritet rialokimi I fondeve</t>
  </si>
  <si>
    <t>Ne rast se jane projekte tashme te planifikuara per tu zbatuar</t>
  </si>
  <si>
    <t>Prioritet fondi per paktin me universitetin</t>
  </si>
  <si>
    <t>Prioritet zbatimi I ligjit per sportin. Ndersa fondi qe kerkohet per aktivitet e shpalljes se Tiranes Kryeqyteti I Rinise, mbetet per tu diskutuar angazhimi I MASR.</t>
  </si>
  <si>
    <t>Prioritet fondi qe kerkohet per bursat e kanidateve dhe fondi per ndertimin e godines se Shkolles se Magjistratures</t>
  </si>
  <si>
    <t>Referuar seancave degjimore, me prioritet jane fondi i pagave, Shp per IKMT (650 mln) dhe projekti i Rikonstruksionit te Shtepise Durres (454 mln)</t>
  </si>
  <si>
    <t>Me prioritet u paraqiten nga MB fondi i pagave ku perfshihen (puna jashte orarit dhe efektet e ligjit kosto prej 385 mln). Kosto e uniformave dhe karburant 947 mln). Dhe disa projekte investimesh nga te cilat vetem per projektet ekzistuese paraqitet kerkese shtese prej 1,5 miliarde leke. Duhet mbajtur ne kosiderate dhe kostoja e rikostruksionit te Institutit te Policise Shkencore</t>
  </si>
  <si>
    <t>Me prioritet u paraqiten nga MB fondi i pagave dhe trajtimi me ushqim i Punonjesve te Gardes.</t>
  </si>
  <si>
    <t>Me prioritet u paraqiten nga MB, projektet e invetimeve 1.Pajisje zyre per Pref Vlore, fondi prej 3,4 mln  2. Rikonstruksioni i zyrave te Pref Korce, fondi prej 10 mln</t>
  </si>
  <si>
    <t>Me prioritet u paraqit nga MB, rialokimi i fondeve nga korrente (602), ne shp. Kapitale, me argumentin se nuk kane te parashikuar fonde per shp,kapitale per vitin 2022. gjithashtu me prioritet jane dhe mirembajtja e infrastruktures hardware dhe software te RKGJC dhe RKA</t>
  </si>
  <si>
    <t xml:space="preserve">Me prioritet paraqiten financimi i projekteve te reja brenda tavaneve buxhetore.  Rikonstruksion dhe instalim sistem kondicionimi dhe aspirimi në ambientet arkivore, rreth 5 milion lekë;
 Rikonstruksion zyra në AQ, rreth 9.4 milion lekë;
 Blerje pajisje për implementimin e rrjetit të klasifikuar WAN, rreth 22.5 milion lekë;
</t>
  </si>
  <si>
    <t>Me prioritet paraqitet financimi i projekteve me financim te huaj  Kosto lokale, për financimin e një projekti “Forcimi i kapaciteteve të auditimit të jashtëm”, kosto prej 6.7 milion lekë;“Forcimi i rolit të Auditimit të Jashtëm në mbikëqyrje e partneritet publik-privat në Shqipëri”, fondi prej 4.6 milion lekë. Nderkohe propozimi per strukturen e re lidhet  me auditim e përvitshëm të 61 bashkive dhe 12 qarqeve të vendit</t>
  </si>
  <si>
    <t xml:space="preserve">Paraqiet me prioritet financimi i projekteve kinematografike artikulli (604) Fondi prej 20 milion lekë, për financimin e politikës Ekzistuese “Filma të Financuar”;
 Fondi prej 20 milion lekë, për financimin e politikës Ekzistuese “Projekte Kinematografike”;
</t>
  </si>
  <si>
    <t>Paraqitet me prioritet shtimi i burimeve njerezore, me argumentin qe institucioni eshte pajisur me statusin "A". Gjithashtu paraqitetn me prioritet financimi i projekteve te investimeve, duke arguemntura se fondi per shp.kapitale ju eshte pakesuar (Pajisje zyre dhe komjuterike, studim projektim per rehabilitin e ambjenteve te jashtme dhe te brendshme si dhe blerja e automjeteve te reja)</t>
  </si>
  <si>
    <t>Paraqitet me prioritet shtimi i burimeve njerezore, me argumentin qe synon të sjellë veprimtarinë e tij sa më afër dinamikës së lartë të zhvillimeve në administratën publike në tërësi dhe të shërbimit civil në veçanti . Gjithashtu paraqitetn me prioritet financimi i projekteve te investimeve, blerja e nje automjeti, me arguemtin qe mjetin qe disponojne eshte amortizuar.</t>
  </si>
  <si>
    <t>Propozohet rritja e subvencionit, si dhe disa projekte te reja invetimesh</t>
  </si>
  <si>
    <t xml:space="preserve">Financimi i Sistemit aktual te Prokurimit Publik Elektronik </t>
  </si>
  <si>
    <t>Kerkesa per finacimin e punonjesve shtese</t>
  </si>
  <si>
    <t>Kerkesa per financimin e punonjesve shtese</t>
  </si>
  <si>
    <t>Paraqitet me prioritet financimi i struktures se re, por nuk del qarte numri shtese qe kerkohet. Financimi i projektit Rikonstruksion i Godine (40 mln)</t>
  </si>
  <si>
    <t xml:space="preserve"> Blerje dhe instalim pajisjesh për stacionet marografike të Shëngjinit dhe Orikumit, këkresë shtesë prej 1 milion lekë, për vitet 2022-2024;
 “Ndërtimi i GIZ Kombëtarë”, në përputhje me standardet dhe rregullat e INSPIRE dhe OGC për të dhënë shërbimet mbi informacionin gjeohapësinore sipas tematikave, paraqitet kërkesë shtesë rreth 40 milion lekë për vitin 2022.
 “Fotografim ajror për zonat urbane dhe ato me përparësi zhvillimi ekonomik”, me kosto prej 30 milion lekë për vitin 2022. Kjo kërkesë shtesë për këtë projekt vjen si rezultat i zhvillimit të shpejtë ekonomik dhe i
</t>
  </si>
  <si>
    <t>01</t>
  </si>
  <si>
    <t>Presidenca</t>
  </si>
  <si>
    <t>Veprimtaria e Presidentit të Republikës</t>
  </si>
  <si>
    <t>02</t>
  </si>
  <si>
    <t>Kuvendi</t>
  </si>
  <si>
    <t xml:space="preserve">• Është kërkuar shtesë prej 4 nëpunës civilë për vitin 2022 dhe 3 nëpunës civilë për vitin 2023, duke plotësuar kështu nevojën për stafin e Institutit Parlamentar, Efekti financiar per shtesat e vitit 2022 llogaritet 6.6 milion lekë shpenzime paga shpenzime për kontributet e sigurimeve.
• Gjithashtu, duke patur parasysh që Kuvendi është në pritje të vendimeve të Gjykatës së Shkallës së Lartë, për disa vendime gjyqësore, sipas të cilave Kuvendi rezulton debitor ndaj ish punonjësve (nëpunës civilë),  Janë kërkuar 10 milion lekë shtesë për mbylljen e detyrimeve. 
</t>
  </si>
  <si>
    <t>Nga zhvillimi i seances degjimore paraqitet si domosdoshmeri shtesa e fondit te shpenzimeve te personelit per 4 punonjesit shtese.</t>
  </si>
  <si>
    <t>Veprimtaria ligjvënëse</t>
  </si>
  <si>
    <t>03</t>
  </si>
  <si>
    <t>Kryeministria</t>
  </si>
  <si>
    <t>Kerkohet rritje e fondit te pagave dhe sigurimeve prej 73.5 mln leke, pasi ka nje rritje te numrit te punonjesve nga 150 ne 174 dhe nr te punonjesve me kontrate prej 85 punonjesish. Kerkohet shtese ne zerin 605 220 milion leke per kontribut per marreveshjen administrative per fondin e pershpejtimit te arritjes se objektivave te zhvillimit te qendrueshem ndermjet RSH dhe programit te Kombeve te Bashkuara per Zhvillim</t>
  </si>
  <si>
    <t>Nga komunikimi me institucionin paraqitet si domosdoshmeri kerkesa shtese per shpenzimet e personelit.</t>
  </si>
  <si>
    <t>Theksi ne seancen degjimore u vu te skema kombetare ku per vitin 2022 kerkohet shtese 3.04 miliard leke ne menyre qe skema te shkoje 4 miliarde.</t>
  </si>
  <si>
    <t>Theksi ne seancen degjimore u vu te Keshilli I Sigurimit, ku fondet shtese per shpenzimet korrente jane domosdoshmeri. Madje eshte kerkuar nje shtese per kete qellim dhe per vitin 2021 prej 200 milion lekesh</t>
  </si>
  <si>
    <t>Domosdoshmeri fondet shtese per vitin 2022 per zhvillimin e Census-it.</t>
  </si>
  <si>
    <t>Domosdoshmeri fondet shtese per shpenzimet e personelit per 5 punonjesit e miratuar.</t>
  </si>
  <si>
    <t>Autoriteti për Informimin mbi Dokumentet e ish-Sigurimit të Shtetit</t>
  </si>
  <si>
    <t xml:space="preserve">Për shpenzimet operative kërkojnë një shtesë në vlerën 29 milion lekë për mbulimin me fonde të të gjitha aktiviteteve si dhe projekteve që janë hartuar në bashkëpunim me ekspertizën më të mirë ndërkombëtare.Për shpenzimet kapitale kërkojnë mbështetjen me fonde buxhetore për vitin 2022 në masën 13895 mijë lekë per pajisje zyre dhe elekronike. 
Bazuar në projektin e hartuar nga Instituti i Ndërtimit kërkon plan të financimit të huaj për vitin 2022 në vlerën 18 500 mijë lekë për projektin “Prokurimi i rikonstruksionit të ndërtesës së AIDSSH-së dhe shërbimeve TIK, për krijimin e një arkive moderne”. Gjithashtu kërkon mbështetjen financiare për TVSH për vitin 2022 në vlerën 3 700 mijë lekë.
</t>
  </si>
  <si>
    <t>14 milion propozim per strukture te re. 41 milion Fondi per Pakicat Kombetare 604</t>
  </si>
  <si>
    <t>Propozohet qe fondi prej 213 ml ne shp.operative te ri-alokohet ne shp.kapitale, per plotesimin e nevojave qe ka ky program. Nderkohe per shp.kapitale propozohen per financim dy projekte te reja investimesh</t>
  </si>
  <si>
    <t>Sherbimet te Kujdesit Paresor</t>
  </si>
  <si>
    <t>Paraqitet kerkese per financimin e fondit te pagave ne sistemin paresor, duke argumentuar vetem efekti i rritjes se pagave ne sistemin shendetesor per vitin 2020</t>
  </si>
  <si>
    <t>Paraqitet kerkese shtese per: a) 2,3 miliarde leke, efekti i rritjes se pagave ne sistemin spitalor b)1,5 miliarde leke per Spitalin e Fierit c)2 miliarde leke per shpenziem operative te spitaleve te vendit</t>
  </si>
  <si>
    <t>Paraqitet kerkesa shtese per financimin e vaksinave anti Covid-19</t>
  </si>
  <si>
    <t>Perkujdesi Social</t>
  </si>
  <si>
    <t xml:space="preserve">Paraqitet kerkese shtese, per financimin e Politikes se Re te rritjes se mases se perfitmit te ndihmes ekonomike. </t>
  </si>
  <si>
    <t>Kerkesa me e larte per shpenzime operative per financimin e kostove te mirembajtjes se sistemve IT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</si>
</sst>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L_e_k_-;\-* #,##0.00_L_e_k_-;_-* &quot;-&quot;??_L_e_k_-;_-@_-"/>
    <numFmt numFmtId="165" formatCode="_(* #,##0.00_);_(* \(#,##0.00\);_(* &quot;-&quot;??_);_(@_)"/>
    <numFmt numFmtId="166" formatCode="_(* #,##0_);_(* \(#,##0\);_(* &quot;-&quot;??_);_(@_)"/>
    <numFmt numFmtId="167" formatCode="00000"/>
    <numFmt numFmtId="168" formatCode="000"/>
  </numFmts>
  <fonts count="34" x14ac:knownFonts="1">
    <font>
      <sz val="11"/>
      <color theme="1"/>
      <name val="Calibri"/>
      <family val="2"/>
      <charset val="238"/>
      <scheme val="minor"/>
    </font>
    <font>
      <sz val="11"/>
      <color theme="1"/>
      <name val="Calibri"/>
      <family val="2"/>
      <charset val="238"/>
      <scheme val="minor"/>
    </font>
    <font>
      <sz val="12"/>
      <color theme="1"/>
      <name val="Times New Roman"/>
      <family val="1"/>
    </font>
    <font>
      <sz val="12"/>
      <color rgb="FFFF0000"/>
      <name val="Times New Roman"/>
      <family val="1"/>
    </font>
    <font>
      <b/>
      <sz val="12"/>
      <color rgb="FFFF0000"/>
      <name val="Times New Roman"/>
      <family val="1"/>
    </font>
    <font>
      <sz val="10"/>
      <name val="Arial"/>
      <family val="2"/>
    </font>
    <font>
      <b/>
      <sz val="12"/>
      <color theme="1"/>
      <name val="Times New Roman"/>
      <family val="1"/>
    </font>
    <font>
      <i/>
      <sz val="12"/>
      <color theme="1"/>
      <name val="Times New Roman"/>
      <family val="1"/>
    </font>
    <font>
      <b/>
      <sz val="12"/>
      <name val="Times New Roman"/>
      <family val="1"/>
    </font>
    <font>
      <sz val="10"/>
      <name val="Arial"/>
      <family val="2"/>
      <charset val="238"/>
    </font>
    <font>
      <sz val="12"/>
      <name val="Times New Roman"/>
      <family val="1"/>
    </font>
    <font>
      <b/>
      <sz val="14"/>
      <color theme="1"/>
      <name val="Times New Roman"/>
      <family val="1"/>
    </font>
    <font>
      <b/>
      <sz val="11"/>
      <color theme="1"/>
      <name val="Times New Roman"/>
      <family val="1"/>
    </font>
    <font>
      <b/>
      <sz val="11"/>
      <color rgb="FF000000"/>
      <name val="Times New Roman"/>
      <family val="1"/>
    </font>
    <font>
      <sz val="11"/>
      <color rgb="FF000000"/>
      <name val="Times New Roman"/>
      <family val="1"/>
    </font>
    <font>
      <sz val="11"/>
      <color theme="1"/>
      <name val="Times New Roman"/>
      <family val="1"/>
    </font>
    <font>
      <i/>
      <sz val="11"/>
      <color theme="1"/>
      <name val="Times New Roman"/>
      <family val="1"/>
    </font>
    <font>
      <b/>
      <sz val="11"/>
      <color theme="1"/>
      <name val="Book Antiqua"/>
      <family val="1"/>
    </font>
    <font>
      <sz val="12"/>
      <color rgb="FF000000"/>
      <name val="Times New Roman"/>
      <family val="1"/>
    </font>
    <font>
      <b/>
      <sz val="16"/>
      <name val="Arial"/>
      <family val="2"/>
      <charset val="238"/>
    </font>
    <font>
      <sz val="12"/>
      <name val="Arial"/>
      <family val="2"/>
    </font>
    <font>
      <b/>
      <sz val="12"/>
      <name val="Arial"/>
      <family val="2"/>
    </font>
    <font>
      <b/>
      <sz val="12"/>
      <name val="Arial"/>
      <family val="2"/>
      <charset val="238"/>
    </font>
    <font>
      <sz val="12"/>
      <name val="Arial"/>
      <family val="2"/>
      <charset val="238"/>
    </font>
    <font>
      <sz val="12"/>
      <color rgb="FFFF0000"/>
      <name val="Arial"/>
      <family val="2"/>
    </font>
    <font>
      <b/>
      <sz val="11"/>
      <color theme="1"/>
      <name val="Calibri"/>
      <family val="2"/>
      <charset val="238"/>
      <scheme val="minor"/>
    </font>
    <font>
      <b/>
      <sz val="9"/>
      <color indexed="81"/>
      <name val="Tahoma"/>
      <charset val="1"/>
    </font>
    <font>
      <sz val="9"/>
      <color indexed="81"/>
      <name val="Tahoma"/>
      <charset val="1"/>
    </font>
    <font>
      <b/>
      <sz val="10"/>
      <name val="Arial"/>
      <family val="2"/>
    </font>
    <font>
      <sz val="12"/>
      <color theme="1"/>
      <name val="Calibri"/>
      <family val="2"/>
      <charset val="238"/>
    </font>
    <font>
      <b/>
      <sz val="12"/>
      <color rgb="FFFF0000"/>
      <name val="Arial"/>
      <family val="2"/>
      <charset val="238"/>
    </font>
    <font>
      <b/>
      <sz val="12"/>
      <color theme="1"/>
      <name val="Calibri"/>
      <family val="2"/>
      <charset val="238"/>
      <scheme val="minor"/>
    </font>
    <font>
      <sz val="12"/>
      <color theme="1"/>
      <name val="Calibri"/>
      <family val="2"/>
      <charset val="238"/>
      <scheme val="minor"/>
    </font>
    <font>
      <sz val="12"/>
      <color rgb="FFFF0000"/>
      <name val="Arial"/>
      <family val="2"/>
      <charset val="238"/>
    </font>
  </fonts>
  <fills count="10">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theme="2" tint="-0.249977111117893"/>
        <bgColor rgb="FF000000"/>
      </patternFill>
    </fill>
    <fill>
      <patternFill patternType="solid">
        <fgColor theme="0" tint="-0.34998626667073579"/>
        <bgColor rgb="FF000000"/>
      </patternFill>
    </fill>
    <fill>
      <patternFill patternType="solid">
        <fgColor theme="0" tint="-0.34998626667073579"/>
        <bgColor indexed="64"/>
      </patternFill>
    </fill>
    <fill>
      <patternFill patternType="solid">
        <fgColor rgb="FFFFFFFF"/>
        <bgColor rgb="FF000000"/>
      </patternFill>
    </fill>
    <fill>
      <patternFill patternType="solid">
        <fgColor theme="0"/>
        <bgColor rgb="FF000000"/>
      </patternFill>
    </fill>
  </fills>
  <borders count="7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tted">
        <color indexed="64"/>
      </bottom>
      <diagonal/>
    </border>
    <border>
      <left style="medium">
        <color indexed="64"/>
      </left>
      <right/>
      <top/>
      <bottom/>
      <diagonal/>
    </border>
    <border>
      <left style="medium">
        <color indexed="64"/>
      </left>
      <right style="dashDotDot">
        <color indexed="64"/>
      </right>
      <top style="medium">
        <color indexed="64"/>
      </top>
      <bottom/>
      <diagonal/>
    </border>
    <border>
      <left style="dashDotDot">
        <color indexed="64"/>
      </left>
      <right style="dashDotDot">
        <color indexed="64"/>
      </right>
      <top style="medium">
        <color indexed="64"/>
      </top>
      <bottom/>
      <diagonal/>
    </border>
    <border>
      <left style="dashDotDot">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medium">
        <color indexed="64"/>
      </bottom>
      <diagonal/>
    </border>
    <border>
      <left style="medium">
        <color indexed="64"/>
      </left>
      <right/>
      <top/>
      <bottom style="medium">
        <color indexed="64"/>
      </bottom>
      <diagonal/>
    </border>
    <border>
      <left style="medium">
        <color indexed="64"/>
      </left>
      <right style="dashDotDot">
        <color indexed="64"/>
      </right>
      <top/>
      <bottom/>
      <diagonal/>
    </border>
    <border>
      <left style="dashDotDot">
        <color indexed="64"/>
      </left>
      <right style="dashDotDot">
        <color indexed="64"/>
      </right>
      <top/>
      <bottom/>
      <diagonal/>
    </border>
    <border>
      <left style="dashDotDot">
        <color indexed="64"/>
      </left>
      <right style="medium">
        <color indexed="64"/>
      </right>
      <top/>
      <bottom/>
      <diagonal/>
    </border>
    <border>
      <left style="medium">
        <color indexed="64"/>
      </left>
      <right style="dashDotDot">
        <color indexed="64"/>
      </right>
      <top style="medium">
        <color indexed="64"/>
      </top>
      <bottom style="medium">
        <color indexed="64"/>
      </bottom>
      <diagonal/>
    </border>
    <border>
      <left style="dashDotDot">
        <color indexed="64"/>
      </left>
      <right style="dashDotDot">
        <color indexed="64"/>
      </right>
      <top style="medium">
        <color indexed="64"/>
      </top>
      <bottom style="medium">
        <color indexed="64"/>
      </bottom>
      <diagonal/>
    </border>
    <border>
      <left style="dashDotDot">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top style="medium">
        <color indexed="64"/>
      </top>
      <bottom style="hair">
        <color indexed="64"/>
      </bottom>
      <diagonal/>
    </border>
    <border>
      <left style="medium">
        <color indexed="64"/>
      </left>
      <right style="medium">
        <color indexed="64"/>
      </right>
      <top style="dotted">
        <color indexed="64"/>
      </top>
      <bottom style="dotted">
        <color indexed="64"/>
      </bottom>
      <diagonal/>
    </border>
    <border>
      <left style="medium">
        <color indexed="64"/>
      </left>
      <right/>
      <top style="hair">
        <color indexed="64"/>
      </top>
      <bottom style="hair">
        <color indexed="64"/>
      </bottom>
      <diagonal/>
    </border>
    <border>
      <left style="medium">
        <color indexed="64"/>
      </left>
      <right/>
      <top style="medium">
        <color indexed="64"/>
      </top>
      <bottom style="dotted">
        <color indexed="64"/>
      </bottom>
      <diagonal/>
    </border>
    <border>
      <left style="medium">
        <color indexed="64"/>
      </left>
      <right/>
      <top style="medium">
        <color indexed="64"/>
      </top>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style="medium">
        <color indexed="64"/>
      </left>
      <right style="dashDotDot">
        <color indexed="64"/>
      </right>
      <top/>
      <bottom style="medium">
        <color indexed="64"/>
      </bottom>
      <diagonal/>
    </border>
    <border>
      <left style="dashDotDot">
        <color indexed="64"/>
      </left>
      <right style="dashDotDot">
        <color indexed="64"/>
      </right>
      <top/>
      <bottom style="medium">
        <color indexed="64"/>
      </bottom>
      <diagonal/>
    </border>
    <border>
      <left style="dashDotDot">
        <color indexed="64"/>
      </left>
      <right style="medium">
        <color indexed="64"/>
      </right>
      <top/>
      <bottom style="medium">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bottom style="hair">
        <color indexed="64"/>
      </bottom>
      <diagonal/>
    </border>
    <border>
      <left/>
      <right/>
      <top/>
      <bottom style="medium">
        <color indexed="64"/>
      </bottom>
      <diagonal/>
    </border>
    <border>
      <left style="medium">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medium">
        <color indexed="64"/>
      </left>
      <right/>
      <top/>
      <bottom style="dotted">
        <color indexed="64"/>
      </bottom>
      <diagonal/>
    </border>
    <border>
      <left style="medium">
        <color indexed="64"/>
      </left>
      <right style="thin">
        <color indexed="64"/>
      </right>
      <top/>
      <bottom style="dotted">
        <color indexed="64"/>
      </bottom>
      <diagonal/>
    </border>
    <border>
      <left/>
      <right style="dashDotDot">
        <color indexed="64"/>
      </right>
      <top/>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dashDotDot">
        <color indexed="64"/>
      </right>
      <top style="medium">
        <color indexed="64"/>
      </top>
      <bottom/>
      <diagonal/>
    </border>
    <border>
      <left style="medium">
        <color indexed="64"/>
      </left>
      <right style="medium">
        <color indexed="64"/>
      </right>
      <top style="hair">
        <color indexed="64"/>
      </top>
      <bottom/>
      <diagonal/>
    </border>
    <border>
      <left/>
      <right style="medium">
        <color indexed="64"/>
      </right>
      <top/>
      <bottom/>
      <diagonal/>
    </border>
    <border>
      <left style="medium">
        <color indexed="64"/>
      </left>
      <right style="dotted">
        <color indexed="64"/>
      </right>
      <top/>
      <bottom style="dotted">
        <color indexed="64"/>
      </bottom>
      <diagonal/>
    </border>
    <border>
      <left style="medium">
        <color indexed="64"/>
      </left>
      <right style="dotted">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medium">
        <color indexed="64"/>
      </right>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medium">
        <color indexed="64"/>
      </bottom>
      <diagonal/>
    </border>
    <border>
      <left style="medium">
        <color indexed="64"/>
      </left>
      <right style="medium">
        <color indexed="64"/>
      </right>
      <top style="dotted">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style="dotted">
        <color indexed="64"/>
      </bottom>
      <diagonal/>
    </border>
    <border>
      <left/>
      <right style="medium">
        <color indexed="64"/>
      </right>
      <top/>
      <bottom style="dotted">
        <color indexed="64"/>
      </bottom>
      <diagonal/>
    </border>
    <border>
      <left/>
      <right/>
      <top/>
      <bottom style="dotted">
        <color indexed="64"/>
      </bottom>
      <diagonal/>
    </border>
    <border>
      <left/>
      <right style="medium">
        <color indexed="64"/>
      </right>
      <top style="dotted">
        <color indexed="64"/>
      </top>
      <bottom/>
      <diagonal/>
    </border>
    <border>
      <left/>
      <right style="medium">
        <color indexed="64"/>
      </right>
      <top style="dotted">
        <color indexed="64"/>
      </top>
      <bottom style="medium">
        <color indexed="64"/>
      </bottom>
      <diagonal/>
    </border>
    <border>
      <left/>
      <right/>
      <top style="dotted">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dotted">
        <color indexed="64"/>
      </bottom>
      <diagonal/>
    </border>
    <border>
      <left/>
      <right style="dashDotDot">
        <color indexed="64"/>
      </right>
      <top/>
      <bottom style="medium">
        <color indexed="64"/>
      </bottom>
      <diagonal/>
    </border>
    <border>
      <left/>
      <right/>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dotted">
        <color indexed="64"/>
      </bottom>
      <diagonal/>
    </border>
  </borders>
  <cellStyleXfs count="5">
    <xf numFmtId="0" fontId="0" fillId="0" borderId="0"/>
    <xf numFmtId="165" fontId="1" fillId="0" borderId="0" applyFont="0" applyFill="0" applyBorder="0" applyAlignment="0" applyProtection="0"/>
    <xf numFmtId="0" fontId="5" fillId="0" borderId="0"/>
    <xf numFmtId="0" fontId="9" fillId="0" borderId="0"/>
    <xf numFmtId="164" fontId="1" fillId="0" borderId="0" applyFont="0" applyFill="0" applyBorder="0" applyAlignment="0" applyProtection="0"/>
  </cellStyleXfs>
  <cellXfs count="465">
    <xf numFmtId="0" fontId="0" fillId="0" borderId="0" xfId="0"/>
    <xf numFmtId="0" fontId="2" fillId="0" borderId="0" xfId="0" applyFont="1"/>
    <xf numFmtId="0" fontId="2" fillId="0" borderId="0" xfId="0" applyFont="1" applyAlignment="1">
      <alignment horizontal="left"/>
    </xf>
    <xf numFmtId="0" fontId="2" fillId="0" borderId="0" xfId="0" applyFont="1" applyAlignment="1">
      <alignment horizontal="center"/>
    </xf>
    <xf numFmtId="0" fontId="2" fillId="0" borderId="1" xfId="0" applyFont="1" applyBorder="1"/>
    <xf numFmtId="0" fontId="2" fillId="0" borderId="2" xfId="0" applyFont="1" applyBorder="1" applyAlignment="1">
      <alignment horizontal="left"/>
    </xf>
    <xf numFmtId="0" fontId="3" fillId="0" borderId="2" xfId="0" applyFont="1" applyBorder="1"/>
    <xf numFmtId="166" fontId="4" fillId="0" borderId="2" xfId="1" applyNumberFormat="1" applyFont="1" applyBorder="1" applyAlignment="1">
      <alignment horizontal="center" vertical="center"/>
    </xf>
    <xf numFmtId="0" fontId="6" fillId="0" borderId="6" xfId="2" applyFont="1" applyBorder="1" applyAlignment="1">
      <alignment horizontal="left"/>
    </xf>
    <xf numFmtId="166" fontId="4" fillId="0" borderId="7" xfId="1" applyNumberFormat="1" applyFont="1" applyBorder="1" applyAlignment="1">
      <alignment horizontal="center" vertical="center"/>
    </xf>
    <xf numFmtId="0" fontId="2" fillId="0" borderId="8"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7" fillId="0" borderId="12" xfId="2" applyFont="1" applyBorder="1" applyAlignment="1">
      <alignment horizontal="left"/>
    </xf>
    <xf numFmtId="0" fontId="2" fillId="0" borderId="14"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1" fontId="8" fillId="0" borderId="22" xfId="2" applyNumberFormat="1" applyFont="1" applyFill="1" applyBorder="1" applyAlignment="1">
      <alignment horizontal="center"/>
    </xf>
    <xf numFmtId="166" fontId="2" fillId="0" borderId="14" xfId="1" applyNumberFormat="1" applyFont="1" applyBorder="1" applyAlignment="1">
      <alignment horizontal="center" vertical="center"/>
    </xf>
    <xf numFmtId="166" fontId="2" fillId="0" borderId="15" xfId="1" applyNumberFormat="1" applyFont="1" applyBorder="1" applyAlignment="1">
      <alignment horizontal="center" vertical="center"/>
    </xf>
    <xf numFmtId="166" fontId="2" fillId="0" borderId="16" xfId="1" applyNumberFormat="1" applyFont="1" applyBorder="1" applyAlignment="1">
      <alignment horizontal="center" vertical="center"/>
    </xf>
    <xf numFmtId="1" fontId="8" fillId="0" borderId="24" xfId="2" applyNumberFormat="1" applyFont="1" applyFill="1" applyBorder="1" applyAlignment="1">
      <alignment horizontal="center"/>
    </xf>
    <xf numFmtId="166" fontId="2" fillId="0" borderId="8" xfId="1" applyNumberFormat="1" applyFont="1" applyBorder="1" applyAlignment="1">
      <alignment horizontal="center" vertical="center"/>
    </xf>
    <xf numFmtId="166" fontId="2" fillId="0" borderId="9" xfId="1" applyNumberFormat="1" applyFont="1" applyBorder="1" applyAlignment="1">
      <alignment horizontal="center" vertical="center"/>
    </xf>
    <xf numFmtId="166" fontId="2" fillId="0" borderId="10" xfId="1" applyNumberFormat="1" applyFont="1" applyBorder="1" applyAlignment="1">
      <alignment horizontal="center" vertical="center"/>
    </xf>
    <xf numFmtId="166" fontId="2" fillId="0" borderId="29" xfId="1" applyNumberFormat="1" applyFont="1" applyBorder="1" applyAlignment="1">
      <alignment horizontal="center" vertical="center"/>
    </xf>
    <xf numFmtId="166" fontId="2" fillId="0" borderId="30" xfId="1" applyNumberFormat="1" applyFont="1" applyBorder="1" applyAlignment="1">
      <alignment horizontal="center" vertical="center"/>
    </xf>
    <xf numFmtId="166" fontId="2" fillId="0" borderId="31" xfId="1" applyNumberFormat="1" applyFont="1" applyBorder="1" applyAlignment="1">
      <alignment horizontal="center" vertical="center"/>
    </xf>
    <xf numFmtId="168" fontId="8" fillId="0" borderId="32" xfId="3" applyNumberFormat="1" applyFont="1" applyFill="1" applyBorder="1" applyAlignment="1">
      <alignment horizontal="left"/>
    </xf>
    <xf numFmtId="1" fontId="4" fillId="0" borderId="22" xfId="2" applyNumberFormat="1" applyFont="1" applyFill="1" applyBorder="1" applyAlignment="1">
      <alignment horizontal="center"/>
    </xf>
    <xf numFmtId="166" fontId="4" fillId="0" borderId="26" xfId="1" applyNumberFormat="1" applyFont="1" applyFill="1" applyBorder="1" applyAlignment="1">
      <alignment horizontal="center" vertical="center"/>
    </xf>
    <xf numFmtId="168" fontId="8" fillId="0" borderId="33" xfId="3" applyNumberFormat="1" applyFont="1" applyFill="1" applyBorder="1" applyAlignment="1">
      <alignment horizontal="left"/>
    </xf>
    <xf numFmtId="166" fontId="8" fillId="0" borderId="7" xfId="1" applyNumberFormat="1" applyFont="1" applyFill="1" applyBorder="1" applyAlignment="1">
      <alignment horizontal="center" vertical="center"/>
    </xf>
    <xf numFmtId="168" fontId="8" fillId="0" borderId="34" xfId="3" applyNumberFormat="1" applyFont="1" applyFill="1" applyBorder="1" applyAlignment="1">
      <alignment horizontal="left"/>
    </xf>
    <xf numFmtId="166" fontId="8" fillId="0" borderId="13" xfId="1" applyNumberFormat="1" applyFont="1" applyFill="1" applyBorder="1" applyAlignment="1">
      <alignment horizontal="center" vertical="center"/>
    </xf>
    <xf numFmtId="166" fontId="4" fillId="0" borderId="7" xfId="1" applyNumberFormat="1" applyFont="1" applyFill="1" applyBorder="1" applyAlignment="1">
      <alignment horizontal="center" vertical="center"/>
    </xf>
    <xf numFmtId="1" fontId="8" fillId="0" borderId="13" xfId="2" applyNumberFormat="1" applyFont="1" applyFill="1" applyBorder="1" applyAlignment="1">
      <alignment horizontal="center"/>
    </xf>
    <xf numFmtId="166" fontId="8" fillId="0" borderId="26" xfId="1" applyNumberFormat="1" applyFont="1" applyFill="1" applyBorder="1" applyAlignment="1">
      <alignment horizontal="center" vertical="center"/>
    </xf>
    <xf numFmtId="3" fontId="10" fillId="0" borderId="4" xfId="2" applyNumberFormat="1" applyFont="1" applyFill="1" applyBorder="1" applyAlignment="1">
      <alignment horizontal="left" vertical="center"/>
    </xf>
    <xf numFmtId="3" fontId="10" fillId="0" borderId="5" xfId="2" applyNumberFormat="1" applyFont="1" applyFill="1" applyBorder="1" applyAlignment="1">
      <alignment horizontal="left" vertical="center"/>
    </xf>
    <xf numFmtId="3" fontId="10" fillId="0" borderId="11" xfId="2" applyNumberFormat="1" applyFont="1" applyFill="1" applyBorder="1" applyAlignment="1">
      <alignment horizontal="left" vertical="center"/>
    </xf>
    <xf numFmtId="0" fontId="10" fillId="0" borderId="21" xfId="1" applyNumberFormat="1" applyFont="1" applyFill="1" applyBorder="1" applyAlignment="1">
      <alignment horizontal="left" vertical="center"/>
    </xf>
    <xf numFmtId="0" fontId="8" fillId="0" borderId="6" xfId="1" applyNumberFormat="1" applyFont="1" applyFill="1" applyBorder="1" applyAlignment="1">
      <alignment horizontal="left" vertical="center"/>
    </xf>
    <xf numFmtId="0" fontId="8" fillId="0" borderId="11" xfId="1" applyNumberFormat="1" applyFont="1" applyFill="1" applyBorder="1" applyAlignment="1">
      <alignment horizontal="left" vertical="center"/>
    </xf>
    <xf numFmtId="166" fontId="8" fillId="0" borderId="7" xfId="1" applyNumberFormat="1" applyFont="1" applyBorder="1" applyAlignment="1">
      <alignment horizontal="center" vertical="center"/>
    </xf>
    <xf numFmtId="166" fontId="6" fillId="0" borderId="0" xfId="1" applyNumberFormat="1" applyFont="1" applyAlignment="1">
      <alignment horizontal="center" vertical="center"/>
    </xf>
    <xf numFmtId="1" fontId="4" fillId="0" borderId="21" xfId="2" applyNumberFormat="1" applyFont="1" applyFill="1" applyBorder="1" applyAlignment="1">
      <alignment horizontal="center"/>
    </xf>
    <xf numFmtId="1" fontId="8" fillId="0" borderId="23" xfId="2" applyNumberFormat="1" applyFont="1" applyFill="1" applyBorder="1" applyAlignment="1">
      <alignment horizontal="center"/>
    </xf>
    <xf numFmtId="1" fontId="8" fillId="0" borderId="12" xfId="2" applyNumberFormat="1" applyFont="1" applyFill="1" applyBorder="1" applyAlignment="1">
      <alignment horizontal="center"/>
    </xf>
    <xf numFmtId="3" fontId="10" fillId="2" borderId="21" xfId="2" applyNumberFormat="1" applyFont="1" applyFill="1" applyBorder="1" applyAlignment="1">
      <alignment vertical="center" wrapText="1"/>
    </xf>
    <xf numFmtId="3" fontId="10" fillId="2" borderId="23" xfId="2" applyNumberFormat="1" applyFont="1" applyFill="1" applyBorder="1" applyAlignment="1">
      <alignment vertical="center" wrapText="1"/>
    </xf>
    <xf numFmtId="3" fontId="10" fillId="2" borderId="12" xfId="2" applyNumberFormat="1" applyFont="1" applyFill="1" applyBorder="1" applyAlignment="1">
      <alignment vertical="center" wrapText="1"/>
    </xf>
    <xf numFmtId="3" fontId="10" fillId="2" borderId="39" xfId="2" applyNumberFormat="1" applyFont="1" applyFill="1" applyBorder="1" applyAlignment="1">
      <alignment horizontal="left"/>
    </xf>
    <xf numFmtId="3" fontId="10" fillId="2" borderId="40" xfId="2" applyNumberFormat="1" applyFont="1" applyFill="1" applyBorder="1" applyAlignment="1">
      <alignment horizontal="left"/>
    </xf>
    <xf numFmtId="3" fontId="10" fillId="2" borderId="41" xfId="2" applyNumberFormat="1" applyFont="1" applyFill="1" applyBorder="1" applyAlignment="1">
      <alignment horizontal="left"/>
    </xf>
    <xf numFmtId="3" fontId="10" fillId="0" borderId="21" xfId="2" applyNumberFormat="1" applyFont="1" applyFill="1" applyBorder="1" applyAlignment="1">
      <alignment vertical="center"/>
    </xf>
    <xf numFmtId="3" fontId="10" fillId="0" borderId="23" xfId="2" applyNumberFormat="1" applyFont="1" applyFill="1" applyBorder="1" applyAlignment="1">
      <alignment vertical="center"/>
    </xf>
    <xf numFmtId="3" fontId="10" fillId="0" borderId="12" xfId="2" applyNumberFormat="1" applyFont="1" applyFill="1" applyBorder="1" applyAlignment="1">
      <alignment vertical="center"/>
    </xf>
    <xf numFmtId="166" fontId="8" fillId="0" borderId="26" xfId="1" applyNumberFormat="1" applyFont="1" applyBorder="1" applyAlignment="1">
      <alignment horizontal="center" vertical="center"/>
    </xf>
    <xf numFmtId="166" fontId="8" fillId="0" borderId="13" xfId="1" applyNumberFormat="1" applyFont="1" applyBorder="1" applyAlignment="1">
      <alignment horizontal="center" vertical="center"/>
    </xf>
    <xf numFmtId="0" fontId="8" fillId="4" borderId="1" xfId="2" applyFont="1" applyFill="1" applyBorder="1" applyAlignment="1">
      <alignment horizontal="center" vertical="center"/>
    </xf>
    <xf numFmtId="0" fontId="8" fillId="5" borderId="2" xfId="2" applyFont="1" applyFill="1" applyBorder="1" applyAlignment="1">
      <alignment horizontal="left" vertical="center"/>
    </xf>
    <xf numFmtId="0" fontId="10" fillId="5" borderId="2" xfId="2" applyFont="1" applyFill="1" applyBorder="1"/>
    <xf numFmtId="166" fontId="6" fillId="4" borderId="1" xfId="1" applyNumberFormat="1" applyFont="1" applyFill="1" applyBorder="1" applyAlignment="1">
      <alignment horizontal="center" vertical="center"/>
    </xf>
    <xf numFmtId="166" fontId="2" fillId="4" borderId="17" xfId="1" applyNumberFormat="1" applyFont="1" applyFill="1" applyBorder="1" applyAlignment="1">
      <alignment horizontal="center" vertical="center"/>
    </xf>
    <xf numFmtId="166" fontId="2" fillId="4" borderId="18" xfId="1" applyNumberFormat="1" applyFont="1" applyFill="1" applyBorder="1" applyAlignment="1">
      <alignment horizontal="center" vertical="center"/>
    </xf>
    <xf numFmtId="166" fontId="2" fillId="4" borderId="19" xfId="1" applyNumberFormat="1" applyFont="1" applyFill="1" applyBorder="1" applyAlignment="1">
      <alignment horizontal="center" vertical="center"/>
    </xf>
    <xf numFmtId="0" fontId="8" fillId="6" borderId="2" xfId="2" applyFont="1" applyFill="1" applyBorder="1" applyAlignment="1">
      <alignment horizontal="left" vertical="center"/>
    </xf>
    <xf numFmtId="0" fontId="8" fillId="6" borderId="2" xfId="2" applyFont="1" applyFill="1" applyBorder="1" applyAlignment="1">
      <alignment vertical="center"/>
    </xf>
    <xf numFmtId="166" fontId="6" fillId="7" borderId="1" xfId="1" applyNumberFormat="1" applyFont="1" applyFill="1" applyBorder="1" applyAlignment="1">
      <alignment horizontal="center" vertical="center"/>
    </xf>
    <xf numFmtId="166" fontId="6" fillId="7" borderId="17" xfId="1" applyNumberFormat="1" applyFont="1" applyFill="1" applyBorder="1" applyAlignment="1">
      <alignment horizontal="center" vertical="center"/>
    </xf>
    <xf numFmtId="166" fontId="6" fillId="7" borderId="18" xfId="1" applyNumberFormat="1" applyFont="1" applyFill="1" applyBorder="1" applyAlignment="1">
      <alignment horizontal="center" vertical="center"/>
    </xf>
    <xf numFmtId="166" fontId="6" fillId="7" borderId="19" xfId="1" applyNumberFormat="1" applyFont="1" applyFill="1" applyBorder="1" applyAlignment="1">
      <alignment horizontal="center" vertical="center"/>
    </xf>
    <xf numFmtId="0" fontId="2" fillId="0" borderId="11" xfId="0" applyFont="1" applyBorder="1" applyAlignment="1">
      <alignment horizontal="center" vertical="center" wrapText="1"/>
    </xf>
    <xf numFmtId="0" fontId="8" fillId="7" borderId="1" xfId="2" applyFont="1" applyFill="1" applyBorder="1" applyAlignment="1">
      <alignment horizontal="center" vertical="center"/>
    </xf>
    <xf numFmtId="0" fontId="8" fillId="7" borderId="2" xfId="2" applyFont="1" applyFill="1" applyBorder="1" applyAlignment="1">
      <alignment horizontal="left"/>
    </xf>
    <xf numFmtId="0" fontId="4" fillId="7" borderId="2" xfId="2" applyFont="1" applyFill="1" applyBorder="1"/>
    <xf numFmtId="1" fontId="8" fillId="0" borderId="7" xfId="2" applyNumberFormat="1" applyFont="1" applyFill="1" applyBorder="1" applyAlignment="1">
      <alignment horizontal="center"/>
    </xf>
    <xf numFmtId="166" fontId="2" fillId="7" borderId="17" xfId="1" applyNumberFormat="1" applyFont="1" applyFill="1" applyBorder="1" applyAlignment="1">
      <alignment horizontal="center" vertical="center"/>
    </xf>
    <xf numFmtId="166" fontId="2" fillId="7" borderId="18" xfId="1" applyNumberFormat="1" applyFont="1" applyFill="1" applyBorder="1" applyAlignment="1">
      <alignment horizontal="center" vertical="center"/>
    </xf>
    <xf numFmtId="166" fontId="2" fillId="7" borderId="19" xfId="1" applyNumberFormat="1" applyFont="1" applyFill="1" applyBorder="1" applyAlignment="1">
      <alignment horizontal="center" vertical="center"/>
    </xf>
    <xf numFmtId="0" fontId="8" fillId="7" borderId="1" xfId="2" applyFont="1" applyFill="1" applyBorder="1" applyAlignment="1">
      <alignment horizontal="left"/>
    </xf>
    <xf numFmtId="0" fontId="8" fillId="7" borderId="2" xfId="2" applyFont="1" applyFill="1" applyBorder="1"/>
    <xf numFmtId="0" fontId="8" fillId="5" borderId="1" xfId="2" applyFont="1" applyFill="1" applyBorder="1" applyAlignment="1">
      <alignment horizontal="center"/>
    </xf>
    <xf numFmtId="0" fontId="8" fillId="5" borderId="1" xfId="2" applyFont="1" applyFill="1" applyBorder="1" applyAlignment="1">
      <alignment horizontal="left"/>
    </xf>
    <xf numFmtId="0" fontId="8" fillId="5" borderId="2" xfId="2" applyFont="1" applyFill="1" applyBorder="1" applyAlignment="1"/>
    <xf numFmtId="167" fontId="10" fillId="0" borderId="42" xfId="3" applyNumberFormat="1" applyFont="1" applyFill="1" applyBorder="1" applyAlignment="1">
      <alignment horizontal="center"/>
    </xf>
    <xf numFmtId="168" fontId="8" fillId="0" borderId="42" xfId="3" applyNumberFormat="1" applyFont="1" applyFill="1" applyBorder="1" applyAlignment="1">
      <alignment horizontal="left"/>
    </xf>
    <xf numFmtId="167" fontId="10" fillId="0" borderId="27" xfId="3" applyNumberFormat="1" applyFont="1" applyFill="1" applyBorder="1" applyAlignment="1">
      <alignment horizontal="center"/>
    </xf>
    <xf numFmtId="168" fontId="8" fillId="0" borderId="27" xfId="3" applyNumberFormat="1" applyFont="1" applyFill="1" applyBorder="1" applyAlignment="1">
      <alignment horizontal="left"/>
    </xf>
    <xf numFmtId="167" fontId="10" fillId="0" borderId="28" xfId="3" applyNumberFormat="1" applyFont="1" applyFill="1" applyBorder="1" applyAlignment="1">
      <alignment horizontal="center"/>
    </xf>
    <xf numFmtId="168" fontId="8" fillId="0" borderId="28" xfId="3" applyNumberFormat="1" applyFont="1" applyFill="1" applyBorder="1" applyAlignment="1">
      <alignment horizontal="left"/>
    </xf>
    <xf numFmtId="167" fontId="10" fillId="0" borderId="43" xfId="3" applyNumberFormat="1" applyFont="1" applyFill="1" applyBorder="1" applyAlignment="1">
      <alignment horizontal="center"/>
    </xf>
    <xf numFmtId="1" fontId="8" fillId="0" borderId="37" xfId="2" applyNumberFormat="1" applyFont="1" applyFill="1" applyBorder="1" applyAlignment="1">
      <alignment horizontal="center"/>
    </xf>
    <xf numFmtId="167" fontId="10" fillId="0" borderId="45" xfId="3" applyNumberFormat="1" applyFont="1" applyFill="1" applyBorder="1" applyAlignment="1">
      <alignment horizontal="center"/>
    </xf>
    <xf numFmtId="167" fontId="10" fillId="0" borderId="46" xfId="3" applyNumberFormat="1" applyFont="1" applyFill="1" applyBorder="1" applyAlignment="1">
      <alignment horizontal="center"/>
    </xf>
    <xf numFmtId="167" fontId="10" fillId="0" borderId="47" xfId="3" applyNumberFormat="1" applyFont="1" applyFill="1" applyBorder="1" applyAlignment="1">
      <alignment horizontal="center"/>
    </xf>
    <xf numFmtId="168" fontId="8" fillId="0" borderId="48" xfId="3" applyNumberFormat="1" applyFont="1" applyFill="1" applyBorder="1" applyAlignment="1">
      <alignment horizontal="left"/>
    </xf>
    <xf numFmtId="168" fontId="8" fillId="0" borderId="25" xfId="3" applyNumberFormat="1" applyFont="1" applyFill="1" applyBorder="1" applyAlignment="1">
      <alignment horizontal="left"/>
    </xf>
    <xf numFmtId="166" fontId="6" fillId="4" borderId="7" xfId="1" applyNumberFormat="1" applyFont="1" applyFill="1" applyBorder="1" applyAlignment="1">
      <alignment horizontal="center" vertical="center"/>
    </xf>
    <xf numFmtId="166" fontId="2" fillId="4" borderId="14" xfId="1" applyNumberFormat="1" applyFont="1" applyFill="1" applyBorder="1" applyAlignment="1">
      <alignment horizontal="center" vertical="center"/>
    </xf>
    <xf numFmtId="166" fontId="2" fillId="4" borderId="15" xfId="1" applyNumberFormat="1" applyFont="1" applyFill="1" applyBorder="1" applyAlignment="1">
      <alignment horizontal="center" vertical="center"/>
    </xf>
    <xf numFmtId="166" fontId="2" fillId="4" borderId="16" xfId="1" applyNumberFormat="1" applyFont="1" applyFill="1" applyBorder="1" applyAlignment="1">
      <alignment horizontal="center" vertical="center"/>
    </xf>
    <xf numFmtId="0" fontId="8" fillId="4" borderId="2" xfId="2" applyFont="1" applyFill="1" applyBorder="1" applyAlignment="1">
      <alignment horizontal="left"/>
    </xf>
    <xf numFmtId="0" fontId="8" fillId="4" borderId="2" xfId="2" applyFont="1" applyFill="1" applyBorder="1"/>
    <xf numFmtId="0" fontId="8" fillId="5" borderId="1" xfId="2" applyFont="1" applyFill="1" applyBorder="1" applyAlignment="1">
      <alignment horizontal="center" vertical="center"/>
    </xf>
    <xf numFmtId="0" fontId="8" fillId="5" borderId="20" xfId="2" applyFont="1" applyFill="1" applyBorder="1" applyAlignment="1">
      <alignment horizontal="left" vertical="center" wrapText="1"/>
    </xf>
    <xf numFmtId="0" fontId="8" fillId="5" borderId="2" xfId="2" applyFont="1" applyFill="1" applyBorder="1" applyAlignment="1">
      <alignment vertical="center" wrapText="1"/>
    </xf>
    <xf numFmtId="0" fontId="8" fillId="5" borderId="2" xfId="2" applyFont="1" applyFill="1" applyBorder="1" applyAlignment="1">
      <alignment vertical="center"/>
    </xf>
    <xf numFmtId="0" fontId="8" fillId="5" borderId="2" xfId="2" applyFont="1" applyFill="1" applyBorder="1" applyAlignment="1">
      <alignment horizontal="left"/>
    </xf>
    <xf numFmtId="0" fontId="8" fillId="4" borderId="2" xfId="2" applyFont="1" applyFill="1" applyBorder="1" applyAlignment="1">
      <alignment horizontal="left" vertical="center"/>
    </xf>
    <xf numFmtId="3" fontId="4" fillId="5" borderId="1" xfId="2" applyNumberFormat="1" applyFont="1" applyFill="1" applyBorder="1" applyAlignment="1">
      <alignment horizontal="center" vertical="center"/>
    </xf>
    <xf numFmtId="0" fontId="3" fillId="5" borderId="2" xfId="2" applyFont="1" applyFill="1" applyBorder="1"/>
    <xf numFmtId="0" fontId="4" fillId="4" borderId="2" xfId="2" applyFont="1" applyFill="1" applyBorder="1"/>
    <xf numFmtId="3" fontId="10" fillId="0" borderId="52" xfId="2" applyNumberFormat="1" applyFont="1" applyBorder="1" applyAlignment="1">
      <alignment horizontal="center" vertical="center"/>
    </xf>
    <xf numFmtId="3" fontId="10" fillId="2" borderId="52" xfId="2" applyNumberFormat="1" applyFont="1" applyFill="1" applyBorder="1" applyAlignment="1">
      <alignment horizontal="left"/>
    </xf>
    <xf numFmtId="166" fontId="4" fillId="0" borderId="26" xfId="1" applyNumberFormat="1" applyFont="1" applyFill="1" applyBorder="1" applyAlignment="1">
      <alignment horizontal="left" vertical="top"/>
    </xf>
    <xf numFmtId="3" fontId="10" fillId="0" borderId="53" xfId="2" applyNumberFormat="1" applyFont="1" applyBorder="1" applyAlignment="1">
      <alignment horizontal="center" vertical="center"/>
    </xf>
    <xf numFmtId="3" fontId="10" fillId="2" borderId="53" xfId="2" applyNumberFormat="1" applyFont="1" applyFill="1" applyBorder="1" applyAlignment="1">
      <alignment horizontal="left"/>
    </xf>
    <xf numFmtId="0" fontId="8" fillId="5" borderId="20" xfId="2" applyFont="1" applyFill="1" applyBorder="1" applyAlignment="1">
      <alignment horizontal="center"/>
    </xf>
    <xf numFmtId="0" fontId="4" fillId="5" borderId="2" xfId="2" applyFont="1" applyFill="1" applyBorder="1" applyAlignment="1"/>
    <xf numFmtId="49" fontId="22" fillId="0" borderId="37" xfId="4" applyNumberFormat="1" applyFont="1" applyFill="1" applyBorder="1" applyAlignment="1">
      <alignment horizontal="center"/>
    </xf>
    <xf numFmtId="3" fontId="23" fillId="0" borderId="54" xfId="1" applyNumberFormat="1" applyFont="1" applyFill="1" applyBorder="1" applyAlignment="1">
      <alignment horizontal="center" vertical="center"/>
    </xf>
    <xf numFmtId="3" fontId="20" fillId="0" borderId="55" xfId="3" applyNumberFormat="1" applyFont="1" applyFill="1" applyBorder="1" applyAlignment="1">
      <alignment horizontal="center"/>
    </xf>
    <xf numFmtId="3" fontId="20" fillId="0" borderId="55" xfId="3" applyNumberFormat="1" applyFont="1" applyFill="1" applyBorder="1" applyAlignment="1">
      <alignment horizontal="center" vertical="center" wrapText="1"/>
    </xf>
    <xf numFmtId="3" fontId="23" fillId="0" borderId="56" xfId="4" applyNumberFormat="1" applyFont="1" applyFill="1" applyBorder="1" applyAlignment="1">
      <alignment horizontal="center"/>
    </xf>
    <xf numFmtId="3" fontId="0" fillId="0" borderId="0" xfId="0" applyNumberFormat="1"/>
    <xf numFmtId="49" fontId="22" fillId="0" borderId="57" xfId="4" applyNumberFormat="1" applyFont="1" applyFill="1" applyBorder="1" applyAlignment="1">
      <alignment horizontal="center"/>
    </xf>
    <xf numFmtId="49" fontId="22" fillId="2" borderId="36" xfId="4" applyNumberFormat="1" applyFont="1" applyFill="1" applyBorder="1" applyAlignment="1">
      <alignment horizontal="center"/>
    </xf>
    <xf numFmtId="3" fontId="24" fillId="0" borderId="55" xfId="3" applyNumberFormat="1" applyFont="1" applyFill="1" applyBorder="1" applyAlignment="1">
      <alignment horizontal="center" vertical="center" wrapText="1"/>
    </xf>
    <xf numFmtId="3" fontId="24" fillId="0" borderId="56" xfId="4" applyNumberFormat="1" applyFont="1" applyFill="1" applyBorder="1" applyAlignment="1">
      <alignment horizontal="center"/>
    </xf>
    <xf numFmtId="0" fontId="0" fillId="2" borderId="0" xfId="0" applyFill="1"/>
    <xf numFmtId="0" fontId="25" fillId="0" borderId="0" xfId="0" applyFont="1"/>
    <xf numFmtId="49" fontId="22" fillId="0" borderId="36" xfId="4" applyNumberFormat="1" applyFont="1" applyFill="1" applyBorder="1" applyAlignment="1">
      <alignment horizontal="center"/>
    </xf>
    <xf numFmtId="3" fontId="20" fillId="0" borderId="55" xfId="3" applyNumberFormat="1" applyFont="1" applyFill="1" applyBorder="1" applyAlignment="1">
      <alignment horizontal="center" vertical="center"/>
    </xf>
    <xf numFmtId="3" fontId="23" fillId="0" borderId="56" xfId="4" applyNumberFormat="1" applyFont="1" applyFill="1" applyBorder="1" applyAlignment="1">
      <alignment horizontal="center" vertical="center"/>
    </xf>
    <xf numFmtId="49" fontId="22" fillId="0" borderId="36" xfId="4" applyNumberFormat="1" applyFont="1" applyFill="1" applyBorder="1" applyAlignment="1">
      <alignment horizontal="center" vertical="center"/>
    </xf>
    <xf numFmtId="3" fontId="23" fillId="2" borderId="54" xfId="1" applyNumberFormat="1" applyFont="1" applyFill="1" applyBorder="1" applyAlignment="1">
      <alignment horizontal="center" vertical="center"/>
    </xf>
    <xf numFmtId="3" fontId="20" fillId="2" borderId="55" xfId="3" applyNumberFormat="1" applyFont="1" applyFill="1" applyBorder="1" applyAlignment="1">
      <alignment horizontal="center"/>
    </xf>
    <xf numFmtId="3" fontId="20" fillId="2" borderId="55" xfId="3" applyNumberFormat="1" applyFont="1" applyFill="1" applyBorder="1" applyAlignment="1">
      <alignment horizontal="center" vertical="center" wrapText="1"/>
    </xf>
    <xf numFmtId="3" fontId="23" fillId="2" borderId="56" xfId="4" applyNumberFormat="1" applyFont="1" applyFill="1" applyBorder="1" applyAlignment="1">
      <alignment horizontal="center"/>
    </xf>
    <xf numFmtId="1" fontId="6" fillId="0" borderId="22" xfId="2" applyNumberFormat="1" applyFont="1" applyFill="1" applyBorder="1" applyAlignment="1">
      <alignment horizontal="center"/>
    </xf>
    <xf numFmtId="166" fontId="6" fillId="0" borderId="7" xfId="1" applyNumberFormat="1" applyFont="1" applyFill="1" applyBorder="1" applyAlignment="1">
      <alignment horizontal="center" vertical="center"/>
    </xf>
    <xf numFmtId="1" fontId="6" fillId="0" borderId="24" xfId="2" applyNumberFormat="1" applyFont="1" applyFill="1" applyBorder="1" applyAlignment="1">
      <alignment horizontal="center"/>
    </xf>
    <xf numFmtId="1" fontId="6" fillId="0" borderId="13" xfId="2" applyNumberFormat="1" applyFont="1" applyFill="1" applyBorder="1" applyAlignment="1">
      <alignment horizontal="center"/>
    </xf>
    <xf numFmtId="166" fontId="8" fillId="0" borderId="5" xfId="1" applyNumberFormat="1" applyFont="1" applyFill="1" applyBorder="1" applyAlignment="1">
      <alignment horizontal="center" vertical="center"/>
    </xf>
    <xf numFmtId="166" fontId="6" fillId="4" borderId="17" xfId="1" applyNumberFormat="1" applyFont="1" applyFill="1" applyBorder="1" applyAlignment="1">
      <alignment horizontal="center" vertical="center"/>
    </xf>
    <xf numFmtId="166" fontId="6" fillId="4" borderId="18" xfId="1" applyNumberFormat="1" applyFont="1" applyFill="1" applyBorder="1" applyAlignment="1">
      <alignment horizontal="center" vertical="center"/>
    </xf>
    <xf numFmtId="166" fontId="6" fillId="4" borderId="19" xfId="1" applyNumberFormat="1" applyFont="1" applyFill="1" applyBorder="1" applyAlignment="1">
      <alignment horizontal="center" vertical="center"/>
    </xf>
    <xf numFmtId="166" fontId="4" fillId="0" borderId="4" xfId="1" applyNumberFormat="1" applyFont="1" applyFill="1" applyBorder="1" applyAlignment="1">
      <alignment horizontal="center" vertical="center"/>
    </xf>
    <xf numFmtId="166" fontId="4" fillId="0" borderId="13" xfId="1" applyNumberFormat="1" applyFont="1" applyFill="1" applyBorder="1" applyAlignment="1">
      <alignment horizontal="center" vertical="center"/>
    </xf>
    <xf numFmtId="166" fontId="6" fillId="0" borderId="26" xfId="1" applyNumberFormat="1" applyFont="1" applyFill="1" applyBorder="1" applyAlignment="1">
      <alignment horizontal="center" vertical="center"/>
    </xf>
    <xf numFmtId="49" fontId="8" fillId="6" borderId="1" xfId="2" applyNumberFormat="1" applyFont="1" applyFill="1" applyBorder="1" applyAlignment="1">
      <alignment horizontal="center" vertical="center"/>
    </xf>
    <xf numFmtId="0" fontId="2" fillId="7" borderId="51" xfId="0" applyFont="1" applyFill="1" applyBorder="1"/>
    <xf numFmtId="3" fontId="18" fillId="0" borderId="0" xfId="0" applyNumberFormat="1" applyFont="1" applyBorder="1"/>
    <xf numFmtId="3" fontId="18" fillId="0" borderId="0" xfId="0" applyNumberFormat="1" applyFont="1" applyBorder="1" applyAlignment="1">
      <alignment horizontal="center" vertical="center"/>
    </xf>
    <xf numFmtId="0" fontId="2" fillId="4" borderId="20" xfId="0" applyFont="1" applyFill="1" applyBorder="1" applyAlignment="1">
      <alignment horizontal="left" vertical="center" wrapText="1"/>
    </xf>
    <xf numFmtId="167" fontId="20" fillId="0" borderId="50" xfId="3" applyNumberFormat="1" applyFont="1" applyFill="1" applyBorder="1" applyAlignment="1">
      <alignment horizontal="left" vertical="center" wrapText="1"/>
    </xf>
    <xf numFmtId="0" fontId="2" fillId="7" borderId="5" xfId="0" applyFont="1" applyFill="1" applyBorder="1" applyAlignment="1">
      <alignment horizontal="left" vertical="center"/>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11" xfId="0" applyFont="1" applyBorder="1" applyAlignment="1">
      <alignment horizontal="left" vertical="center" wrapText="1"/>
    </xf>
    <xf numFmtId="0" fontId="12" fillId="0" borderId="5" xfId="0" applyFont="1" applyBorder="1" applyAlignment="1">
      <alignment horizontal="left" vertical="center" wrapText="1"/>
    </xf>
    <xf numFmtId="0" fontId="15" fillId="0" borderId="4" xfId="0" applyFont="1" applyBorder="1" applyAlignment="1">
      <alignment horizontal="left" vertical="center" wrapText="1"/>
    </xf>
    <xf numFmtId="0" fontId="15" fillId="0" borderId="51" xfId="0" applyFont="1" applyBorder="1" applyAlignment="1">
      <alignment horizontal="left" vertical="center" wrapText="1"/>
    </xf>
    <xf numFmtId="0" fontId="2" fillId="4" borderId="5" xfId="0" applyFont="1" applyFill="1" applyBorder="1" applyAlignment="1">
      <alignment horizontal="left" vertical="center" wrapText="1"/>
    </xf>
    <xf numFmtId="0" fontId="2" fillId="7" borderId="3" xfId="0" applyFont="1" applyFill="1" applyBorder="1" applyAlignment="1">
      <alignment horizontal="left" vertical="center"/>
    </xf>
    <xf numFmtId="167" fontId="20" fillId="0" borderId="35" xfId="3" applyNumberFormat="1" applyFont="1" applyFill="1" applyBorder="1" applyAlignment="1">
      <alignment horizontal="left" vertical="center" wrapText="1"/>
    </xf>
    <xf numFmtId="167" fontId="20" fillId="0" borderId="5" xfId="3" applyNumberFormat="1" applyFont="1" applyFill="1" applyBorder="1" applyAlignment="1">
      <alignment horizontal="left" vertical="center" wrapText="1"/>
    </xf>
    <xf numFmtId="167" fontId="20" fillId="2" borderId="57" xfId="3" applyNumberFormat="1" applyFont="1" applyFill="1" applyBorder="1" applyAlignment="1">
      <alignment horizontal="left" vertical="center" wrapText="1"/>
    </xf>
    <xf numFmtId="167" fontId="20" fillId="2" borderId="36" xfId="3" applyNumberFormat="1" applyFont="1" applyFill="1" applyBorder="1" applyAlignment="1">
      <alignment horizontal="left" vertical="center" wrapText="1"/>
    </xf>
    <xf numFmtId="167" fontId="20" fillId="2" borderId="50" xfId="3" applyNumberFormat="1" applyFont="1" applyFill="1" applyBorder="1" applyAlignment="1">
      <alignment horizontal="left" vertical="center" wrapText="1"/>
    </xf>
    <xf numFmtId="167" fontId="20" fillId="0" borderId="57" xfId="3" applyNumberFormat="1" applyFont="1" applyFill="1" applyBorder="1" applyAlignment="1">
      <alignment horizontal="left" vertical="center" wrapText="1"/>
    </xf>
    <xf numFmtId="167" fontId="19" fillId="0" borderId="36" xfId="3" applyNumberFormat="1" applyFont="1" applyFill="1" applyBorder="1" applyAlignment="1">
      <alignment horizontal="left" vertical="center"/>
    </xf>
    <xf numFmtId="167" fontId="20" fillId="0" borderId="36" xfId="3" applyNumberFormat="1" applyFont="1" applyFill="1" applyBorder="1" applyAlignment="1">
      <alignment horizontal="left" vertical="center" wrapText="1"/>
    </xf>
    <xf numFmtId="167" fontId="20" fillId="0" borderId="50" xfId="3" applyNumberFormat="1" applyFont="1" applyFill="1" applyBorder="1" applyAlignment="1">
      <alignment horizontal="left" vertical="center"/>
    </xf>
    <xf numFmtId="0" fontId="15" fillId="0" borderId="51" xfId="0" applyFont="1" applyBorder="1" applyAlignment="1">
      <alignment horizontal="center" vertical="center" wrapText="1"/>
    </xf>
    <xf numFmtId="0" fontId="7" fillId="0" borderId="51" xfId="0" applyFont="1" applyBorder="1" applyAlignment="1">
      <alignment horizontal="left" vertical="center" wrapText="1"/>
    </xf>
    <xf numFmtId="3" fontId="10" fillId="0" borderId="4" xfId="2" applyNumberFormat="1" applyFont="1" applyFill="1" applyBorder="1" applyAlignment="1">
      <alignment horizontal="left" vertical="center"/>
    </xf>
    <xf numFmtId="166" fontId="2" fillId="0" borderId="38" xfId="1" applyNumberFormat="1" applyFont="1" applyBorder="1" applyAlignment="1">
      <alignment horizontal="center"/>
    </xf>
    <xf numFmtId="0" fontId="8" fillId="5" borderId="2" xfId="2" applyFont="1" applyFill="1" applyBorder="1" applyAlignment="1">
      <alignment horizontal="left" wrapText="1"/>
    </xf>
    <xf numFmtId="0" fontId="2" fillId="4" borderId="20" xfId="0" applyFont="1" applyFill="1" applyBorder="1" applyAlignment="1">
      <alignment wrapText="1"/>
    </xf>
    <xf numFmtId="167" fontId="10" fillId="2" borderId="43" xfId="3" applyNumberFormat="1" applyFont="1" applyFill="1" applyBorder="1" applyAlignment="1">
      <alignment horizontal="center"/>
    </xf>
    <xf numFmtId="49" fontId="21" fillId="0" borderId="6" xfId="4" applyNumberFormat="1" applyFont="1" applyFill="1" applyBorder="1" applyAlignment="1">
      <alignment horizontal="center"/>
    </xf>
    <xf numFmtId="49" fontId="21" fillId="0" borderId="23" xfId="4" applyNumberFormat="1" applyFont="1" applyFill="1" applyBorder="1" applyAlignment="1">
      <alignment horizontal="center"/>
    </xf>
    <xf numFmtId="49" fontId="21" fillId="0" borderId="12" xfId="4" applyNumberFormat="1" applyFont="1" applyFill="1" applyBorder="1" applyAlignment="1">
      <alignment horizontal="center"/>
    </xf>
    <xf numFmtId="166" fontId="6" fillId="0" borderId="10" xfId="1" applyNumberFormat="1" applyFont="1" applyBorder="1" applyAlignment="1">
      <alignment horizontal="center" vertical="center"/>
    </xf>
    <xf numFmtId="166" fontId="6" fillId="0" borderId="16" xfId="1" applyNumberFormat="1" applyFont="1" applyBorder="1" applyAlignment="1">
      <alignment horizontal="center" vertical="center"/>
    </xf>
    <xf numFmtId="0" fontId="2" fillId="8" borderId="12" xfId="0" applyFont="1" applyFill="1" applyBorder="1" applyAlignment="1">
      <alignment horizontal="left"/>
    </xf>
    <xf numFmtId="166" fontId="6" fillId="0" borderId="31" xfId="1" applyNumberFormat="1" applyFont="1" applyBorder="1" applyAlignment="1">
      <alignment horizontal="center" vertical="center"/>
    </xf>
    <xf numFmtId="168" fontId="8" fillId="0" borderId="32" xfId="3" applyNumberFormat="1" applyFont="1" applyFill="1" applyBorder="1" applyAlignment="1">
      <alignment horizontal="left" wrapText="1"/>
    </xf>
    <xf numFmtId="0" fontId="2" fillId="8" borderId="61" xfId="0" applyFont="1" applyFill="1" applyBorder="1" applyAlignment="1">
      <alignment horizontal="left"/>
    </xf>
    <xf numFmtId="0" fontId="8" fillId="6" borderId="2" xfId="2" applyFont="1" applyFill="1" applyBorder="1" applyAlignment="1">
      <alignment horizontal="left" wrapText="1"/>
    </xf>
    <xf numFmtId="0" fontId="22" fillId="5" borderId="2" xfId="2" applyFont="1" applyFill="1" applyBorder="1" applyAlignment="1"/>
    <xf numFmtId="0" fontId="22" fillId="5" borderId="3" xfId="2" applyFont="1" applyFill="1" applyBorder="1" applyAlignment="1"/>
    <xf numFmtId="0" fontId="22" fillId="5" borderId="2" xfId="2" applyFont="1" applyFill="1" applyBorder="1" applyAlignment="1">
      <alignment horizontal="center"/>
    </xf>
    <xf numFmtId="0" fontId="22" fillId="5" borderId="1" xfId="2" applyFont="1" applyFill="1" applyBorder="1" applyAlignment="1">
      <alignment horizontal="center"/>
    </xf>
    <xf numFmtId="167" fontId="20" fillId="0" borderId="43" xfId="3" applyNumberFormat="1" applyFont="1" applyFill="1" applyBorder="1" applyAlignment="1">
      <alignment horizontal="center"/>
    </xf>
    <xf numFmtId="168" fontId="21" fillId="0" borderId="32" xfId="3" applyNumberFormat="1" applyFont="1" applyFill="1" applyBorder="1"/>
    <xf numFmtId="49" fontId="20" fillId="0" borderId="42" xfId="4" applyNumberFormat="1" applyFont="1" applyFill="1" applyBorder="1" applyAlignment="1">
      <alignment horizontal="center"/>
    </xf>
    <xf numFmtId="167" fontId="20" fillId="0" borderId="42" xfId="3" applyNumberFormat="1" applyFont="1" applyFill="1" applyBorder="1" applyAlignment="1">
      <alignment horizontal="center"/>
    </xf>
    <xf numFmtId="168" fontId="21" fillId="0" borderId="21" xfId="3" applyNumberFormat="1" applyFont="1" applyFill="1" applyBorder="1"/>
    <xf numFmtId="49" fontId="20" fillId="0" borderId="6" xfId="4" applyNumberFormat="1" applyFont="1" applyFill="1" applyBorder="1" applyAlignment="1">
      <alignment horizontal="center"/>
    </xf>
    <xf numFmtId="167" fontId="20" fillId="0" borderId="45" xfId="3" applyNumberFormat="1" applyFont="1" applyFill="1" applyBorder="1" applyAlignment="1">
      <alignment horizontal="center"/>
    </xf>
    <xf numFmtId="168" fontId="21" fillId="0" borderId="33" xfId="3" applyNumberFormat="1" applyFont="1" applyFill="1" applyBorder="1"/>
    <xf numFmtId="167" fontId="20" fillId="0" borderId="27" xfId="3" applyNumberFormat="1" applyFont="1" applyFill="1" applyBorder="1" applyAlignment="1">
      <alignment horizontal="center"/>
    </xf>
    <xf numFmtId="168" fontId="21" fillId="0" borderId="23" xfId="3" applyNumberFormat="1" applyFont="1" applyFill="1" applyBorder="1"/>
    <xf numFmtId="49" fontId="20" fillId="0" borderId="23" xfId="4" applyNumberFormat="1" applyFont="1" applyFill="1" applyBorder="1" applyAlignment="1">
      <alignment horizontal="center"/>
    </xf>
    <xf numFmtId="167" fontId="20" fillId="0" borderId="46" xfId="3" applyNumberFormat="1" applyFont="1" applyFill="1" applyBorder="1" applyAlignment="1">
      <alignment horizontal="center"/>
    </xf>
    <xf numFmtId="168" fontId="21" fillId="0" borderId="34" xfId="3" applyNumberFormat="1" applyFont="1" applyFill="1" applyBorder="1"/>
    <xf numFmtId="49" fontId="20" fillId="0" borderId="13" xfId="4" applyNumberFormat="1" applyFont="1" applyFill="1" applyBorder="1" applyAlignment="1">
      <alignment horizontal="center"/>
    </xf>
    <xf numFmtId="167" fontId="20" fillId="0" borderId="28" xfId="3" applyNumberFormat="1" applyFont="1" applyFill="1" applyBorder="1" applyAlignment="1">
      <alignment horizontal="center"/>
    </xf>
    <xf numFmtId="168" fontId="21" fillId="0" borderId="12" xfId="3" applyNumberFormat="1" applyFont="1" applyFill="1" applyBorder="1"/>
    <xf numFmtId="49" fontId="20" fillId="0" borderId="12" xfId="4" applyNumberFormat="1" applyFont="1" applyFill="1" applyBorder="1" applyAlignment="1">
      <alignment horizontal="center"/>
    </xf>
    <xf numFmtId="166" fontId="21" fillId="0" borderId="6" xfId="1" applyNumberFormat="1" applyFont="1" applyFill="1" applyBorder="1"/>
    <xf numFmtId="166" fontId="21" fillId="0" borderId="23" xfId="1" applyNumberFormat="1" applyFont="1" applyFill="1" applyBorder="1"/>
    <xf numFmtId="166" fontId="21" fillId="0" borderId="12" xfId="1" applyNumberFormat="1" applyFont="1" applyFill="1" applyBorder="1"/>
    <xf numFmtId="166" fontId="21" fillId="0" borderId="6" xfId="1" applyNumberFormat="1" applyFont="1" applyFill="1" applyBorder="1" applyAlignment="1">
      <alignment horizontal="right"/>
    </xf>
    <xf numFmtId="166" fontId="21" fillId="0" borderId="23" xfId="1" applyNumberFormat="1" applyFont="1" applyFill="1" applyBorder="1" applyAlignment="1">
      <alignment horizontal="right"/>
    </xf>
    <xf numFmtId="166" fontId="21" fillId="0" borderId="12" xfId="1" applyNumberFormat="1" applyFont="1" applyFill="1" applyBorder="1" applyAlignment="1">
      <alignment horizontal="right"/>
    </xf>
    <xf numFmtId="0" fontId="22" fillId="6" borderId="1" xfId="2" applyFont="1" applyFill="1" applyBorder="1" applyAlignment="1">
      <alignment horizontal="center"/>
    </xf>
    <xf numFmtId="167" fontId="20" fillId="0" borderId="21" xfId="3" applyNumberFormat="1" applyFont="1" applyFill="1" applyBorder="1" applyAlignment="1">
      <alignment horizontal="center"/>
    </xf>
    <xf numFmtId="168" fontId="21" fillId="0" borderId="65" xfId="3" applyNumberFormat="1" applyFont="1" applyFill="1" applyBorder="1"/>
    <xf numFmtId="166" fontId="21" fillId="0" borderId="21" xfId="1" applyNumberFormat="1" applyFont="1" applyFill="1" applyBorder="1" applyAlignment="1">
      <alignment horizontal="right"/>
    </xf>
    <xf numFmtId="166" fontId="21" fillId="0" borderId="21" xfId="1" applyNumberFormat="1" applyFont="1" applyFill="1" applyBorder="1"/>
    <xf numFmtId="167" fontId="20" fillId="0" borderId="23" xfId="3" applyNumberFormat="1" applyFont="1" applyFill="1" applyBorder="1" applyAlignment="1">
      <alignment horizontal="center"/>
    </xf>
    <xf numFmtId="0" fontId="29" fillId="0" borderId="66" xfId="0" applyFont="1" applyFill="1" applyBorder="1"/>
    <xf numFmtId="167" fontId="20" fillId="0" borderId="12" xfId="3" applyNumberFormat="1" applyFont="1" applyFill="1" applyBorder="1" applyAlignment="1">
      <alignment horizontal="center"/>
    </xf>
    <xf numFmtId="0" fontId="29" fillId="0" borderId="60" xfId="0" applyFont="1" applyFill="1" applyBorder="1"/>
    <xf numFmtId="168" fontId="21" fillId="0" borderId="67" xfId="3" applyNumberFormat="1" applyFont="1" applyFill="1" applyBorder="1"/>
    <xf numFmtId="3" fontId="21" fillId="0" borderId="23" xfId="1" applyNumberFormat="1" applyFont="1" applyFill="1" applyBorder="1"/>
    <xf numFmtId="3" fontId="21" fillId="0" borderId="12" xfId="1" applyNumberFormat="1" applyFont="1" applyFill="1" applyBorder="1"/>
    <xf numFmtId="0" fontId="29" fillId="0" borderId="68" xfId="0" applyFont="1" applyFill="1" applyBorder="1"/>
    <xf numFmtId="0" fontId="29" fillId="0" borderId="69" xfId="0" applyFont="1" applyFill="1" applyBorder="1"/>
    <xf numFmtId="168" fontId="8" fillId="2" borderId="67" xfId="3" applyNumberFormat="1" applyFont="1" applyFill="1" applyBorder="1" applyAlignment="1">
      <alignment horizontal="left"/>
    </xf>
    <xf numFmtId="168" fontId="8" fillId="2" borderId="70" xfId="3" applyNumberFormat="1" applyFont="1" applyFill="1" applyBorder="1" applyAlignment="1">
      <alignment horizontal="left"/>
    </xf>
    <xf numFmtId="168" fontId="8" fillId="2" borderId="71" xfId="3" applyNumberFormat="1" applyFont="1" applyFill="1" applyBorder="1" applyAlignment="1">
      <alignment horizontal="left"/>
    </xf>
    <xf numFmtId="167" fontId="10" fillId="0" borderId="21" xfId="3" applyNumberFormat="1" applyFont="1" applyFill="1" applyBorder="1" applyAlignment="1">
      <alignment horizontal="center"/>
    </xf>
    <xf numFmtId="168" fontId="10" fillId="0" borderId="65" xfId="3" applyNumberFormat="1" applyFont="1" applyFill="1" applyBorder="1" applyAlignment="1">
      <alignment horizontal="left"/>
    </xf>
    <xf numFmtId="166" fontId="6" fillId="0" borderId="51" xfId="1" applyNumberFormat="1" applyFont="1" applyBorder="1" applyAlignment="1">
      <alignment horizontal="center" vertical="center"/>
    </xf>
    <xf numFmtId="167" fontId="10" fillId="0" borderId="23" xfId="3" applyNumberFormat="1" applyFont="1" applyFill="1" applyBorder="1" applyAlignment="1">
      <alignment horizontal="center"/>
    </xf>
    <xf numFmtId="167" fontId="10" fillId="0" borderId="12" xfId="3" applyNumberFormat="1" applyFont="1" applyFill="1" applyBorder="1" applyAlignment="1">
      <alignment horizontal="center"/>
    </xf>
    <xf numFmtId="0" fontId="8" fillId="6" borderId="1" xfId="2" applyFont="1" applyFill="1" applyBorder="1" applyAlignment="1">
      <alignment horizontal="center"/>
    </xf>
    <xf numFmtId="3" fontId="30" fillId="5" borderId="20" xfId="2" applyNumberFormat="1" applyFont="1" applyFill="1" applyBorder="1"/>
    <xf numFmtId="167" fontId="20" fillId="0" borderId="6" xfId="3" applyNumberFormat="1" applyFont="1" applyFill="1" applyBorder="1" applyAlignment="1">
      <alignment horizontal="center"/>
    </xf>
    <xf numFmtId="168" fontId="21" fillId="0" borderId="70" xfId="3" applyNumberFormat="1" applyFont="1" applyFill="1" applyBorder="1"/>
    <xf numFmtId="167" fontId="20" fillId="0" borderId="11" xfId="3" applyNumberFormat="1" applyFont="1" applyFill="1" applyBorder="1" applyAlignment="1">
      <alignment horizontal="center"/>
    </xf>
    <xf numFmtId="168" fontId="21" fillId="0" borderId="71" xfId="3" applyNumberFormat="1" applyFont="1" applyFill="1" applyBorder="1"/>
    <xf numFmtId="49" fontId="21" fillId="0" borderId="13" xfId="4" applyNumberFormat="1" applyFont="1" applyFill="1" applyBorder="1" applyAlignment="1">
      <alignment horizontal="center"/>
    </xf>
    <xf numFmtId="0" fontId="31" fillId="4" borderId="2" xfId="0" applyFont="1" applyFill="1" applyBorder="1" applyAlignment="1"/>
    <xf numFmtId="0" fontId="32" fillId="4" borderId="2" xfId="0" applyFont="1" applyFill="1" applyBorder="1" applyAlignment="1"/>
    <xf numFmtId="166" fontId="2" fillId="0" borderId="4" xfId="1" applyNumberFormat="1" applyFont="1" applyBorder="1" applyAlignment="1">
      <alignment horizontal="center" vertical="center"/>
    </xf>
    <xf numFmtId="166" fontId="2" fillId="0" borderId="44" xfId="1" applyNumberFormat="1" applyFont="1" applyBorder="1" applyAlignment="1">
      <alignment horizontal="center" vertical="center"/>
    </xf>
    <xf numFmtId="168" fontId="21" fillId="0" borderId="72" xfId="3" applyNumberFormat="1" applyFont="1" applyFill="1" applyBorder="1"/>
    <xf numFmtId="166" fontId="2" fillId="0" borderId="5" xfId="1" applyNumberFormat="1" applyFont="1" applyBorder="1" applyAlignment="1">
      <alignment horizontal="center" vertical="center"/>
    </xf>
    <xf numFmtId="168" fontId="21" fillId="0" borderId="69" xfId="3" applyNumberFormat="1" applyFont="1" applyFill="1" applyBorder="1"/>
    <xf numFmtId="166" fontId="2" fillId="0" borderId="11" xfId="1" applyNumberFormat="1" applyFont="1" applyBorder="1" applyAlignment="1">
      <alignment horizontal="center" vertical="center"/>
    </xf>
    <xf numFmtId="166" fontId="2" fillId="0" borderId="73" xfId="1" applyNumberFormat="1" applyFont="1"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168" fontId="21" fillId="2" borderId="58" xfId="3" applyNumberFormat="1" applyFont="1" applyFill="1" applyBorder="1" applyAlignment="1">
      <alignment vertical="center" wrapText="1"/>
    </xf>
    <xf numFmtId="168" fontId="21" fillId="2" borderId="59" xfId="3" applyNumberFormat="1" applyFont="1" applyFill="1" applyBorder="1" applyAlignment="1">
      <alignment vertical="center" wrapText="1"/>
    </xf>
    <xf numFmtId="168" fontId="21" fillId="2" borderId="58" xfId="3" applyNumberFormat="1" applyFont="1" applyFill="1" applyBorder="1" applyAlignment="1">
      <alignment vertical="top" wrapText="1"/>
    </xf>
    <xf numFmtId="168" fontId="21" fillId="2" borderId="74" xfId="3" applyNumberFormat="1" applyFont="1" applyFill="1" applyBorder="1" applyAlignment="1">
      <alignment vertical="center" wrapText="1"/>
    </xf>
    <xf numFmtId="167" fontId="20" fillId="2" borderId="35" xfId="3" applyNumberFormat="1" applyFont="1" applyFill="1" applyBorder="1" applyAlignment="1">
      <alignment horizontal="center"/>
    </xf>
    <xf numFmtId="167" fontId="20" fillId="2" borderId="57" xfId="3" applyNumberFormat="1" applyFont="1" applyFill="1" applyBorder="1" applyAlignment="1">
      <alignment horizontal="center"/>
    </xf>
    <xf numFmtId="167" fontId="21" fillId="2" borderId="36" xfId="3" applyNumberFormat="1" applyFont="1" applyFill="1" applyBorder="1" applyAlignment="1">
      <alignment horizontal="center"/>
    </xf>
    <xf numFmtId="167" fontId="20" fillId="2" borderId="36" xfId="3" applyNumberFormat="1" applyFont="1" applyFill="1" applyBorder="1" applyAlignment="1">
      <alignment horizontal="center"/>
    </xf>
    <xf numFmtId="167" fontId="20" fillId="2" borderId="75" xfId="3" applyNumberFormat="1" applyFont="1" applyFill="1" applyBorder="1" applyAlignment="1">
      <alignment horizontal="center"/>
    </xf>
    <xf numFmtId="168" fontId="20" fillId="0" borderId="65" xfId="3" applyNumberFormat="1" applyFont="1" applyFill="1" applyBorder="1"/>
    <xf numFmtId="1" fontId="8" fillId="0" borderId="21" xfId="2" applyNumberFormat="1" applyFont="1" applyFill="1" applyBorder="1" applyAlignment="1">
      <alignment horizontal="center"/>
    </xf>
    <xf numFmtId="3" fontId="22" fillId="0" borderId="54" xfId="1" applyNumberFormat="1" applyFont="1" applyFill="1" applyBorder="1" applyAlignment="1">
      <alignment horizontal="center" vertical="center"/>
    </xf>
    <xf numFmtId="3" fontId="22" fillId="0" borderId="20" xfId="1" applyNumberFormat="1" applyFont="1" applyFill="1" applyBorder="1" applyAlignment="1">
      <alignment horizontal="left" vertical="center"/>
    </xf>
    <xf numFmtId="167" fontId="19" fillId="0" borderId="57" xfId="3" applyNumberFormat="1" applyFont="1" applyFill="1" applyBorder="1" applyAlignment="1">
      <alignment horizontal="left" vertical="center"/>
    </xf>
    <xf numFmtId="3" fontId="24" fillId="0" borderId="55" xfId="3" applyNumberFormat="1" applyFont="1" applyFill="1" applyBorder="1" applyAlignment="1">
      <alignment horizontal="center"/>
    </xf>
    <xf numFmtId="167" fontId="20" fillId="0" borderId="20" xfId="3" applyNumberFormat="1" applyFont="1" applyFill="1" applyBorder="1" applyAlignment="1">
      <alignment horizontal="left" vertical="center" wrapText="1"/>
    </xf>
    <xf numFmtId="3" fontId="21" fillId="0" borderId="55" xfId="3" applyNumberFormat="1" applyFont="1" applyFill="1" applyBorder="1" applyAlignment="1">
      <alignment horizontal="center" vertical="center"/>
    </xf>
    <xf numFmtId="3" fontId="21" fillId="0" borderId="55" xfId="3" applyNumberFormat="1" applyFont="1" applyFill="1" applyBorder="1" applyAlignment="1">
      <alignment horizontal="center" vertical="center" wrapText="1"/>
    </xf>
    <xf numFmtId="3" fontId="22" fillId="0" borderId="56" xfId="4" applyNumberFormat="1" applyFont="1" applyFill="1" applyBorder="1" applyAlignment="1">
      <alignment horizontal="center" vertical="center"/>
    </xf>
    <xf numFmtId="167" fontId="21" fillId="0" borderId="20" xfId="3" applyNumberFormat="1" applyFont="1" applyFill="1" applyBorder="1" applyAlignment="1">
      <alignment horizontal="left" vertical="center" wrapText="1"/>
    </xf>
    <xf numFmtId="166" fontId="2" fillId="0" borderId="9" xfId="1" applyNumberFormat="1" applyFont="1" applyFill="1" applyBorder="1" applyAlignment="1">
      <alignment horizontal="center" vertical="center"/>
    </xf>
    <xf numFmtId="166" fontId="2" fillId="0" borderId="14" xfId="1" applyNumberFormat="1" applyFont="1" applyFill="1"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1" xfId="0" applyFont="1" applyBorder="1" applyAlignment="1">
      <alignment horizontal="left" vertical="center" wrapText="1"/>
    </xf>
    <xf numFmtId="167" fontId="23" fillId="0" borderId="20" xfId="3" applyNumberFormat="1" applyFont="1" applyFill="1" applyBorder="1" applyAlignment="1">
      <alignment horizontal="left" vertical="center" wrapText="1"/>
    </xf>
    <xf numFmtId="0" fontId="22" fillId="5" borderId="2" xfId="2" applyFont="1" applyFill="1" applyBorder="1" applyAlignment="1">
      <alignment vertical="center"/>
    </xf>
    <xf numFmtId="0" fontId="22" fillId="5" borderId="3" xfId="2" applyFont="1" applyFill="1" applyBorder="1" applyAlignment="1">
      <alignment vertical="center"/>
    </xf>
    <xf numFmtId="0" fontId="22" fillId="5" borderId="20" xfId="2" applyFont="1" applyFill="1" applyBorder="1" applyAlignment="1">
      <alignment horizontal="center" vertical="center"/>
    </xf>
    <xf numFmtId="49" fontId="22" fillId="5" borderId="1" xfId="2" applyNumberFormat="1" applyFont="1" applyFill="1" applyBorder="1" applyAlignment="1">
      <alignment horizontal="center" vertical="center"/>
    </xf>
    <xf numFmtId="0" fontId="22" fillId="5" borderId="20" xfId="2" applyFont="1" applyFill="1" applyBorder="1" applyAlignment="1">
      <alignment vertical="center"/>
    </xf>
    <xf numFmtId="167" fontId="20" fillId="0" borderId="25" xfId="3" applyNumberFormat="1" applyFont="1" applyFill="1" applyBorder="1" applyAlignment="1">
      <alignment horizontal="center"/>
    </xf>
    <xf numFmtId="3" fontId="21" fillId="0" borderId="21" xfId="3" applyNumberFormat="1" applyFont="1" applyFill="1" applyBorder="1"/>
    <xf numFmtId="1" fontId="22" fillId="0" borderId="21" xfId="2" applyNumberFormat="1" applyFont="1" applyFill="1" applyBorder="1" applyAlignment="1">
      <alignment horizontal="center"/>
    </xf>
    <xf numFmtId="166" fontId="21" fillId="0" borderId="67" xfId="1" applyNumberFormat="1" applyFont="1" applyFill="1" applyBorder="1"/>
    <xf numFmtId="167" fontId="20" fillId="0" borderId="27" xfId="3" applyNumberFormat="1" applyFont="1" applyFill="1" applyBorder="1" applyAlignment="1">
      <alignment horizontal="center" wrapText="1"/>
    </xf>
    <xf numFmtId="3" fontId="20" fillId="0" borderId="42" xfId="2" applyNumberFormat="1" applyFont="1" applyFill="1" applyBorder="1" applyAlignment="1">
      <alignment horizontal="center"/>
    </xf>
    <xf numFmtId="1" fontId="22" fillId="0" borderId="23" xfId="2" applyNumberFormat="1" applyFont="1" applyFill="1" applyBorder="1" applyAlignment="1">
      <alignment horizontal="center"/>
    </xf>
    <xf numFmtId="166" fontId="21" fillId="0" borderId="70" xfId="1" applyNumberFormat="1" applyFont="1" applyFill="1" applyBorder="1"/>
    <xf numFmtId="3" fontId="20" fillId="0" borderId="6" xfId="2" applyNumberFormat="1" applyFont="1" applyFill="1" applyBorder="1" applyAlignment="1">
      <alignment horizontal="center"/>
    </xf>
    <xf numFmtId="3" fontId="20" fillId="0" borderId="13" xfId="2" applyNumberFormat="1" applyFont="1" applyFill="1" applyBorder="1" applyAlignment="1">
      <alignment horizontal="center"/>
    </xf>
    <xf numFmtId="1" fontId="22" fillId="0" borderId="12" xfId="2" applyNumberFormat="1" applyFont="1" applyFill="1" applyBorder="1" applyAlignment="1">
      <alignment horizontal="center"/>
    </xf>
    <xf numFmtId="166" fontId="21" fillId="0" borderId="71" xfId="1" applyNumberFormat="1" applyFont="1" applyFill="1" applyBorder="1"/>
    <xf numFmtId="3" fontId="20" fillId="0" borderId="11" xfId="2" applyNumberFormat="1" applyFont="1" applyFill="1" applyBorder="1" applyAlignment="1">
      <alignment horizontal="center"/>
    </xf>
    <xf numFmtId="0" fontId="30" fillId="5" borderId="2" xfId="2" applyFont="1" applyFill="1" applyBorder="1"/>
    <xf numFmtId="3" fontId="21" fillId="0" borderId="77" xfId="3" applyNumberFormat="1" applyFont="1" applyFill="1" applyBorder="1"/>
    <xf numFmtId="1" fontId="22" fillId="0" borderId="27" xfId="2" applyNumberFormat="1" applyFont="1" applyFill="1" applyBorder="1" applyAlignment="1">
      <alignment horizontal="center"/>
    </xf>
    <xf numFmtId="166" fontId="20" fillId="0" borderId="21" xfId="1" applyNumberFormat="1" applyFont="1" applyFill="1" applyBorder="1" applyAlignment="1">
      <alignment horizontal="center"/>
    </xf>
    <xf numFmtId="3" fontId="20" fillId="0" borderId="77" xfId="3" applyNumberFormat="1" applyFont="1" applyFill="1" applyBorder="1"/>
    <xf numFmtId="3" fontId="20" fillId="0" borderId="21" xfId="3" applyNumberFormat="1" applyFont="1" applyFill="1" applyBorder="1"/>
    <xf numFmtId="167" fontId="20" fillId="0" borderId="23" xfId="3" applyNumberFormat="1" applyFont="1" applyFill="1" applyBorder="1" applyAlignment="1">
      <alignment horizontal="center" wrapText="1"/>
    </xf>
    <xf numFmtId="3" fontId="20" fillId="0" borderId="72" xfId="3" applyNumberFormat="1" applyFont="1" applyFill="1" applyBorder="1"/>
    <xf numFmtId="3" fontId="20" fillId="0" borderId="23" xfId="3" applyNumberFormat="1" applyFont="1" applyFill="1" applyBorder="1"/>
    <xf numFmtId="166" fontId="20" fillId="0" borderId="27" xfId="1" applyNumberFormat="1" applyFont="1" applyFill="1" applyBorder="1" applyAlignment="1">
      <alignment horizontal="center"/>
    </xf>
    <xf numFmtId="166" fontId="22" fillId="0" borderId="27" xfId="1" applyNumberFormat="1" applyFont="1" applyFill="1" applyBorder="1" applyAlignment="1">
      <alignment horizontal="center"/>
    </xf>
    <xf numFmtId="3" fontId="20" fillId="0" borderId="69" xfId="3" applyNumberFormat="1" applyFont="1" applyFill="1" applyBorder="1"/>
    <xf numFmtId="1" fontId="22" fillId="0" borderId="28" xfId="2" applyNumberFormat="1" applyFont="1" applyFill="1" applyBorder="1" applyAlignment="1">
      <alignment horizontal="center"/>
    </xf>
    <xf numFmtId="166" fontId="20" fillId="0" borderId="12" xfId="1" applyNumberFormat="1" applyFont="1" applyFill="1" applyBorder="1" applyAlignment="1">
      <alignment horizontal="center"/>
    </xf>
    <xf numFmtId="166" fontId="22" fillId="0" borderId="12" xfId="1" applyNumberFormat="1" applyFont="1" applyFill="1" applyBorder="1" applyAlignment="1">
      <alignment horizontal="center"/>
    </xf>
    <xf numFmtId="1" fontId="22" fillId="0" borderId="42" xfId="2" applyNumberFormat="1" applyFont="1" applyFill="1" applyBorder="1" applyAlignment="1">
      <alignment horizontal="center"/>
    </xf>
    <xf numFmtId="3" fontId="20" fillId="0" borderId="12" xfId="3" applyNumberFormat="1" applyFont="1" applyFill="1" applyBorder="1"/>
    <xf numFmtId="0" fontId="22" fillId="5" borderId="20" xfId="2" applyFont="1" applyFill="1" applyBorder="1" applyAlignment="1"/>
    <xf numFmtId="3" fontId="21" fillId="0" borderId="48" xfId="3" applyNumberFormat="1" applyFont="1" applyFill="1" applyBorder="1"/>
    <xf numFmtId="3" fontId="20" fillId="0" borderId="33" xfId="3" applyNumberFormat="1" applyFont="1" applyFill="1" applyBorder="1"/>
    <xf numFmtId="3" fontId="20" fillId="0" borderId="34" xfId="3" applyNumberFormat="1" applyFont="1" applyFill="1" applyBorder="1"/>
    <xf numFmtId="0" fontId="22" fillId="9" borderId="1" xfId="2" applyFont="1" applyFill="1" applyBorder="1" applyAlignment="1">
      <alignment horizontal="center"/>
    </xf>
    <xf numFmtId="3" fontId="33" fillId="5" borderId="20" xfId="2" applyNumberFormat="1" applyFont="1" applyFill="1" applyBorder="1"/>
    <xf numFmtId="0" fontId="23" fillId="5" borderId="1" xfId="2" applyFont="1" applyFill="1" applyBorder="1" applyAlignment="1">
      <alignment horizontal="center"/>
    </xf>
    <xf numFmtId="3" fontId="23" fillId="5" borderId="2" xfId="2" applyNumberFormat="1" applyFont="1" applyFill="1" applyBorder="1" applyAlignment="1"/>
    <xf numFmtId="3" fontId="22" fillId="5" borderId="1" xfId="2" applyNumberFormat="1" applyFont="1" applyFill="1" applyBorder="1" applyAlignment="1">
      <alignment horizontal="center"/>
    </xf>
    <xf numFmtId="0" fontId="23" fillId="5" borderId="2" xfId="2" applyFont="1" applyFill="1" applyBorder="1" applyAlignment="1"/>
    <xf numFmtId="3" fontId="23" fillId="5" borderId="1" xfId="2" applyNumberFormat="1" applyFont="1" applyFill="1" applyBorder="1" applyAlignment="1">
      <alignment horizontal="center"/>
    </xf>
    <xf numFmtId="3" fontId="22" fillId="5" borderId="2" xfId="2" applyNumberFormat="1" applyFont="1" applyFill="1" applyBorder="1" applyAlignment="1"/>
    <xf numFmtId="1" fontId="22" fillId="0" borderId="35" xfId="2" applyNumberFormat="1" applyFont="1" applyFill="1" applyBorder="1" applyAlignment="1">
      <alignment horizontal="center"/>
    </xf>
    <xf numFmtId="49" fontId="21" fillId="0" borderId="42" xfId="4" applyNumberFormat="1" applyFont="1" applyFill="1" applyBorder="1" applyAlignment="1">
      <alignment horizontal="center"/>
    </xf>
    <xf numFmtId="166" fontId="21" fillId="0" borderId="21" xfId="1" applyNumberFormat="1" applyFont="1" applyFill="1" applyBorder="1" applyAlignment="1">
      <alignment horizontal="center"/>
    </xf>
    <xf numFmtId="3" fontId="20" fillId="0" borderId="6" xfId="4" applyNumberFormat="1" applyFont="1" applyFill="1" applyBorder="1" applyAlignment="1">
      <alignment horizontal="center"/>
    </xf>
    <xf numFmtId="1" fontId="22" fillId="0" borderId="36" xfId="2" applyNumberFormat="1" applyFont="1" applyFill="1" applyBorder="1" applyAlignment="1">
      <alignment horizontal="center"/>
    </xf>
    <xf numFmtId="166" fontId="21" fillId="0" borderId="23" xfId="1" applyNumberFormat="1" applyFont="1" applyFill="1" applyBorder="1" applyAlignment="1">
      <alignment horizontal="center"/>
    </xf>
    <xf numFmtId="1" fontId="22" fillId="0" borderId="75" xfId="2" applyNumberFormat="1" applyFont="1" applyFill="1" applyBorder="1" applyAlignment="1">
      <alignment horizontal="center"/>
    </xf>
    <xf numFmtId="166" fontId="21" fillId="0" borderId="12" xfId="1" applyNumberFormat="1" applyFont="1" applyFill="1" applyBorder="1" applyAlignment="1">
      <alignment horizontal="center"/>
    </xf>
    <xf numFmtId="0" fontId="8" fillId="6" borderId="2" xfId="2" applyFont="1" applyFill="1" applyBorder="1" applyAlignment="1">
      <alignment horizontal="center"/>
    </xf>
    <xf numFmtId="167" fontId="19" fillId="0" borderId="11" xfId="3" applyNumberFormat="1" applyFont="1" applyFill="1" applyBorder="1" applyAlignment="1">
      <alignment horizontal="left" vertical="center"/>
    </xf>
    <xf numFmtId="0" fontId="2" fillId="2" borderId="5" xfId="0" applyFont="1" applyFill="1" applyBorder="1" applyAlignment="1">
      <alignment horizontal="left" vertical="center" wrapText="1"/>
    </xf>
    <xf numFmtId="168" fontId="28" fillId="0" borderId="4" xfId="3" applyNumberFormat="1" applyFont="1" applyFill="1" applyBorder="1" applyAlignment="1">
      <alignment horizontal="left" vertical="top" wrapText="1"/>
    </xf>
    <xf numFmtId="168" fontId="28" fillId="0" borderId="5" xfId="3" applyNumberFormat="1" applyFont="1" applyFill="1" applyBorder="1" applyAlignment="1">
      <alignment horizontal="left" vertical="top" wrapText="1"/>
    </xf>
    <xf numFmtId="168" fontId="28" fillId="0" borderId="11" xfId="3" applyNumberFormat="1" applyFont="1" applyFill="1" applyBorder="1" applyAlignment="1">
      <alignment horizontal="left" vertical="top" wrapText="1"/>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11" xfId="0" applyFont="1" applyBorder="1" applyAlignment="1">
      <alignment horizontal="left"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1"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11" xfId="0" applyFont="1" applyBorder="1" applyAlignment="1">
      <alignment horizontal="left" vertical="center"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11" xfId="0" applyFont="1" applyBorder="1" applyAlignment="1">
      <alignment horizontal="left" vertical="top" wrapText="1"/>
    </xf>
    <xf numFmtId="0" fontId="2" fillId="0" borderId="4" xfId="0" applyFont="1" applyBorder="1" applyAlignment="1">
      <alignment wrapText="1"/>
    </xf>
    <xf numFmtId="0" fontId="2" fillId="0" borderId="5" xfId="0" applyFont="1" applyBorder="1" applyAlignment="1">
      <alignment wrapText="1"/>
    </xf>
    <xf numFmtId="0" fontId="2" fillId="0" borderId="11" xfId="0" applyFont="1" applyBorder="1" applyAlignment="1">
      <alignment wrapText="1"/>
    </xf>
    <xf numFmtId="0" fontId="2" fillId="0" borderId="26" xfId="0" applyFont="1" applyBorder="1" applyAlignment="1">
      <alignment horizontal="left" vertical="top" wrapText="1"/>
    </xf>
    <xf numFmtId="0" fontId="2" fillId="0" borderId="7" xfId="0" applyFont="1" applyBorder="1" applyAlignment="1">
      <alignment horizontal="left" vertical="top" wrapText="1"/>
    </xf>
    <xf numFmtId="0" fontId="2" fillId="0" borderId="13" xfId="0" applyFont="1" applyBorder="1" applyAlignment="1">
      <alignment horizontal="left" vertical="top" wrapText="1"/>
    </xf>
    <xf numFmtId="167" fontId="28" fillId="0" borderId="62" xfId="3" applyNumberFormat="1" applyFont="1" applyFill="1" applyBorder="1" applyAlignment="1">
      <alignment horizontal="left" vertical="top" wrapText="1"/>
    </xf>
    <xf numFmtId="167" fontId="28" fillId="0" borderId="63" xfId="3" applyNumberFormat="1" applyFont="1" applyFill="1" applyBorder="1" applyAlignment="1">
      <alignment horizontal="left" vertical="top" wrapText="1"/>
    </xf>
    <xf numFmtId="167" fontId="28" fillId="0" borderId="64" xfId="3" applyNumberFormat="1" applyFont="1" applyFill="1" applyBorder="1" applyAlignment="1">
      <alignment horizontal="left" vertical="top"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6" xfId="0" applyFont="1" applyBorder="1" applyAlignment="1">
      <alignment horizontal="center" vertical="center" wrapText="1"/>
    </xf>
    <xf numFmtId="167" fontId="28" fillId="0" borderId="4" xfId="3" applyNumberFormat="1" applyFont="1" applyFill="1" applyBorder="1" applyAlignment="1">
      <alignment horizontal="left" vertical="top" wrapText="1"/>
    </xf>
    <xf numFmtId="167" fontId="28" fillId="0" borderId="5" xfId="3" applyNumberFormat="1" applyFont="1" applyFill="1" applyBorder="1" applyAlignment="1">
      <alignment horizontal="left" vertical="top" wrapText="1"/>
    </xf>
    <xf numFmtId="167" fontId="28" fillId="0" borderId="11" xfId="3" applyNumberFormat="1" applyFont="1" applyFill="1" applyBorder="1" applyAlignment="1">
      <alignment horizontal="left" vertical="top"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11" xfId="0" applyFont="1" applyBorder="1" applyAlignment="1">
      <alignment horizontal="left" vertical="top" wrapText="1"/>
    </xf>
    <xf numFmtId="0" fontId="6" fillId="0" borderId="4" xfId="0" applyFont="1" applyBorder="1" applyAlignment="1">
      <alignment horizontal="left" vertical="top"/>
    </xf>
    <xf numFmtId="0" fontId="2" fillId="0" borderId="5" xfId="0" applyFont="1" applyBorder="1" applyAlignment="1">
      <alignment horizontal="left" vertical="top"/>
    </xf>
    <xf numFmtId="0" fontId="2" fillId="0" borderId="11" xfId="0" applyFont="1" applyBorder="1" applyAlignment="1">
      <alignment horizontal="left" vertical="top"/>
    </xf>
    <xf numFmtId="0" fontId="6" fillId="0" borderId="5" xfId="0" applyFont="1" applyBorder="1" applyAlignment="1">
      <alignment horizontal="left" vertical="top"/>
    </xf>
    <xf numFmtId="0" fontId="6" fillId="0" borderId="11" xfId="0" applyFont="1" applyBorder="1" applyAlignment="1">
      <alignment horizontal="left" vertical="top"/>
    </xf>
    <xf numFmtId="168" fontId="21" fillId="0" borderId="4" xfId="3" applyNumberFormat="1" applyFont="1" applyFill="1" applyBorder="1" applyAlignment="1">
      <alignment horizontal="left" vertical="top" wrapText="1"/>
    </xf>
    <xf numFmtId="168" fontId="21" fillId="0" borderId="5" xfId="3" applyNumberFormat="1" applyFont="1" applyFill="1" applyBorder="1" applyAlignment="1">
      <alignment horizontal="left" vertical="top" wrapText="1"/>
    </xf>
    <xf numFmtId="168" fontId="21" fillId="0" borderId="11" xfId="3" applyNumberFormat="1" applyFont="1" applyFill="1" applyBorder="1" applyAlignment="1">
      <alignment horizontal="left" vertical="top" wrapText="1"/>
    </xf>
    <xf numFmtId="49" fontId="10" fillId="0" borderId="4" xfId="2" applyNumberFormat="1" applyFont="1" applyFill="1" applyBorder="1" applyAlignment="1">
      <alignment horizontal="center" vertical="center"/>
    </xf>
    <xf numFmtId="49" fontId="10" fillId="0" borderId="5" xfId="2" applyNumberFormat="1" applyFont="1" applyFill="1" applyBorder="1" applyAlignment="1">
      <alignment horizontal="center" vertical="center"/>
    </xf>
    <xf numFmtId="49" fontId="10" fillId="0" borderId="11" xfId="2" applyNumberFormat="1" applyFont="1" applyFill="1" applyBorder="1" applyAlignment="1">
      <alignment horizontal="center" vertical="center"/>
    </xf>
    <xf numFmtId="3" fontId="10" fillId="0" borderId="4" xfId="2" applyNumberFormat="1" applyFont="1" applyBorder="1" applyAlignment="1">
      <alignment horizontal="center" vertical="center"/>
    </xf>
    <xf numFmtId="3" fontId="10" fillId="0" borderId="5" xfId="2" applyNumberFormat="1" applyFont="1" applyBorder="1" applyAlignment="1">
      <alignment horizontal="center" vertical="center"/>
    </xf>
    <xf numFmtId="3" fontId="10" fillId="0" borderId="11" xfId="2" applyNumberFormat="1" applyFont="1" applyBorder="1" applyAlignment="1">
      <alignment horizontal="center" vertical="center"/>
    </xf>
    <xf numFmtId="49" fontId="10" fillId="0" borderId="4" xfId="2" applyNumberFormat="1" applyFont="1" applyBorder="1" applyAlignment="1">
      <alignment horizontal="center" vertical="center"/>
    </xf>
    <xf numFmtId="49" fontId="10" fillId="0" borderId="5" xfId="2" applyNumberFormat="1" applyFont="1" applyBorder="1" applyAlignment="1">
      <alignment horizontal="center" vertical="center"/>
    </xf>
    <xf numFmtId="49" fontId="10" fillId="0" borderId="11" xfId="2" applyNumberFormat="1" applyFont="1" applyBorder="1" applyAlignment="1">
      <alignment horizontal="center" vertical="center"/>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167" fontId="10" fillId="2" borderId="4" xfId="3" applyNumberFormat="1" applyFont="1" applyFill="1" applyBorder="1" applyAlignment="1">
      <alignment horizontal="center" vertical="center"/>
    </xf>
    <xf numFmtId="167" fontId="10" fillId="2" borderId="5" xfId="3" applyNumberFormat="1" applyFont="1" applyFill="1" applyBorder="1" applyAlignment="1">
      <alignment horizontal="center" vertical="center"/>
    </xf>
    <xf numFmtId="167" fontId="10" fillId="2" borderId="11" xfId="3" applyNumberFormat="1" applyFont="1" applyFill="1" applyBorder="1" applyAlignment="1">
      <alignment horizontal="center" vertical="center"/>
    </xf>
    <xf numFmtId="0" fontId="11" fillId="3" borderId="0" xfId="0" applyFont="1" applyFill="1" applyAlignment="1">
      <alignment horizontal="center" vertical="center"/>
    </xf>
    <xf numFmtId="3" fontId="10" fillId="0" borderId="4" xfId="2" applyNumberFormat="1" applyFont="1" applyFill="1" applyBorder="1" applyAlignment="1">
      <alignment horizontal="left" vertical="center"/>
    </xf>
    <xf numFmtId="3" fontId="10" fillId="0" borderId="5" xfId="2" applyNumberFormat="1" applyFont="1" applyFill="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6" fillId="0" borderId="5" xfId="2" applyFont="1" applyBorder="1" applyAlignment="1">
      <alignment horizontal="center" wrapText="1"/>
    </xf>
    <xf numFmtId="0" fontId="6" fillId="0" borderId="11" xfId="2" applyFont="1" applyBorder="1" applyAlignment="1">
      <alignment horizontal="center" wrapText="1"/>
    </xf>
    <xf numFmtId="0" fontId="4" fillId="0" borderId="7" xfId="2" applyFont="1" applyBorder="1" applyAlignment="1">
      <alignment horizontal="center" vertical="center"/>
    </xf>
    <xf numFmtId="0" fontId="4" fillId="0" borderId="13" xfId="2" applyFont="1" applyBorder="1" applyAlignment="1">
      <alignment horizontal="center" vertical="center"/>
    </xf>
    <xf numFmtId="3" fontId="10" fillId="0" borderId="11" xfId="2" applyNumberFormat="1" applyFont="1" applyFill="1" applyBorder="1" applyAlignment="1">
      <alignment horizontal="left" vertical="center"/>
    </xf>
    <xf numFmtId="166" fontId="2" fillId="0" borderId="7" xfId="1" applyNumberFormat="1" applyFont="1" applyBorder="1" applyAlignment="1">
      <alignment horizontal="center" vertical="center" wrapText="1"/>
    </xf>
    <xf numFmtId="166" fontId="2" fillId="0" borderId="44" xfId="1" applyNumberFormat="1" applyFont="1" applyBorder="1" applyAlignment="1">
      <alignment horizontal="center" vertical="center" wrapText="1"/>
    </xf>
    <xf numFmtId="166" fontId="2" fillId="0" borderId="26" xfId="1" applyNumberFormat="1" applyFont="1" applyBorder="1" applyAlignment="1">
      <alignment horizontal="center" vertical="center" wrapText="1"/>
    </xf>
    <xf numFmtId="166" fontId="2" fillId="0" borderId="49" xfId="1" applyNumberFormat="1" applyFont="1" applyBorder="1" applyAlignment="1">
      <alignment horizontal="center"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6" fillId="0" borderId="11" xfId="0" applyFont="1" applyBorder="1" applyAlignment="1">
      <alignment horizontal="left" vertical="center" wrapText="1"/>
    </xf>
    <xf numFmtId="3" fontId="10" fillId="2" borderId="4" xfId="2" applyNumberFormat="1" applyFont="1" applyFill="1" applyBorder="1" applyAlignment="1">
      <alignment horizontal="left" vertical="center"/>
    </xf>
    <xf numFmtId="3" fontId="10" fillId="2" borderId="5" xfId="2" applyNumberFormat="1" applyFont="1" applyFill="1" applyBorder="1" applyAlignment="1">
      <alignment horizontal="left" vertical="center"/>
    </xf>
    <xf numFmtId="3" fontId="10" fillId="2" borderId="11" xfId="2" applyNumberFormat="1" applyFont="1" applyFill="1" applyBorder="1" applyAlignment="1">
      <alignment horizontal="left" vertical="center"/>
    </xf>
    <xf numFmtId="3" fontId="10" fillId="2" borderId="4" xfId="2" applyNumberFormat="1" applyFont="1" applyFill="1" applyBorder="1" applyAlignment="1">
      <alignment horizontal="left" vertical="center" wrapText="1"/>
    </xf>
    <xf numFmtId="3" fontId="10" fillId="2" borderId="5" xfId="2" applyNumberFormat="1" applyFont="1" applyFill="1" applyBorder="1" applyAlignment="1">
      <alignment horizontal="left" vertical="center" wrapText="1"/>
    </xf>
    <xf numFmtId="3" fontId="10" fillId="2" borderId="11" xfId="2" applyNumberFormat="1" applyFont="1" applyFill="1" applyBorder="1" applyAlignment="1">
      <alignment horizontal="left" vertical="center" wrapText="1"/>
    </xf>
    <xf numFmtId="3" fontId="10" fillId="0" borderId="4" xfId="2" applyNumberFormat="1" applyFont="1" applyFill="1" applyBorder="1" applyAlignment="1">
      <alignment horizontal="left" vertical="center" wrapText="1"/>
    </xf>
    <xf numFmtId="3" fontId="10" fillId="0" borderId="5" xfId="2" applyNumberFormat="1" applyFont="1" applyFill="1" applyBorder="1" applyAlignment="1">
      <alignment horizontal="left" vertical="center" wrapText="1"/>
    </xf>
    <xf numFmtId="3" fontId="10" fillId="0" borderId="11" xfId="2" applyNumberFormat="1" applyFont="1" applyFill="1" applyBorder="1" applyAlignment="1">
      <alignment horizontal="left" vertical="center" wrapText="1"/>
    </xf>
    <xf numFmtId="168" fontId="10" fillId="2" borderId="4" xfId="3" applyNumberFormat="1" applyFont="1" applyFill="1" applyBorder="1" applyAlignment="1">
      <alignment horizontal="center" vertical="center"/>
    </xf>
    <xf numFmtId="168" fontId="10" fillId="2" borderId="5" xfId="3" applyNumberFormat="1" applyFont="1" applyFill="1" applyBorder="1" applyAlignment="1">
      <alignment horizontal="center" vertical="center"/>
    </xf>
    <xf numFmtId="168" fontId="10" fillId="2" borderId="11" xfId="3" applyNumberFormat="1" applyFont="1" applyFill="1" applyBorder="1" applyAlignment="1">
      <alignment horizontal="center" vertical="center"/>
    </xf>
    <xf numFmtId="49" fontId="10" fillId="2" borderId="4" xfId="2" applyNumberFormat="1" applyFont="1" applyFill="1" applyBorder="1" applyAlignment="1">
      <alignment horizontal="center" vertical="center"/>
    </xf>
    <xf numFmtId="49" fontId="10" fillId="2" borderId="5" xfId="2" applyNumberFormat="1" applyFont="1" applyFill="1" applyBorder="1" applyAlignment="1">
      <alignment horizontal="center" vertical="center"/>
    </xf>
    <xf numFmtId="49" fontId="10" fillId="2" borderId="11" xfId="2" applyNumberFormat="1" applyFont="1" applyFill="1" applyBorder="1" applyAlignment="1">
      <alignment horizontal="center" vertical="center"/>
    </xf>
    <xf numFmtId="0" fontId="10" fillId="0" borderId="4" xfId="1" applyNumberFormat="1" applyFont="1" applyFill="1" applyBorder="1" applyAlignment="1">
      <alignment horizontal="center" vertical="center"/>
    </xf>
    <xf numFmtId="0" fontId="10" fillId="0" borderId="5" xfId="1" applyNumberFormat="1" applyFont="1" applyFill="1" applyBorder="1" applyAlignment="1">
      <alignment horizontal="center" vertical="center"/>
    </xf>
    <xf numFmtId="0" fontId="10" fillId="0" borderId="11" xfId="1" applyNumberFormat="1" applyFont="1" applyFill="1" applyBorder="1" applyAlignment="1">
      <alignment horizontal="center" vertical="center"/>
    </xf>
    <xf numFmtId="3" fontId="10" fillId="2" borderId="4" xfId="2" applyNumberFormat="1" applyFont="1" applyFill="1" applyBorder="1" applyAlignment="1">
      <alignment horizontal="center" vertical="center"/>
    </xf>
    <xf numFmtId="3" fontId="10" fillId="2" borderId="5" xfId="2" applyNumberFormat="1" applyFont="1" applyFill="1" applyBorder="1" applyAlignment="1">
      <alignment horizontal="center" vertical="center"/>
    </xf>
    <xf numFmtId="3" fontId="10" fillId="2" borderId="11" xfId="2" applyNumberFormat="1" applyFont="1" applyFill="1" applyBorder="1" applyAlignment="1">
      <alignment horizontal="center" vertical="center"/>
    </xf>
    <xf numFmtId="0" fontId="2" fillId="2" borderId="5"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4" xfId="0" applyFont="1" applyFill="1" applyBorder="1" applyAlignment="1">
      <alignment horizontal="left" vertical="center" wrapText="1"/>
    </xf>
    <xf numFmtId="167" fontId="19" fillId="0" borderId="50" xfId="3" applyNumberFormat="1" applyFont="1" applyFill="1" applyBorder="1" applyAlignment="1">
      <alignment horizontal="left" vertical="center"/>
    </xf>
    <xf numFmtId="167" fontId="19" fillId="0" borderId="5" xfId="3" applyNumberFormat="1" applyFont="1" applyFill="1" applyBorder="1" applyAlignment="1">
      <alignment horizontal="left" vertical="center"/>
    </xf>
    <xf numFmtId="167" fontId="19" fillId="0" borderId="11" xfId="3" applyNumberFormat="1" applyFont="1" applyFill="1" applyBorder="1" applyAlignment="1">
      <alignment horizontal="left" vertical="center"/>
    </xf>
    <xf numFmtId="0" fontId="10" fillId="0" borderId="4" xfId="1" applyNumberFormat="1" applyFont="1" applyFill="1" applyBorder="1" applyAlignment="1">
      <alignment horizontal="left" vertical="center"/>
    </xf>
    <xf numFmtId="0" fontId="10" fillId="0" borderId="5" xfId="1" applyNumberFormat="1" applyFont="1" applyFill="1" applyBorder="1" applyAlignment="1">
      <alignment horizontal="left" vertical="center"/>
    </xf>
    <xf numFmtId="0" fontId="10" fillId="0" borderId="11" xfId="1" applyNumberFormat="1" applyFont="1" applyFill="1" applyBorder="1" applyAlignment="1">
      <alignment horizontal="left" vertical="center"/>
    </xf>
    <xf numFmtId="3" fontId="10" fillId="0" borderId="4" xfId="2" applyNumberFormat="1" applyFont="1" applyFill="1" applyBorder="1" applyAlignment="1">
      <alignment horizontal="center" vertical="center"/>
    </xf>
    <xf numFmtId="3" fontId="10" fillId="0" borderId="5" xfId="2" applyNumberFormat="1" applyFont="1" applyFill="1" applyBorder="1" applyAlignment="1">
      <alignment horizontal="center" vertical="center"/>
    </xf>
    <xf numFmtId="3" fontId="10" fillId="0" borderId="11" xfId="2" applyNumberFormat="1" applyFont="1" applyFill="1" applyBorder="1" applyAlignment="1">
      <alignment horizontal="center" vertical="center"/>
    </xf>
    <xf numFmtId="3" fontId="10" fillId="2" borderId="4" xfId="2" applyNumberFormat="1" applyFont="1" applyFill="1" applyBorder="1" applyAlignment="1">
      <alignment horizontal="center" vertical="center" wrapText="1"/>
    </xf>
    <xf numFmtId="3" fontId="10" fillId="2" borderId="5" xfId="2" applyNumberFormat="1" applyFont="1" applyFill="1" applyBorder="1" applyAlignment="1">
      <alignment horizontal="center" vertical="center" wrapText="1"/>
    </xf>
    <xf numFmtId="3" fontId="10" fillId="2" borderId="11" xfId="2" applyNumberFormat="1" applyFont="1" applyFill="1" applyBorder="1" applyAlignment="1">
      <alignment horizontal="center" vertical="center" wrapText="1"/>
    </xf>
    <xf numFmtId="0" fontId="2" fillId="0" borderId="26" xfId="0" applyFont="1" applyBorder="1" applyAlignment="1">
      <alignment horizontal="left" vertical="top"/>
    </xf>
    <xf numFmtId="0" fontId="2" fillId="0" borderId="7" xfId="0" applyFont="1" applyBorder="1" applyAlignment="1">
      <alignment horizontal="left" vertical="top"/>
    </xf>
    <xf numFmtId="0" fontId="2" fillId="0" borderId="13" xfId="0" applyFont="1" applyBorder="1" applyAlignment="1">
      <alignment horizontal="left" vertical="top"/>
    </xf>
    <xf numFmtId="0" fontId="0" fillId="0" borderId="5" xfId="0" applyBorder="1"/>
    <xf numFmtId="0" fontId="0" fillId="0" borderId="11" xfId="0" applyBorder="1"/>
    <xf numFmtId="0" fontId="0" fillId="7" borderId="20" xfId="0" applyFill="1" applyBorder="1"/>
  </cellXfs>
  <cellStyles count="5">
    <cellStyle name="Comma" xfId="1" builtinId="3"/>
    <cellStyle name="Comma 8" xfId="4"/>
    <cellStyle name="Normal" xfId="0" builtinId="0"/>
    <cellStyle name="Normal 13" xfId="2"/>
    <cellStyle name="Normal 1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347"/>
  <sheetViews>
    <sheetView tabSelected="1" topLeftCell="F1" zoomScale="85" zoomScaleNormal="85" workbookViewId="0">
      <selection activeCell="K6" sqref="K6"/>
    </sheetView>
  </sheetViews>
  <sheetFormatPr defaultRowHeight="15.75" x14ac:dyDescent="0.25"/>
  <cols>
    <col min="1" max="1" width="9.140625" style="1"/>
    <col min="2" max="2" width="9.42578125" style="1" bestFit="1" customWidth="1"/>
    <col min="3" max="3" width="56.140625" style="2" customWidth="1"/>
    <col min="4" max="4" width="12" style="1" bestFit="1" customWidth="1"/>
    <col min="5" max="5" width="17.5703125" style="45" customWidth="1"/>
    <col min="6" max="6" width="19.85546875" style="3" customWidth="1"/>
    <col min="7" max="7" width="18.7109375" style="3" bestFit="1" customWidth="1"/>
    <col min="8" max="9" width="20" style="3" bestFit="1" customWidth="1"/>
    <col min="10" max="10" width="92.140625" style="1" customWidth="1"/>
    <col min="11" max="11" width="40.7109375" style="1" customWidth="1"/>
    <col min="12" max="16384" width="9.140625" style="1"/>
  </cols>
  <sheetData>
    <row r="1" spans="1:14" x14ac:dyDescent="0.25">
      <c r="C1" s="405" t="s">
        <v>237</v>
      </c>
      <c r="D1" s="405"/>
      <c r="E1" s="405"/>
      <c r="F1" s="405"/>
      <c r="G1" s="405"/>
      <c r="H1" s="405"/>
      <c r="I1" s="405"/>
    </row>
    <row r="2" spans="1:14" ht="16.5" thickBot="1" x14ac:dyDescent="0.3">
      <c r="C2" s="405"/>
      <c r="D2" s="405"/>
      <c r="E2" s="405"/>
      <c r="F2" s="405"/>
      <c r="G2" s="405"/>
      <c r="H2" s="405"/>
      <c r="I2" s="405"/>
      <c r="J2" s="2" t="s">
        <v>108</v>
      </c>
    </row>
    <row r="3" spans="1:14" ht="24" customHeight="1" thickBot="1" x14ac:dyDescent="0.3">
      <c r="B3" s="4"/>
      <c r="C3" s="5"/>
      <c r="D3" s="6"/>
      <c r="E3" s="7"/>
      <c r="F3" s="408" t="s">
        <v>0</v>
      </c>
      <c r="G3" s="409"/>
      <c r="H3" s="409"/>
      <c r="I3" s="410"/>
      <c r="J3" s="376" t="s">
        <v>131</v>
      </c>
      <c r="K3" s="376" t="s">
        <v>284</v>
      </c>
    </row>
    <row r="4" spans="1:14" ht="18.75" customHeight="1" x14ac:dyDescent="0.25">
      <c r="B4" s="411" t="s">
        <v>1</v>
      </c>
      <c r="C4" s="8" t="s">
        <v>2</v>
      </c>
      <c r="D4" s="413" t="s">
        <v>3</v>
      </c>
      <c r="E4" s="9"/>
      <c r="F4" s="10" t="s">
        <v>4</v>
      </c>
      <c r="G4" s="11" t="s">
        <v>5</v>
      </c>
      <c r="H4" s="11" t="s">
        <v>6</v>
      </c>
      <c r="I4" s="12" t="s">
        <v>7</v>
      </c>
      <c r="J4" s="377"/>
      <c r="K4" s="377"/>
    </row>
    <row r="5" spans="1:14" ht="16.5" thickBot="1" x14ac:dyDescent="0.3">
      <c r="A5" s="1" t="s">
        <v>283</v>
      </c>
      <c r="B5" s="412"/>
      <c r="C5" s="13" t="s">
        <v>8</v>
      </c>
      <c r="D5" s="414"/>
      <c r="E5" s="9"/>
      <c r="F5" s="14"/>
      <c r="G5" s="15"/>
      <c r="H5" s="15"/>
      <c r="I5" s="16"/>
      <c r="J5" s="378"/>
      <c r="K5" s="378"/>
    </row>
    <row r="6" spans="1:14" customFormat="1" ht="16.5" thickBot="1" x14ac:dyDescent="0.3">
      <c r="B6" s="343" t="s">
        <v>319</v>
      </c>
      <c r="C6" s="288" t="s">
        <v>320</v>
      </c>
      <c r="D6" s="289"/>
      <c r="E6" s="290"/>
      <c r="F6" s="291"/>
      <c r="G6" s="292"/>
      <c r="H6" s="289"/>
      <c r="I6" s="290"/>
      <c r="J6" s="291"/>
      <c r="K6" s="464"/>
    </row>
    <row r="7" spans="1:14" customFormat="1" ht="16.5" customHeight="1" x14ac:dyDescent="0.25">
      <c r="B7" s="293">
        <v>1120</v>
      </c>
      <c r="C7" s="294" t="s">
        <v>321</v>
      </c>
      <c r="D7" s="183" t="s">
        <v>159</v>
      </c>
      <c r="E7" s="295"/>
      <c r="F7" s="296"/>
      <c r="G7" s="294"/>
      <c r="H7" s="294"/>
      <c r="I7" s="296">
        <f>SUM(F7:H7)</f>
        <v>0</v>
      </c>
      <c r="J7" s="459" t="s">
        <v>241</v>
      </c>
      <c r="K7" s="462"/>
    </row>
    <row r="8" spans="1:14" customFormat="1" ht="17.25" customHeight="1" x14ac:dyDescent="0.25">
      <c r="B8" s="297">
        <v>1120</v>
      </c>
      <c r="C8" s="298"/>
      <c r="D8" s="184" t="s">
        <v>242</v>
      </c>
      <c r="E8" s="299"/>
      <c r="F8" s="300"/>
      <c r="G8" s="298"/>
      <c r="H8" s="301"/>
      <c r="I8" s="300">
        <f t="shared" ref="I8:I9" si="0">SUM(F8:H8)</f>
        <v>0</v>
      </c>
      <c r="J8" s="460"/>
      <c r="K8" s="462"/>
    </row>
    <row r="9" spans="1:14" customFormat="1" ht="18.75" customHeight="1" thickBot="1" x14ac:dyDescent="0.3">
      <c r="B9" s="211">
        <v>1120</v>
      </c>
      <c r="C9" s="302"/>
      <c r="D9" s="185" t="s">
        <v>243</v>
      </c>
      <c r="E9" s="303"/>
      <c r="F9" s="304"/>
      <c r="G9" s="302"/>
      <c r="H9" s="305"/>
      <c r="I9" s="304">
        <f t="shared" si="0"/>
        <v>0</v>
      </c>
      <c r="J9" s="461"/>
      <c r="K9" s="463"/>
    </row>
    <row r="10" spans="1:14" customFormat="1" ht="16.5" thickBot="1" x14ac:dyDescent="0.3">
      <c r="B10" s="343" t="s">
        <v>322</v>
      </c>
      <c r="C10" s="193" t="s">
        <v>323</v>
      </c>
      <c r="D10" s="194"/>
      <c r="E10" s="306"/>
      <c r="F10" s="291"/>
      <c r="G10" s="193"/>
      <c r="H10" s="194"/>
      <c r="I10" s="306"/>
      <c r="J10" s="291"/>
      <c r="K10" s="181"/>
    </row>
    <row r="11" spans="1:14" customFormat="1" ht="24" customHeight="1" x14ac:dyDescent="0.25">
      <c r="B11" s="221">
        <v>1110</v>
      </c>
      <c r="C11" s="307" t="s">
        <v>9</v>
      </c>
      <c r="D11" s="183" t="s">
        <v>159</v>
      </c>
      <c r="E11" s="308">
        <v>4</v>
      </c>
      <c r="F11" s="309">
        <v>6600</v>
      </c>
      <c r="G11" s="310">
        <v>10000</v>
      </c>
      <c r="H11" s="311">
        <v>203568</v>
      </c>
      <c r="I11" s="294">
        <f>SUM(F11:H11)</f>
        <v>220168</v>
      </c>
      <c r="J11" s="346" t="s">
        <v>324</v>
      </c>
      <c r="K11" s="387" t="s">
        <v>325</v>
      </c>
    </row>
    <row r="12" spans="1:14" customFormat="1" ht="33.75" customHeight="1" x14ac:dyDescent="0.25">
      <c r="B12" s="312">
        <v>1110</v>
      </c>
      <c r="C12" s="313"/>
      <c r="D12" s="184" t="s">
        <v>242</v>
      </c>
      <c r="E12" s="308">
        <v>3</v>
      </c>
      <c r="F12" s="314">
        <v>6050</v>
      </c>
      <c r="G12" s="313"/>
      <c r="H12" s="315">
        <v>64960</v>
      </c>
      <c r="I12" s="316">
        <f>SUM(F12:H12)</f>
        <v>71010</v>
      </c>
      <c r="J12" s="347"/>
      <c r="K12" s="388"/>
    </row>
    <row r="13" spans="1:14" customFormat="1" ht="21.75" customHeight="1" thickBot="1" x14ac:dyDescent="0.3">
      <c r="B13" s="227">
        <v>1110</v>
      </c>
      <c r="C13" s="317"/>
      <c r="D13" s="185" t="s">
        <v>243</v>
      </c>
      <c r="E13" s="318"/>
      <c r="F13" s="227"/>
      <c r="G13" s="317"/>
      <c r="H13" s="319"/>
      <c r="I13" s="320"/>
      <c r="J13" s="348"/>
      <c r="K13" s="389"/>
    </row>
    <row r="14" spans="1:14" customFormat="1" x14ac:dyDescent="0.25">
      <c r="B14" s="293">
        <v>1120</v>
      </c>
      <c r="C14" s="294" t="s">
        <v>326</v>
      </c>
      <c r="D14" s="183" t="s">
        <v>159</v>
      </c>
      <c r="E14" s="321"/>
      <c r="F14" s="293"/>
      <c r="G14" s="294"/>
      <c r="H14" s="294"/>
      <c r="I14" s="321"/>
      <c r="J14" s="346" t="s">
        <v>241</v>
      </c>
      <c r="K14" s="346"/>
    </row>
    <row r="15" spans="1:14" customFormat="1" ht="16.5" thickBot="1" x14ac:dyDescent="0.3">
      <c r="B15" s="297">
        <v>1120</v>
      </c>
      <c r="C15" s="314"/>
      <c r="D15" s="184" t="s">
        <v>242</v>
      </c>
      <c r="E15" s="308"/>
      <c r="F15" s="297"/>
      <c r="G15" s="314"/>
      <c r="H15" s="298"/>
      <c r="I15" s="308"/>
      <c r="J15" s="347"/>
      <c r="K15" s="347"/>
    </row>
    <row r="16" spans="1:14" customFormat="1" ht="16.5" thickBot="1" x14ac:dyDescent="0.3">
      <c r="B16" s="211">
        <v>1120</v>
      </c>
      <c r="C16" s="322"/>
      <c r="D16" s="185" t="s">
        <v>243</v>
      </c>
      <c r="E16" s="318"/>
      <c r="F16" s="211"/>
      <c r="G16" s="322"/>
      <c r="H16" s="302"/>
      <c r="I16" s="318"/>
      <c r="J16" s="348"/>
      <c r="K16" s="348"/>
      <c r="N16" s="181"/>
    </row>
    <row r="17" spans="1:14" customFormat="1" ht="16.5" thickBot="1" x14ac:dyDescent="0.3">
      <c r="B17" s="343" t="s">
        <v>327</v>
      </c>
      <c r="C17" s="193" t="s">
        <v>328</v>
      </c>
      <c r="D17" s="194"/>
      <c r="E17" s="195"/>
      <c r="F17" s="291"/>
      <c r="G17" s="323"/>
      <c r="H17" s="194"/>
      <c r="I17" s="195"/>
      <c r="J17" s="291"/>
      <c r="K17" s="181"/>
      <c r="N17" s="346"/>
    </row>
    <row r="18" spans="1:14" customFormat="1" ht="23.25" customHeight="1" x14ac:dyDescent="0.25">
      <c r="B18" s="293">
        <v>1110</v>
      </c>
      <c r="C18" s="324" t="s">
        <v>9</v>
      </c>
      <c r="D18" s="183" t="s">
        <v>159</v>
      </c>
      <c r="E18" s="321"/>
      <c r="F18" s="309">
        <v>73500</v>
      </c>
      <c r="G18" s="311">
        <v>220000</v>
      </c>
      <c r="H18" s="311"/>
      <c r="I18" s="294">
        <f>SUM(F18:H18)</f>
        <v>293500</v>
      </c>
      <c r="J18" s="346" t="s">
        <v>329</v>
      </c>
      <c r="K18" s="387" t="s">
        <v>330</v>
      </c>
      <c r="N18" s="347"/>
    </row>
    <row r="19" spans="1:14" customFormat="1" ht="24" customHeight="1" thickBot="1" x14ac:dyDescent="0.3">
      <c r="B19" s="297">
        <v>1110</v>
      </c>
      <c r="C19" s="325"/>
      <c r="D19" s="184" t="s">
        <v>242</v>
      </c>
      <c r="E19" s="308"/>
      <c r="F19" s="312"/>
      <c r="G19" s="314"/>
      <c r="H19" s="298"/>
      <c r="I19" s="298"/>
      <c r="J19" s="347"/>
      <c r="K19" s="388"/>
      <c r="N19" s="348"/>
    </row>
    <row r="20" spans="1:14" customFormat="1" ht="34.5" customHeight="1" thickBot="1" x14ac:dyDescent="0.3">
      <c r="B20" s="211">
        <v>1110</v>
      </c>
      <c r="C20" s="326"/>
      <c r="D20" s="185" t="s">
        <v>243</v>
      </c>
      <c r="E20" s="318"/>
      <c r="F20" s="227"/>
      <c r="G20" s="322"/>
      <c r="H20" s="302"/>
      <c r="I20" s="302"/>
      <c r="J20" s="348"/>
      <c r="K20" s="389"/>
    </row>
    <row r="21" spans="1:14" ht="16.5" thickBot="1" x14ac:dyDescent="0.3">
      <c r="B21" s="343" t="s">
        <v>239</v>
      </c>
      <c r="C21" s="192" t="s">
        <v>240</v>
      </c>
      <c r="D21" s="85"/>
      <c r="E21" s="63">
        <f>SUM(E22:E42)</f>
        <v>0</v>
      </c>
      <c r="F21" s="64">
        <f>SUM(F22:F42)</f>
        <v>0</v>
      </c>
      <c r="G21" s="65">
        <f>SUM(G22:G42)</f>
        <v>12790500</v>
      </c>
      <c r="H21" s="65">
        <f t="shared" ref="H21" si="1">SUM(H22:H42)</f>
        <v>2938210</v>
      </c>
      <c r="I21" s="66">
        <f>SUM(I22:I42)</f>
        <v>15728710</v>
      </c>
      <c r="J21" s="181"/>
      <c r="K21" s="181"/>
    </row>
    <row r="22" spans="1:14" ht="26.25" customHeight="1" x14ac:dyDescent="0.25">
      <c r="A22" s="1">
        <v>5</v>
      </c>
      <c r="B22" s="182">
        <v>1110</v>
      </c>
      <c r="C22" s="28" t="s">
        <v>9</v>
      </c>
      <c r="D22" s="183" t="s">
        <v>159</v>
      </c>
      <c r="E22" s="30"/>
      <c r="F22" s="18">
        <v>0</v>
      </c>
      <c r="G22" s="19">
        <v>0</v>
      </c>
      <c r="H22" s="19">
        <v>0</v>
      </c>
      <c r="I22" s="20">
        <f t="shared" ref="I22:I42" si="2">F22+G22+H22</f>
        <v>0</v>
      </c>
      <c r="J22" s="346" t="s">
        <v>241</v>
      </c>
      <c r="K22" s="346"/>
    </row>
    <row r="23" spans="1:14" x14ac:dyDescent="0.25">
      <c r="A23" s="1">
        <v>5</v>
      </c>
      <c r="B23" s="94">
        <v>1110</v>
      </c>
      <c r="C23" s="31"/>
      <c r="D23" s="184" t="s">
        <v>242</v>
      </c>
      <c r="E23" s="32"/>
      <c r="F23" s="18">
        <v>0</v>
      </c>
      <c r="G23" s="19">
        <v>0</v>
      </c>
      <c r="H23" s="19">
        <v>0</v>
      </c>
      <c r="I23" s="20">
        <f t="shared" si="2"/>
        <v>0</v>
      </c>
      <c r="J23" s="347"/>
      <c r="K23" s="347"/>
    </row>
    <row r="24" spans="1:14" ht="16.5" thickBot="1" x14ac:dyDescent="0.3">
      <c r="A24" s="1">
        <v>5</v>
      </c>
      <c r="B24" s="95">
        <v>1110</v>
      </c>
      <c r="C24" s="33"/>
      <c r="D24" s="185" t="s">
        <v>243</v>
      </c>
      <c r="E24" s="34"/>
      <c r="F24" s="18">
        <v>0</v>
      </c>
      <c r="G24" s="19">
        <v>0</v>
      </c>
      <c r="H24" s="19">
        <v>0</v>
      </c>
      <c r="I24" s="20">
        <f t="shared" si="2"/>
        <v>0</v>
      </c>
      <c r="J24" s="348"/>
      <c r="K24" s="348"/>
    </row>
    <row r="25" spans="1:14" ht="26.25" customHeight="1" x14ac:dyDescent="0.25">
      <c r="A25" s="1">
        <v>5</v>
      </c>
      <c r="B25" s="182" t="s">
        <v>244</v>
      </c>
      <c r="C25" s="28" t="s">
        <v>245</v>
      </c>
      <c r="D25" s="183" t="s">
        <v>159</v>
      </c>
      <c r="E25" s="35"/>
      <c r="F25" s="22">
        <v>0</v>
      </c>
      <c r="G25" s="23"/>
      <c r="H25" s="23">
        <v>0</v>
      </c>
      <c r="I25" s="24">
        <f t="shared" si="2"/>
        <v>0</v>
      </c>
      <c r="J25" s="346" t="s">
        <v>241</v>
      </c>
      <c r="K25" s="346"/>
    </row>
    <row r="26" spans="1:14" x14ac:dyDescent="0.25">
      <c r="A26" s="1">
        <v>5</v>
      </c>
      <c r="B26" s="94" t="s">
        <v>244</v>
      </c>
      <c r="C26" s="31"/>
      <c r="D26" s="184" t="s">
        <v>242</v>
      </c>
      <c r="E26" s="32"/>
      <c r="F26" s="18">
        <v>0</v>
      </c>
      <c r="G26" s="19">
        <v>0</v>
      </c>
      <c r="H26" s="19">
        <v>0</v>
      </c>
      <c r="I26" s="20">
        <f t="shared" si="2"/>
        <v>0</v>
      </c>
      <c r="J26" s="347"/>
      <c r="K26" s="347"/>
    </row>
    <row r="27" spans="1:14" ht="16.5" thickBot="1" x14ac:dyDescent="0.3">
      <c r="A27" s="1">
        <v>5</v>
      </c>
      <c r="B27" s="95" t="s">
        <v>244</v>
      </c>
      <c r="C27" s="33"/>
      <c r="D27" s="185" t="s">
        <v>243</v>
      </c>
      <c r="E27" s="32"/>
      <c r="F27" s="25">
        <v>0</v>
      </c>
      <c r="G27" s="26">
        <v>0</v>
      </c>
      <c r="H27" s="26">
        <v>0</v>
      </c>
      <c r="I27" s="27">
        <f t="shared" si="2"/>
        <v>0</v>
      </c>
      <c r="J27" s="348"/>
      <c r="K27" s="348"/>
    </row>
    <row r="28" spans="1:14" ht="26.25" customHeight="1" x14ac:dyDescent="0.25">
      <c r="A28" s="1">
        <v>5</v>
      </c>
      <c r="B28" s="92" t="s">
        <v>246</v>
      </c>
      <c r="C28" s="28" t="s">
        <v>247</v>
      </c>
      <c r="D28" s="183" t="s">
        <v>159</v>
      </c>
      <c r="E28" s="30"/>
      <c r="F28" s="22">
        <v>0</v>
      </c>
      <c r="G28" s="23">
        <v>370000</v>
      </c>
      <c r="H28" s="23">
        <v>0</v>
      </c>
      <c r="I28" s="186">
        <f t="shared" si="2"/>
        <v>370000</v>
      </c>
      <c r="J28" s="379" t="s">
        <v>248</v>
      </c>
      <c r="K28" s="379"/>
    </row>
    <row r="29" spans="1:14" x14ac:dyDescent="0.25">
      <c r="A29" s="1">
        <v>5</v>
      </c>
      <c r="B29" s="94" t="s">
        <v>246</v>
      </c>
      <c r="C29" s="28"/>
      <c r="D29" s="184" t="s">
        <v>242</v>
      </c>
      <c r="E29" s="32"/>
      <c r="F29" s="18">
        <v>0</v>
      </c>
      <c r="G29" s="19">
        <v>370000</v>
      </c>
      <c r="H29" s="19">
        <v>0</v>
      </c>
      <c r="I29" s="187">
        <f t="shared" si="2"/>
        <v>370000</v>
      </c>
      <c r="J29" s="380"/>
      <c r="K29" s="380"/>
    </row>
    <row r="30" spans="1:14" ht="16.5" thickBot="1" x14ac:dyDescent="0.3">
      <c r="A30" s="1">
        <v>5</v>
      </c>
      <c r="B30" s="95" t="s">
        <v>246</v>
      </c>
      <c r="C30" s="188"/>
      <c r="D30" s="185" t="s">
        <v>243</v>
      </c>
      <c r="E30" s="34"/>
      <c r="F30" s="25">
        <v>0</v>
      </c>
      <c r="G30" s="26">
        <v>370000</v>
      </c>
      <c r="H30" s="26">
        <v>0</v>
      </c>
      <c r="I30" s="189">
        <f t="shared" si="2"/>
        <v>370000</v>
      </c>
      <c r="J30" s="381"/>
      <c r="K30" s="381"/>
    </row>
    <row r="31" spans="1:14" ht="38.25" customHeight="1" x14ac:dyDescent="0.25">
      <c r="A31" s="1">
        <v>5</v>
      </c>
      <c r="B31" s="182" t="s">
        <v>249</v>
      </c>
      <c r="C31" s="190" t="s">
        <v>250</v>
      </c>
      <c r="D31" s="183" t="s">
        <v>159</v>
      </c>
      <c r="E31" s="30"/>
      <c r="F31" s="18">
        <v>0</v>
      </c>
      <c r="G31" s="19">
        <v>0</v>
      </c>
      <c r="H31" s="19">
        <v>650000</v>
      </c>
      <c r="I31" s="187">
        <f t="shared" si="2"/>
        <v>650000</v>
      </c>
      <c r="J31" s="382" t="s">
        <v>251</v>
      </c>
      <c r="K31" s="382"/>
    </row>
    <row r="32" spans="1:14" x14ac:dyDescent="0.25">
      <c r="A32" s="1">
        <v>5</v>
      </c>
      <c r="B32" s="94" t="s">
        <v>249</v>
      </c>
      <c r="C32" s="191"/>
      <c r="D32" s="184" t="s">
        <v>242</v>
      </c>
      <c r="E32" s="32"/>
      <c r="F32" s="18">
        <v>0</v>
      </c>
      <c r="G32" s="19">
        <v>0</v>
      </c>
      <c r="H32" s="19">
        <v>300000</v>
      </c>
      <c r="I32" s="187">
        <f t="shared" si="2"/>
        <v>300000</v>
      </c>
      <c r="J32" s="383"/>
      <c r="K32" s="383"/>
    </row>
    <row r="33" spans="1:11" ht="16.5" thickBot="1" x14ac:dyDescent="0.3">
      <c r="A33" s="1">
        <v>5</v>
      </c>
      <c r="B33" s="95" t="s">
        <v>249</v>
      </c>
      <c r="C33" s="188"/>
      <c r="D33" s="185" t="s">
        <v>243</v>
      </c>
      <c r="E33" s="34"/>
      <c r="F33" s="18">
        <v>0</v>
      </c>
      <c r="G33" s="19">
        <v>0</v>
      </c>
      <c r="H33" s="19">
        <v>100000</v>
      </c>
      <c r="I33" s="187">
        <f t="shared" si="2"/>
        <v>100000</v>
      </c>
      <c r="J33" s="384"/>
      <c r="K33" s="384"/>
    </row>
    <row r="34" spans="1:11" ht="130.5" customHeight="1" x14ac:dyDescent="0.25">
      <c r="A34" s="1">
        <v>5</v>
      </c>
      <c r="B34" s="182" t="s">
        <v>252</v>
      </c>
      <c r="C34" s="28" t="s">
        <v>253</v>
      </c>
      <c r="D34" s="183" t="s">
        <v>159</v>
      </c>
      <c r="E34" s="35"/>
      <c r="F34" s="22">
        <v>0</v>
      </c>
      <c r="G34" s="23">
        <v>3045400</v>
      </c>
      <c r="H34" s="23">
        <v>1857703</v>
      </c>
      <c r="I34" s="186">
        <f t="shared" si="2"/>
        <v>4903103</v>
      </c>
      <c r="J34" s="358" t="s">
        <v>254</v>
      </c>
      <c r="K34" s="379" t="s">
        <v>331</v>
      </c>
    </row>
    <row r="35" spans="1:11" ht="88.5" customHeight="1" x14ac:dyDescent="0.25">
      <c r="A35" s="1">
        <v>5</v>
      </c>
      <c r="B35" s="94" t="s">
        <v>252</v>
      </c>
      <c r="C35" s="191"/>
      <c r="D35" s="184" t="s">
        <v>242</v>
      </c>
      <c r="E35" s="32"/>
      <c r="F35" s="18">
        <v>0</v>
      </c>
      <c r="G35" s="19">
        <v>3904600</v>
      </c>
      <c r="H35" s="19">
        <v>20507</v>
      </c>
      <c r="I35" s="187">
        <f t="shared" si="2"/>
        <v>3925107</v>
      </c>
      <c r="J35" s="383"/>
      <c r="K35" s="385"/>
    </row>
    <row r="36" spans="1:11" ht="81" customHeight="1" thickBot="1" x14ac:dyDescent="0.3">
      <c r="A36" s="1">
        <v>5</v>
      </c>
      <c r="B36" s="95" t="s">
        <v>252</v>
      </c>
      <c r="C36" s="188"/>
      <c r="D36" s="185" t="s">
        <v>243</v>
      </c>
      <c r="E36" s="32"/>
      <c r="F36" s="25">
        <v>0</v>
      </c>
      <c r="G36" s="26">
        <v>4730500</v>
      </c>
      <c r="H36" s="26">
        <v>0</v>
      </c>
      <c r="I36" s="189">
        <f t="shared" si="2"/>
        <v>4730500</v>
      </c>
      <c r="J36" s="384"/>
      <c r="K36" s="386"/>
    </row>
    <row r="37" spans="1:11" ht="26.25" customHeight="1" x14ac:dyDescent="0.25">
      <c r="A37" s="1">
        <v>5</v>
      </c>
      <c r="B37" s="182" t="s">
        <v>10</v>
      </c>
      <c r="C37" s="28" t="s">
        <v>255</v>
      </c>
      <c r="D37" s="183" t="s">
        <v>159</v>
      </c>
      <c r="E37" s="30"/>
      <c r="F37" s="18">
        <v>0</v>
      </c>
      <c r="G37" s="19">
        <v>0</v>
      </c>
      <c r="H37" s="19">
        <v>0</v>
      </c>
      <c r="I37" s="20">
        <f t="shared" si="2"/>
        <v>0</v>
      </c>
      <c r="J37" s="346" t="s">
        <v>241</v>
      </c>
      <c r="K37" s="346"/>
    </row>
    <row r="38" spans="1:11" x14ac:dyDescent="0.25">
      <c r="A38" s="1">
        <v>5</v>
      </c>
      <c r="B38" s="94" t="s">
        <v>10</v>
      </c>
      <c r="C38" s="191"/>
      <c r="D38" s="184" t="s">
        <v>242</v>
      </c>
      <c r="E38" s="32"/>
      <c r="F38" s="18">
        <v>0</v>
      </c>
      <c r="G38" s="19">
        <v>0</v>
      </c>
      <c r="H38" s="19">
        <v>0</v>
      </c>
      <c r="I38" s="20">
        <f t="shared" si="2"/>
        <v>0</v>
      </c>
      <c r="J38" s="347"/>
      <c r="K38" s="347"/>
    </row>
    <row r="39" spans="1:11" ht="16.5" thickBot="1" x14ac:dyDescent="0.3">
      <c r="A39" s="1">
        <v>5</v>
      </c>
      <c r="B39" s="95" t="s">
        <v>10</v>
      </c>
      <c r="C39" s="188"/>
      <c r="D39" s="185" t="s">
        <v>243</v>
      </c>
      <c r="E39" s="34"/>
      <c r="F39" s="18">
        <v>0</v>
      </c>
      <c r="G39" s="19">
        <v>0</v>
      </c>
      <c r="H39" s="19">
        <v>0</v>
      </c>
      <c r="I39" s="20">
        <f t="shared" si="2"/>
        <v>0</v>
      </c>
      <c r="J39" s="348"/>
      <c r="K39" s="348"/>
    </row>
    <row r="40" spans="1:11" x14ac:dyDescent="0.25">
      <c r="A40" s="1">
        <v>5</v>
      </c>
      <c r="B40" s="92" t="s">
        <v>256</v>
      </c>
      <c r="C40" s="28" t="s">
        <v>257</v>
      </c>
      <c r="D40" s="183" t="s">
        <v>159</v>
      </c>
      <c r="E40" s="35"/>
      <c r="F40" s="22">
        <v>0</v>
      </c>
      <c r="G40" s="23">
        <v>0</v>
      </c>
      <c r="H40" s="23">
        <v>10000</v>
      </c>
      <c r="I40" s="24">
        <f t="shared" si="2"/>
        <v>10000</v>
      </c>
      <c r="J40" s="358" t="s">
        <v>258</v>
      </c>
      <c r="K40" s="358"/>
    </row>
    <row r="41" spans="1:11" x14ac:dyDescent="0.25">
      <c r="A41" s="1">
        <v>5</v>
      </c>
      <c r="B41" s="94" t="s">
        <v>256</v>
      </c>
      <c r="C41" s="28"/>
      <c r="D41" s="184" t="s">
        <v>242</v>
      </c>
      <c r="E41" s="32"/>
      <c r="F41" s="18">
        <v>0</v>
      </c>
      <c r="G41" s="19">
        <v>0</v>
      </c>
      <c r="H41" s="19">
        <v>0</v>
      </c>
      <c r="I41" s="20">
        <f t="shared" si="2"/>
        <v>0</v>
      </c>
      <c r="J41" s="359"/>
      <c r="K41" s="359"/>
    </row>
    <row r="42" spans="1:11" ht="16.5" thickBot="1" x14ac:dyDescent="0.3">
      <c r="A42" s="1">
        <v>5</v>
      </c>
      <c r="B42" s="95" t="s">
        <v>256</v>
      </c>
      <c r="C42" s="188"/>
      <c r="D42" s="185" t="s">
        <v>243</v>
      </c>
      <c r="E42" s="32"/>
      <c r="F42" s="25">
        <v>0</v>
      </c>
      <c r="G42" s="26">
        <v>0</v>
      </c>
      <c r="H42" s="26">
        <v>0</v>
      </c>
      <c r="I42" s="27">
        <f t="shared" si="2"/>
        <v>0</v>
      </c>
      <c r="J42" s="360"/>
      <c r="K42" s="360"/>
    </row>
    <row r="43" spans="1:11" ht="16.5" customHeight="1" thickBot="1" x14ac:dyDescent="0.3">
      <c r="B43" s="152" t="s">
        <v>11</v>
      </c>
      <c r="C43" s="67" t="s">
        <v>12</v>
      </c>
      <c r="D43" s="68"/>
      <c r="E43" s="69">
        <f>SUM(E44:E67)</f>
        <v>0</v>
      </c>
      <c r="F43" s="70">
        <f>SUM(F44:F67)</f>
        <v>16860</v>
      </c>
      <c r="G43" s="71">
        <f>SUM(G44:G67)</f>
        <v>4202404</v>
      </c>
      <c r="H43" s="71">
        <f>SUM(H44:H67)</f>
        <v>62938449</v>
      </c>
      <c r="I43" s="72">
        <f t="shared" ref="I43:I79" si="3">F43+G43+H43</f>
        <v>67157713</v>
      </c>
      <c r="J43" s="153"/>
      <c r="K43" s="153"/>
    </row>
    <row r="44" spans="1:11" ht="26.25" customHeight="1" x14ac:dyDescent="0.25">
      <c r="A44" s="1">
        <v>6</v>
      </c>
      <c r="B44" s="390" t="s">
        <v>13</v>
      </c>
      <c r="C44" s="55" t="s">
        <v>14</v>
      </c>
      <c r="D44" s="46">
        <v>2022</v>
      </c>
      <c r="E44" s="35"/>
      <c r="F44" s="18"/>
      <c r="G44" s="19"/>
      <c r="H44" s="19">
        <v>69200</v>
      </c>
      <c r="I44" s="20">
        <f t="shared" si="3"/>
        <v>69200</v>
      </c>
      <c r="J44" s="352" t="s">
        <v>234</v>
      </c>
      <c r="K44" s="352" t="s">
        <v>285</v>
      </c>
    </row>
    <row r="45" spans="1:11" x14ac:dyDescent="0.25">
      <c r="A45" s="1">
        <v>6</v>
      </c>
      <c r="B45" s="391"/>
      <c r="C45" s="56"/>
      <c r="D45" s="47">
        <v>2023</v>
      </c>
      <c r="E45" s="32"/>
      <c r="F45" s="18"/>
      <c r="G45" s="19"/>
      <c r="H45" s="19">
        <v>10700</v>
      </c>
      <c r="I45" s="20">
        <f t="shared" si="3"/>
        <v>10700</v>
      </c>
      <c r="J45" s="353"/>
      <c r="K45" s="353"/>
    </row>
    <row r="46" spans="1:11" ht="16.5" thickBot="1" x14ac:dyDescent="0.3">
      <c r="A46" s="1">
        <v>6</v>
      </c>
      <c r="B46" s="392"/>
      <c r="C46" s="57"/>
      <c r="D46" s="48">
        <v>2024</v>
      </c>
      <c r="E46" s="32"/>
      <c r="F46" s="18"/>
      <c r="G46" s="19"/>
      <c r="H46" s="19"/>
      <c r="I46" s="20">
        <f t="shared" si="3"/>
        <v>0</v>
      </c>
      <c r="J46" s="354"/>
      <c r="K46" s="354"/>
    </row>
    <row r="47" spans="1:11" ht="26.25" customHeight="1" x14ac:dyDescent="0.25">
      <c r="A47" s="1">
        <v>6</v>
      </c>
      <c r="B47" s="390" t="s">
        <v>15</v>
      </c>
      <c r="C47" s="55" t="s">
        <v>16</v>
      </c>
      <c r="D47" s="46">
        <v>2022</v>
      </c>
      <c r="E47" s="30"/>
      <c r="F47" s="22"/>
      <c r="G47" s="23"/>
      <c r="H47" s="23">
        <v>25205</v>
      </c>
      <c r="I47" s="24">
        <f t="shared" si="3"/>
        <v>25205</v>
      </c>
      <c r="J47" s="352" t="s">
        <v>121</v>
      </c>
      <c r="K47" s="352" t="s">
        <v>286</v>
      </c>
    </row>
    <row r="48" spans="1:11" x14ac:dyDescent="0.25">
      <c r="A48" s="1">
        <v>6</v>
      </c>
      <c r="B48" s="391"/>
      <c r="C48" s="56"/>
      <c r="D48" s="47">
        <v>2023</v>
      </c>
      <c r="E48" s="32"/>
      <c r="F48" s="18"/>
      <c r="G48" s="19"/>
      <c r="H48" s="19">
        <v>2234</v>
      </c>
      <c r="I48" s="20">
        <f t="shared" si="3"/>
        <v>2234</v>
      </c>
      <c r="J48" s="350"/>
      <c r="K48" s="350"/>
    </row>
    <row r="49" spans="1:11" ht="16.5" thickBot="1" x14ac:dyDescent="0.3">
      <c r="A49" s="1">
        <v>6</v>
      </c>
      <c r="B49" s="392"/>
      <c r="C49" s="57"/>
      <c r="D49" s="48">
        <v>2024</v>
      </c>
      <c r="E49" s="34"/>
      <c r="F49" s="25"/>
      <c r="G49" s="26"/>
      <c r="H49" s="26">
        <v>401</v>
      </c>
      <c r="I49" s="27">
        <f t="shared" si="3"/>
        <v>401</v>
      </c>
      <c r="J49" s="351"/>
      <c r="K49" s="351"/>
    </row>
    <row r="50" spans="1:11" ht="26.25" customHeight="1" x14ac:dyDescent="0.25">
      <c r="A50" s="1">
        <v>6</v>
      </c>
      <c r="B50" s="390" t="s">
        <v>17</v>
      </c>
      <c r="C50" s="55" t="s">
        <v>18</v>
      </c>
      <c r="D50" s="46">
        <v>2022</v>
      </c>
      <c r="E50" s="30"/>
      <c r="F50" s="22"/>
      <c r="G50" s="23">
        <v>1011304</v>
      </c>
      <c r="H50" s="23">
        <v>39317000</v>
      </c>
      <c r="I50" s="24">
        <f t="shared" si="3"/>
        <v>40328304</v>
      </c>
      <c r="J50" s="349" t="s">
        <v>120</v>
      </c>
      <c r="K50" s="352" t="s">
        <v>287</v>
      </c>
    </row>
    <row r="51" spans="1:11" x14ac:dyDescent="0.25">
      <c r="A51" s="1">
        <v>6</v>
      </c>
      <c r="B51" s="391"/>
      <c r="C51" s="56"/>
      <c r="D51" s="47">
        <v>2023</v>
      </c>
      <c r="E51" s="32"/>
      <c r="F51" s="18"/>
      <c r="G51" s="19">
        <v>1252151</v>
      </c>
      <c r="H51" s="19">
        <v>9163000</v>
      </c>
      <c r="I51" s="20">
        <f t="shared" si="3"/>
        <v>10415151</v>
      </c>
      <c r="J51" s="350"/>
      <c r="K51" s="350"/>
    </row>
    <row r="52" spans="1:11" ht="95.25" customHeight="1" thickBot="1" x14ac:dyDescent="0.3">
      <c r="A52" s="1">
        <v>6</v>
      </c>
      <c r="B52" s="392"/>
      <c r="C52" s="57"/>
      <c r="D52" s="48">
        <v>2024</v>
      </c>
      <c r="E52" s="34"/>
      <c r="F52" s="25"/>
      <c r="G52" s="26">
        <v>1889949</v>
      </c>
      <c r="H52" s="26">
        <v>2343000</v>
      </c>
      <c r="I52" s="27">
        <f t="shared" si="3"/>
        <v>4232949</v>
      </c>
      <c r="J52" s="351"/>
      <c r="K52" s="351"/>
    </row>
    <row r="53" spans="1:11" ht="32.25" customHeight="1" x14ac:dyDescent="0.25">
      <c r="A53" s="1">
        <v>6</v>
      </c>
      <c r="B53" s="390" t="s">
        <v>122</v>
      </c>
      <c r="C53" s="55" t="s">
        <v>123</v>
      </c>
      <c r="D53" s="46">
        <v>2022</v>
      </c>
      <c r="E53" s="35"/>
      <c r="F53" s="18"/>
      <c r="G53" s="19"/>
      <c r="H53" s="19">
        <v>229250</v>
      </c>
      <c r="I53" s="20">
        <f t="shared" ref="I53:I55" si="4">F53+G53+H53</f>
        <v>229250</v>
      </c>
      <c r="J53" s="353" t="s">
        <v>235</v>
      </c>
      <c r="K53" s="353" t="s">
        <v>288</v>
      </c>
    </row>
    <row r="54" spans="1:11" ht="29.25" customHeight="1" x14ac:dyDescent="0.25">
      <c r="A54" s="1">
        <v>6</v>
      </c>
      <c r="B54" s="391"/>
      <c r="C54" s="56"/>
      <c r="D54" s="47">
        <v>2023</v>
      </c>
      <c r="E54" s="32"/>
      <c r="F54" s="18"/>
      <c r="G54" s="19"/>
      <c r="H54" s="19">
        <v>313626</v>
      </c>
      <c r="I54" s="20">
        <f t="shared" si="4"/>
        <v>313626</v>
      </c>
      <c r="J54" s="350"/>
      <c r="K54" s="350"/>
    </row>
    <row r="55" spans="1:11" ht="40.5" customHeight="1" thickBot="1" x14ac:dyDescent="0.3">
      <c r="A55" s="1">
        <v>6</v>
      </c>
      <c r="B55" s="392"/>
      <c r="C55" s="57"/>
      <c r="D55" s="48">
        <v>2024</v>
      </c>
      <c r="E55" s="32"/>
      <c r="F55" s="18"/>
      <c r="G55" s="19"/>
      <c r="H55" s="19">
        <v>313626</v>
      </c>
      <c r="I55" s="20">
        <f t="shared" si="4"/>
        <v>313626</v>
      </c>
      <c r="J55" s="351"/>
      <c r="K55" s="351"/>
    </row>
    <row r="56" spans="1:11" ht="26.25" customHeight="1" x14ac:dyDescent="0.25">
      <c r="A56" s="1">
        <v>6</v>
      </c>
      <c r="B56" s="390" t="s">
        <v>19</v>
      </c>
      <c r="C56" s="55" t="s">
        <v>20</v>
      </c>
      <c r="D56" s="46">
        <v>2022</v>
      </c>
      <c r="E56" s="30"/>
      <c r="F56" s="22"/>
      <c r="G56" s="23"/>
      <c r="H56" s="23"/>
      <c r="I56" s="24">
        <f t="shared" si="3"/>
        <v>0</v>
      </c>
      <c r="J56" s="349"/>
      <c r="K56" s="349"/>
    </row>
    <row r="57" spans="1:11" x14ac:dyDescent="0.25">
      <c r="A57" s="1">
        <v>6</v>
      </c>
      <c r="B57" s="391"/>
      <c r="C57" s="56"/>
      <c r="D57" s="47">
        <v>2023</v>
      </c>
      <c r="E57" s="32"/>
      <c r="F57" s="18"/>
      <c r="G57" s="19"/>
      <c r="H57" s="19"/>
      <c r="I57" s="20">
        <f t="shared" si="3"/>
        <v>0</v>
      </c>
      <c r="J57" s="350"/>
      <c r="K57" s="350"/>
    </row>
    <row r="58" spans="1:11" ht="16.5" thickBot="1" x14ac:dyDescent="0.3">
      <c r="A58" s="1">
        <v>6</v>
      </c>
      <c r="B58" s="392"/>
      <c r="C58" s="57"/>
      <c r="D58" s="48">
        <v>2024</v>
      </c>
      <c r="E58" s="34"/>
      <c r="F58" s="25"/>
      <c r="G58" s="26"/>
      <c r="H58" s="26"/>
      <c r="I58" s="27">
        <f t="shared" si="3"/>
        <v>0</v>
      </c>
      <c r="J58" s="351"/>
      <c r="K58" s="351"/>
    </row>
    <row r="59" spans="1:11" ht="80.25" customHeight="1" x14ac:dyDescent="0.25">
      <c r="A59" s="1">
        <v>6</v>
      </c>
      <c r="B59" s="390" t="s">
        <v>21</v>
      </c>
      <c r="C59" s="55" t="s">
        <v>22</v>
      </c>
      <c r="D59" s="46">
        <v>2022</v>
      </c>
      <c r="E59" s="37"/>
      <c r="F59" s="22">
        <v>5620</v>
      </c>
      <c r="G59" s="23">
        <v>17000</v>
      </c>
      <c r="H59" s="23">
        <v>613490</v>
      </c>
      <c r="I59" s="24">
        <f t="shared" si="3"/>
        <v>636110</v>
      </c>
      <c r="J59" s="352" t="s">
        <v>118</v>
      </c>
      <c r="K59" s="352" t="s">
        <v>289</v>
      </c>
    </row>
    <row r="60" spans="1:11" ht="80.25" customHeight="1" x14ac:dyDescent="0.25">
      <c r="A60" s="1">
        <v>6</v>
      </c>
      <c r="B60" s="391"/>
      <c r="C60" s="56"/>
      <c r="D60" s="47">
        <v>2023</v>
      </c>
      <c r="E60" s="32"/>
      <c r="F60" s="18">
        <v>5620</v>
      </c>
      <c r="G60" s="19">
        <v>17000</v>
      </c>
      <c r="H60" s="19">
        <v>3415900</v>
      </c>
      <c r="I60" s="20">
        <f t="shared" si="3"/>
        <v>3438520</v>
      </c>
      <c r="J60" s="350"/>
      <c r="K60" s="350"/>
    </row>
    <row r="61" spans="1:11" ht="80.25" customHeight="1" thickBot="1" x14ac:dyDescent="0.3">
      <c r="A61" s="1">
        <v>6</v>
      </c>
      <c r="B61" s="392"/>
      <c r="C61" s="57"/>
      <c r="D61" s="48">
        <v>2024</v>
      </c>
      <c r="E61" s="34"/>
      <c r="F61" s="25">
        <v>5620</v>
      </c>
      <c r="G61" s="26">
        <v>15000</v>
      </c>
      <c r="H61" s="26"/>
      <c r="I61" s="27">
        <f t="shared" si="3"/>
        <v>20620</v>
      </c>
      <c r="J61" s="351"/>
      <c r="K61" s="351"/>
    </row>
    <row r="62" spans="1:11" ht="26.25" customHeight="1" x14ac:dyDescent="0.25">
      <c r="A62" s="1">
        <v>6</v>
      </c>
      <c r="B62" s="390" t="s">
        <v>23</v>
      </c>
      <c r="C62" s="55" t="s">
        <v>24</v>
      </c>
      <c r="D62" s="46">
        <v>2022</v>
      </c>
      <c r="E62" s="35"/>
      <c r="F62" s="18"/>
      <c r="G62" s="19"/>
      <c r="H62" s="19">
        <v>3500</v>
      </c>
      <c r="I62" s="20">
        <f t="shared" si="3"/>
        <v>3500</v>
      </c>
      <c r="J62" s="352" t="s">
        <v>119</v>
      </c>
      <c r="K62" s="352"/>
    </row>
    <row r="63" spans="1:11" x14ac:dyDescent="0.25">
      <c r="A63" s="1">
        <v>6</v>
      </c>
      <c r="B63" s="391"/>
      <c r="C63" s="56"/>
      <c r="D63" s="47">
        <v>2023</v>
      </c>
      <c r="E63" s="32"/>
      <c r="F63" s="18"/>
      <c r="G63" s="19"/>
      <c r="H63" s="19">
        <v>4000</v>
      </c>
      <c r="I63" s="20">
        <f t="shared" si="3"/>
        <v>4000</v>
      </c>
      <c r="J63" s="353"/>
      <c r="K63" s="353"/>
    </row>
    <row r="64" spans="1:11" ht="16.5" thickBot="1" x14ac:dyDescent="0.3">
      <c r="A64" s="1">
        <v>6</v>
      </c>
      <c r="B64" s="392"/>
      <c r="C64" s="57"/>
      <c r="D64" s="48">
        <v>2024</v>
      </c>
      <c r="E64" s="32"/>
      <c r="F64" s="18"/>
      <c r="G64" s="19"/>
      <c r="H64" s="19">
        <v>4000</v>
      </c>
      <c r="I64" s="20">
        <f t="shared" si="3"/>
        <v>4000</v>
      </c>
      <c r="J64" s="354"/>
      <c r="K64" s="354"/>
    </row>
    <row r="65" spans="1:11" ht="33" customHeight="1" x14ac:dyDescent="0.25">
      <c r="A65" s="1">
        <v>6</v>
      </c>
      <c r="B65" s="390" t="s">
        <v>25</v>
      </c>
      <c r="C65" s="55" t="s">
        <v>26</v>
      </c>
      <c r="D65" s="46">
        <v>2022</v>
      </c>
      <c r="E65" s="30"/>
      <c r="F65" s="22"/>
      <c r="G65" s="23"/>
      <c r="H65" s="23">
        <v>3031011</v>
      </c>
      <c r="I65" s="24">
        <f t="shared" si="3"/>
        <v>3031011</v>
      </c>
      <c r="J65" s="352" t="s">
        <v>236</v>
      </c>
      <c r="K65" s="352" t="s">
        <v>290</v>
      </c>
    </row>
    <row r="66" spans="1:11" ht="50.25" customHeight="1" x14ac:dyDescent="0.25">
      <c r="A66" s="1">
        <v>6</v>
      </c>
      <c r="B66" s="391"/>
      <c r="C66" s="56"/>
      <c r="D66" s="47">
        <v>2023</v>
      </c>
      <c r="E66" s="32"/>
      <c r="F66" s="18"/>
      <c r="G66" s="19"/>
      <c r="H66" s="19">
        <v>2079306</v>
      </c>
      <c r="I66" s="20">
        <f t="shared" si="3"/>
        <v>2079306</v>
      </c>
      <c r="J66" s="350"/>
      <c r="K66" s="350"/>
    </row>
    <row r="67" spans="1:11" ht="16.5" thickBot="1" x14ac:dyDescent="0.3">
      <c r="A67" s="1">
        <v>6</v>
      </c>
      <c r="B67" s="392"/>
      <c r="C67" s="57"/>
      <c r="D67" s="48">
        <v>2024</v>
      </c>
      <c r="E67" s="34"/>
      <c r="F67" s="25"/>
      <c r="G67" s="26"/>
      <c r="H67" s="26">
        <v>2000000</v>
      </c>
      <c r="I67" s="27">
        <f t="shared" si="3"/>
        <v>2000000</v>
      </c>
      <c r="J67" s="351"/>
      <c r="K67" s="351"/>
    </row>
    <row r="68" spans="1:11" ht="16.5" thickBot="1" x14ac:dyDescent="0.3">
      <c r="B68" s="152" t="s">
        <v>27</v>
      </c>
      <c r="C68" s="67" t="s">
        <v>28</v>
      </c>
      <c r="D68" s="68"/>
      <c r="E68" s="69">
        <f>SUM(E69:E83)</f>
        <v>0</v>
      </c>
      <c r="F68" s="70">
        <f>SUM(F69:F83)</f>
        <v>315921</v>
      </c>
      <c r="G68" s="71">
        <f>SUM(G69:G83)</f>
        <v>2224227</v>
      </c>
      <c r="H68" s="71">
        <f>SUM(H69:H83)</f>
        <v>3177587</v>
      </c>
      <c r="I68" s="72">
        <f t="shared" si="3"/>
        <v>5717735</v>
      </c>
      <c r="J68" s="158"/>
      <c r="K68" s="158"/>
    </row>
    <row r="69" spans="1:11" ht="26.25" customHeight="1" x14ac:dyDescent="0.25">
      <c r="A69" s="1">
        <v>10</v>
      </c>
      <c r="B69" s="390" t="s">
        <v>47</v>
      </c>
      <c r="C69" s="55" t="s">
        <v>125</v>
      </c>
      <c r="D69" s="46">
        <v>2022</v>
      </c>
      <c r="E69" s="35"/>
      <c r="F69" s="18"/>
      <c r="G69" s="19"/>
      <c r="H69" s="19">
        <v>805255</v>
      </c>
      <c r="I69" s="20">
        <f t="shared" si="3"/>
        <v>805255</v>
      </c>
      <c r="J69" s="349" t="s">
        <v>126</v>
      </c>
      <c r="K69" s="349" t="s">
        <v>291</v>
      </c>
    </row>
    <row r="70" spans="1:11" x14ac:dyDescent="0.25">
      <c r="A70" s="1">
        <v>10</v>
      </c>
      <c r="B70" s="391"/>
      <c r="C70" s="56"/>
      <c r="D70" s="47">
        <v>2023</v>
      </c>
      <c r="E70" s="32"/>
      <c r="F70" s="18"/>
      <c r="G70" s="19"/>
      <c r="H70" s="19"/>
      <c r="I70" s="20">
        <f t="shared" si="3"/>
        <v>0</v>
      </c>
      <c r="J70" s="350"/>
      <c r="K70" s="350"/>
    </row>
    <row r="71" spans="1:11" ht="16.5" thickBot="1" x14ac:dyDescent="0.3">
      <c r="A71" s="1">
        <v>10</v>
      </c>
      <c r="B71" s="392"/>
      <c r="C71" s="57"/>
      <c r="D71" s="48">
        <v>2024</v>
      </c>
      <c r="E71" s="32"/>
      <c r="F71" s="18"/>
      <c r="G71" s="19"/>
      <c r="H71" s="19"/>
      <c r="I71" s="20">
        <f t="shared" si="3"/>
        <v>0</v>
      </c>
      <c r="J71" s="351"/>
      <c r="K71" s="351"/>
    </row>
    <row r="72" spans="1:11" x14ac:dyDescent="0.25">
      <c r="A72" s="1">
        <v>10</v>
      </c>
      <c r="B72" s="390" t="s">
        <v>124</v>
      </c>
      <c r="C72" s="55" t="s">
        <v>30</v>
      </c>
      <c r="D72" s="46">
        <v>2022</v>
      </c>
      <c r="E72" s="30"/>
      <c r="F72" s="22"/>
      <c r="G72" s="23">
        <v>338000</v>
      </c>
      <c r="H72" s="23">
        <v>532416</v>
      </c>
      <c r="I72" s="24">
        <f t="shared" ref="I72:I74" si="5">F72+G72+H72</f>
        <v>870416</v>
      </c>
      <c r="J72" s="352" t="s">
        <v>127</v>
      </c>
      <c r="K72" s="352" t="s">
        <v>292</v>
      </c>
    </row>
    <row r="73" spans="1:11" x14ac:dyDescent="0.25">
      <c r="A73" s="1">
        <v>10</v>
      </c>
      <c r="B73" s="391"/>
      <c r="C73" s="56"/>
      <c r="D73" s="47">
        <v>2023</v>
      </c>
      <c r="E73" s="32"/>
      <c r="F73" s="18"/>
      <c r="G73" s="19">
        <v>338000</v>
      </c>
      <c r="H73" s="19">
        <v>350193</v>
      </c>
      <c r="I73" s="20">
        <f t="shared" si="5"/>
        <v>688193</v>
      </c>
      <c r="J73" s="350"/>
      <c r="K73" s="350"/>
    </row>
    <row r="74" spans="1:11" ht="16.5" thickBot="1" x14ac:dyDescent="0.3">
      <c r="A74" s="1">
        <v>10</v>
      </c>
      <c r="B74" s="392"/>
      <c r="C74" s="57"/>
      <c r="D74" s="48">
        <v>2024</v>
      </c>
      <c r="E74" s="34"/>
      <c r="F74" s="25"/>
      <c r="G74" s="26">
        <v>338000</v>
      </c>
      <c r="H74" s="26">
        <v>207153</v>
      </c>
      <c r="I74" s="27">
        <f t="shared" si="5"/>
        <v>545153</v>
      </c>
      <c r="J74" s="351"/>
      <c r="K74" s="351"/>
    </row>
    <row r="75" spans="1:11" ht="26.25" customHeight="1" x14ac:dyDescent="0.25">
      <c r="A75" s="1">
        <v>10</v>
      </c>
      <c r="B75" s="390" t="s">
        <v>31</v>
      </c>
      <c r="C75" s="55" t="s">
        <v>32</v>
      </c>
      <c r="D75" s="46">
        <v>2022</v>
      </c>
      <c r="E75" s="30"/>
      <c r="F75" s="22">
        <v>105307</v>
      </c>
      <c r="G75" s="23">
        <v>532833</v>
      </c>
      <c r="H75" s="23">
        <v>103170</v>
      </c>
      <c r="I75" s="24">
        <f t="shared" si="3"/>
        <v>741310</v>
      </c>
      <c r="J75" s="352" t="s">
        <v>128</v>
      </c>
      <c r="K75" s="352" t="s">
        <v>293</v>
      </c>
    </row>
    <row r="76" spans="1:11" x14ac:dyDescent="0.25">
      <c r="A76" s="1">
        <v>10</v>
      </c>
      <c r="B76" s="391"/>
      <c r="C76" s="56"/>
      <c r="D76" s="47">
        <v>2023</v>
      </c>
      <c r="E76" s="32"/>
      <c r="F76" s="18">
        <v>105307</v>
      </c>
      <c r="G76" s="19">
        <v>2727</v>
      </c>
      <c r="H76" s="19">
        <v>221400</v>
      </c>
      <c r="I76" s="20">
        <f t="shared" si="3"/>
        <v>329434</v>
      </c>
      <c r="J76" s="350"/>
      <c r="K76" s="350"/>
    </row>
    <row r="77" spans="1:11" ht="16.5" thickBot="1" x14ac:dyDescent="0.3">
      <c r="A77" s="1">
        <v>10</v>
      </c>
      <c r="B77" s="392"/>
      <c r="C77" s="57"/>
      <c r="D77" s="48">
        <v>2024</v>
      </c>
      <c r="E77" s="34"/>
      <c r="F77" s="25">
        <v>105307</v>
      </c>
      <c r="G77" s="26">
        <v>74667</v>
      </c>
      <c r="H77" s="26">
        <v>0</v>
      </c>
      <c r="I77" s="27">
        <f t="shared" si="3"/>
        <v>179974</v>
      </c>
      <c r="J77" s="351"/>
      <c r="K77" s="351"/>
    </row>
    <row r="78" spans="1:11" ht="27" customHeight="1" x14ac:dyDescent="0.25">
      <c r="A78" s="1">
        <v>10</v>
      </c>
      <c r="B78" s="390" t="s">
        <v>33</v>
      </c>
      <c r="C78" s="55" t="s">
        <v>34</v>
      </c>
      <c r="D78" s="46">
        <v>2022</v>
      </c>
      <c r="E78" s="35"/>
      <c r="F78" s="18"/>
      <c r="G78" s="19"/>
      <c r="H78" s="19">
        <v>28000</v>
      </c>
      <c r="I78" s="20">
        <f t="shared" si="3"/>
        <v>28000</v>
      </c>
      <c r="J78" s="349" t="s">
        <v>129</v>
      </c>
      <c r="K78" s="349"/>
    </row>
    <row r="79" spans="1:11" x14ac:dyDescent="0.25">
      <c r="A79" s="1">
        <v>10</v>
      </c>
      <c r="B79" s="391"/>
      <c r="C79" s="56"/>
      <c r="D79" s="47">
        <v>2023</v>
      </c>
      <c r="E79" s="32"/>
      <c r="F79" s="18"/>
      <c r="G79" s="19"/>
      <c r="H79" s="19">
        <v>26000</v>
      </c>
      <c r="I79" s="20">
        <f t="shared" si="3"/>
        <v>26000</v>
      </c>
      <c r="J79" s="350"/>
      <c r="K79" s="350"/>
    </row>
    <row r="80" spans="1:11" ht="16.5" thickBot="1" x14ac:dyDescent="0.3">
      <c r="A80" s="1">
        <v>10</v>
      </c>
      <c r="B80" s="392"/>
      <c r="C80" s="57"/>
      <c r="D80" s="48">
        <v>2024</v>
      </c>
      <c r="E80" s="32"/>
      <c r="F80" s="18"/>
      <c r="G80" s="19"/>
      <c r="H80" s="19">
        <v>26000</v>
      </c>
      <c r="I80" s="20">
        <f t="shared" ref="I80:I204" si="6">F80+G80+H80</f>
        <v>26000</v>
      </c>
      <c r="J80" s="351"/>
      <c r="K80" s="351"/>
    </row>
    <row r="81" spans="1:11" ht="26.25" customHeight="1" x14ac:dyDescent="0.25">
      <c r="A81" s="1">
        <v>10</v>
      </c>
      <c r="B81" s="390" t="s">
        <v>35</v>
      </c>
      <c r="C81" s="55" t="s">
        <v>36</v>
      </c>
      <c r="D81" s="46">
        <v>2022</v>
      </c>
      <c r="E81" s="37"/>
      <c r="F81" s="22"/>
      <c r="G81" s="23">
        <v>600000</v>
      </c>
      <c r="H81" s="23">
        <v>150000</v>
      </c>
      <c r="I81" s="24">
        <f t="shared" si="6"/>
        <v>750000</v>
      </c>
      <c r="J81" s="352" t="s">
        <v>130</v>
      </c>
      <c r="K81" s="352" t="s">
        <v>294</v>
      </c>
    </row>
    <row r="82" spans="1:11" x14ac:dyDescent="0.25">
      <c r="A82" s="1">
        <v>10</v>
      </c>
      <c r="B82" s="391"/>
      <c r="C82" s="56"/>
      <c r="D82" s="47">
        <v>2023</v>
      </c>
      <c r="E82" s="32"/>
      <c r="F82" s="18"/>
      <c r="G82" s="19"/>
      <c r="H82" s="19">
        <v>291000</v>
      </c>
      <c r="I82" s="20">
        <f t="shared" si="6"/>
        <v>291000</v>
      </c>
      <c r="J82" s="350"/>
      <c r="K82" s="350"/>
    </row>
    <row r="83" spans="1:11" ht="16.5" thickBot="1" x14ac:dyDescent="0.3">
      <c r="A83" s="1">
        <v>10</v>
      </c>
      <c r="B83" s="392"/>
      <c r="C83" s="57"/>
      <c r="D83" s="48">
        <v>2024</v>
      </c>
      <c r="E83" s="34"/>
      <c r="F83" s="25"/>
      <c r="G83" s="26"/>
      <c r="H83" s="26">
        <v>437000</v>
      </c>
      <c r="I83" s="27">
        <f t="shared" si="6"/>
        <v>437000</v>
      </c>
      <c r="J83" s="351"/>
      <c r="K83" s="351"/>
    </row>
    <row r="84" spans="1:11" ht="16.5" thickBot="1" x14ac:dyDescent="0.3">
      <c r="B84" s="83">
        <v>11</v>
      </c>
      <c r="C84" s="84" t="s">
        <v>37</v>
      </c>
      <c r="D84" s="85"/>
      <c r="E84" s="63">
        <f>SUM(E85:E99)</f>
        <v>0</v>
      </c>
      <c r="F84" s="64">
        <f>SUM(F85:F99)</f>
        <v>0</v>
      </c>
      <c r="G84" s="65">
        <f t="shared" ref="G84:H84" si="7">SUM(G85:G99)</f>
        <v>1284000</v>
      </c>
      <c r="H84" s="65">
        <f t="shared" si="7"/>
        <v>2700000</v>
      </c>
      <c r="I84" s="66">
        <f t="shared" si="6"/>
        <v>3984000</v>
      </c>
      <c r="J84" s="156"/>
      <c r="K84" s="156"/>
    </row>
    <row r="85" spans="1:11" ht="16.5" thickBot="1" x14ac:dyDescent="0.3">
      <c r="A85" s="1">
        <v>11</v>
      </c>
      <c r="B85" s="86">
        <v>1110</v>
      </c>
      <c r="C85" s="87" t="s">
        <v>9</v>
      </c>
      <c r="D85" s="17">
        <v>2022</v>
      </c>
      <c r="E85" s="35"/>
      <c r="F85" s="18">
        <v>0</v>
      </c>
      <c r="G85" s="19">
        <v>0</v>
      </c>
      <c r="H85" s="19">
        <v>0</v>
      </c>
      <c r="I85" s="20">
        <f t="shared" si="6"/>
        <v>0</v>
      </c>
      <c r="J85" s="159"/>
      <c r="K85" s="285"/>
    </row>
    <row r="86" spans="1:11" x14ac:dyDescent="0.25">
      <c r="A86" s="1">
        <v>11</v>
      </c>
      <c r="B86" s="88">
        <v>1110</v>
      </c>
      <c r="C86" s="89"/>
      <c r="D86" s="21">
        <v>2023</v>
      </c>
      <c r="E86" s="32"/>
      <c r="F86" s="18">
        <v>0</v>
      </c>
      <c r="G86" s="19">
        <v>0</v>
      </c>
      <c r="H86" s="19">
        <v>0</v>
      </c>
      <c r="I86" s="20">
        <f t="shared" si="6"/>
        <v>0</v>
      </c>
      <c r="J86" s="160"/>
      <c r="K86" s="284"/>
    </row>
    <row r="87" spans="1:11" ht="16.5" thickBot="1" x14ac:dyDescent="0.3">
      <c r="A87" s="1">
        <v>11</v>
      </c>
      <c r="B87" s="90">
        <v>1110</v>
      </c>
      <c r="C87" s="91"/>
      <c r="D87" s="36">
        <v>2024</v>
      </c>
      <c r="E87" s="34"/>
      <c r="F87" s="25">
        <v>0</v>
      </c>
      <c r="G87" s="26">
        <v>0</v>
      </c>
      <c r="H87" s="26">
        <v>0</v>
      </c>
      <c r="I87" s="27">
        <f t="shared" si="6"/>
        <v>0</v>
      </c>
      <c r="J87" s="161"/>
      <c r="K87" s="286"/>
    </row>
    <row r="88" spans="1:11" ht="57" customHeight="1" x14ac:dyDescent="0.25">
      <c r="A88" s="1">
        <v>11</v>
      </c>
      <c r="B88" s="92">
        <v>9120</v>
      </c>
      <c r="C88" s="28" t="s">
        <v>38</v>
      </c>
      <c r="D88" s="93">
        <v>2022</v>
      </c>
      <c r="E88" s="35"/>
      <c r="F88" s="416">
        <v>1000000</v>
      </c>
      <c r="G88" s="417"/>
      <c r="H88" s="19">
        <v>2000000</v>
      </c>
      <c r="I88" s="20">
        <f>F88+H88</f>
        <v>3000000</v>
      </c>
      <c r="J88" s="162" t="s">
        <v>132</v>
      </c>
      <c r="K88" s="162" t="s">
        <v>298</v>
      </c>
    </row>
    <row r="89" spans="1:11" ht="54" customHeight="1" x14ac:dyDescent="0.25">
      <c r="A89" s="1">
        <v>11</v>
      </c>
      <c r="B89" s="94"/>
      <c r="C89" s="31"/>
      <c r="D89" s="21">
        <v>2023</v>
      </c>
      <c r="E89" s="32"/>
      <c r="F89" s="18">
        <v>0</v>
      </c>
      <c r="G89" s="19">
        <v>0</v>
      </c>
      <c r="H89" s="19">
        <v>0</v>
      </c>
      <c r="I89" s="20">
        <f t="shared" si="6"/>
        <v>0</v>
      </c>
      <c r="J89" s="162" t="s">
        <v>133</v>
      </c>
      <c r="K89" s="162" t="s">
        <v>299</v>
      </c>
    </row>
    <row r="90" spans="1:11" ht="38.25" customHeight="1" thickBot="1" x14ac:dyDescent="0.3">
      <c r="A90" s="1">
        <v>11</v>
      </c>
      <c r="B90" s="95"/>
      <c r="C90" s="33"/>
      <c r="D90" s="36">
        <v>2024</v>
      </c>
      <c r="E90" s="34"/>
      <c r="F90" s="25">
        <v>0</v>
      </c>
      <c r="G90" s="26">
        <v>0</v>
      </c>
      <c r="H90" s="26">
        <v>0</v>
      </c>
      <c r="I90" s="27">
        <f t="shared" si="6"/>
        <v>0</v>
      </c>
      <c r="J90" s="161"/>
      <c r="K90" s="286"/>
    </row>
    <row r="91" spans="1:11" ht="33.75" customHeight="1" x14ac:dyDescent="0.25">
      <c r="A91" s="1">
        <v>11</v>
      </c>
      <c r="B91" s="96">
        <v>9230</v>
      </c>
      <c r="C91" s="97" t="s">
        <v>39</v>
      </c>
      <c r="D91" s="17">
        <v>2022</v>
      </c>
      <c r="E91" s="30"/>
      <c r="F91" s="418">
        <v>-1000000</v>
      </c>
      <c r="G91" s="419"/>
      <c r="H91" s="23">
        <v>700000</v>
      </c>
      <c r="I91" s="24">
        <f t="shared" si="6"/>
        <v>-300000</v>
      </c>
      <c r="J91" s="163" t="s">
        <v>134</v>
      </c>
      <c r="K91" s="163"/>
    </row>
    <row r="92" spans="1:11" x14ac:dyDescent="0.25">
      <c r="A92" s="1">
        <v>11</v>
      </c>
      <c r="B92" s="94"/>
      <c r="C92" s="31"/>
      <c r="D92" s="21">
        <v>2023</v>
      </c>
      <c r="E92" s="32"/>
      <c r="F92" s="18">
        <v>0</v>
      </c>
      <c r="G92" s="19">
        <v>0</v>
      </c>
      <c r="H92" s="19">
        <v>0</v>
      </c>
      <c r="I92" s="20">
        <f t="shared" si="6"/>
        <v>0</v>
      </c>
      <c r="J92" s="159"/>
      <c r="K92" s="285"/>
    </row>
    <row r="93" spans="1:11" ht="16.5" thickBot="1" x14ac:dyDescent="0.3">
      <c r="A93" s="1">
        <v>11</v>
      </c>
      <c r="B93" s="95"/>
      <c r="C93" s="33"/>
      <c r="D93" s="36">
        <v>2024</v>
      </c>
      <c r="E93" s="34"/>
      <c r="F93" s="25">
        <v>0</v>
      </c>
      <c r="G93" s="26">
        <v>0</v>
      </c>
      <c r="H93" s="26">
        <v>0</v>
      </c>
      <c r="I93" s="27">
        <f t="shared" si="6"/>
        <v>0</v>
      </c>
      <c r="J93" s="161"/>
      <c r="K93" s="286"/>
    </row>
    <row r="94" spans="1:11" ht="72" customHeight="1" x14ac:dyDescent="0.25">
      <c r="A94" s="1">
        <v>11</v>
      </c>
      <c r="B94" s="92">
        <v>9450</v>
      </c>
      <c r="C94" s="28" t="s">
        <v>40</v>
      </c>
      <c r="D94" s="93">
        <v>2022</v>
      </c>
      <c r="E94" s="35"/>
      <c r="F94" s="18"/>
      <c r="G94" s="19">
        <v>800000</v>
      </c>
      <c r="H94" s="19"/>
      <c r="I94" s="20">
        <f t="shared" si="6"/>
        <v>800000</v>
      </c>
      <c r="J94" s="176" t="s">
        <v>135</v>
      </c>
      <c r="K94" s="162" t="s">
        <v>300</v>
      </c>
    </row>
    <row r="95" spans="1:11" ht="30.75" customHeight="1" x14ac:dyDescent="0.25">
      <c r="A95" s="1">
        <v>11</v>
      </c>
      <c r="B95" s="94"/>
      <c r="C95" s="31"/>
      <c r="D95" s="21">
        <v>2023</v>
      </c>
      <c r="E95" s="32"/>
      <c r="F95" s="18">
        <v>0</v>
      </c>
      <c r="G95" s="19">
        <v>0</v>
      </c>
      <c r="H95" s="19">
        <v>0</v>
      </c>
      <c r="I95" s="20">
        <f t="shared" si="6"/>
        <v>0</v>
      </c>
      <c r="J95" s="159"/>
      <c r="K95" s="285"/>
    </row>
    <row r="96" spans="1:11" ht="41.25" customHeight="1" thickBot="1" x14ac:dyDescent="0.3">
      <c r="A96" s="1">
        <v>11</v>
      </c>
      <c r="B96" s="95"/>
      <c r="C96" s="33"/>
      <c r="D96" s="36">
        <v>2024</v>
      </c>
      <c r="E96" s="34"/>
      <c r="F96" s="25">
        <v>0</v>
      </c>
      <c r="G96" s="26">
        <v>0</v>
      </c>
      <c r="H96" s="26">
        <v>0</v>
      </c>
      <c r="I96" s="27">
        <f t="shared" si="6"/>
        <v>0</v>
      </c>
      <c r="J96" s="161"/>
      <c r="K96" s="286"/>
    </row>
    <row r="97" spans="1:11" ht="57" customHeight="1" x14ac:dyDescent="0.25">
      <c r="A97" s="1">
        <v>11</v>
      </c>
      <c r="B97" s="86">
        <v>8140</v>
      </c>
      <c r="C97" s="98" t="s">
        <v>142</v>
      </c>
      <c r="D97" s="17">
        <v>2022</v>
      </c>
      <c r="E97" s="30"/>
      <c r="F97" s="22">
        <v>0</v>
      </c>
      <c r="G97" s="282">
        <f>300000+184000</f>
        <v>484000</v>
      </c>
      <c r="H97" s="23">
        <v>0</v>
      </c>
      <c r="I97" s="24">
        <f>F97+G97+H97</f>
        <v>484000</v>
      </c>
      <c r="J97" s="420" t="s">
        <v>143</v>
      </c>
      <c r="K97" s="370" t="s">
        <v>301</v>
      </c>
    </row>
    <row r="98" spans="1:11" x14ac:dyDescent="0.25">
      <c r="A98" s="1">
        <v>11</v>
      </c>
      <c r="B98" s="88"/>
      <c r="C98" s="89"/>
      <c r="D98" s="21">
        <v>2023</v>
      </c>
      <c r="E98" s="32"/>
      <c r="F98" s="18">
        <v>0</v>
      </c>
      <c r="G98" s="19">
        <v>0</v>
      </c>
      <c r="H98" s="19">
        <v>0</v>
      </c>
      <c r="I98" s="20">
        <f t="shared" si="6"/>
        <v>0</v>
      </c>
      <c r="J98" s="421"/>
      <c r="K98" s="371"/>
    </row>
    <row r="99" spans="1:11" ht="16.5" thickBot="1" x14ac:dyDescent="0.3">
      <c r="A99" s="1">
        <v>11</v>
      </c>
      <c r="B99" s="90"/>
      <c r="C99" s="91"/>
      <c r="D99" s="36">
        <v>2024</v>
      </c>
      <c r="E99" s="34"/>
      <c r="F99" s="25">
        <v>0</v>
      </c>
      <c r="G99" s="26">
        <v>0</v>
      </c>
      <c r="H99" s="26">
        <v>0</v>
      </c>
      <c r="I99" s="27">
        <f t="shared" si="6"/>
        <v>0</v>
      </c>
      <c r="J99" s="422"/>
      <c r="K99" s="372"/>
    </row>
    <row r="100" spans="1:11" ht="132.75" customHeight="1" x14ac:dyDescent="0.25">
      <c r="A100" s="1">
        <v>11</v>
      </c>
      <c r="B100" s="86">
        <v>9770</v>
      </c>
      <c r="C100" s="87" t="s">
        <v>136</v>
      </c>
      <c r="D100" s="93">
        <v>2022</v>
      </c>
      <c r="E100" s="35"/>
      <c r="F100" s="18">
        <v>0</v>
      </c>
      <c r="G100" s="19"/>
      <c r="H100" s="19">
        <v>600000</v>
      </c>
      <c r="I100" s="20">
        <f t="shared" si="6"/>
        <v>600000</v>
      </c>
      <c r="J100" s="164" t="s">
        <v>137</v>
      </c>
      <c r="K100" s="164"/>
    </row>
    <row r="101" spans="1:11" ht="33" customHeight="1" x14ac:dyDescent="0.25">
      <c r="A101" s="1">
        <v>11</v>
      </c>
      <c r="B101" s="88"/>
      <c r="C101" s="89"/>
      <c r="D101" s="21">
        <v>2023</v>
      </c>
      <c r="E101" s="32"/>
      <c r="F101" s="18">
        <v>0</v>
      </c>
      <c r="G101" s="19">
        <v>0</v>
      </c>
      <c r="H101" s="19">
        <v>0</v>
      </c>
      <c r="I101" s="20">
        <f t="shared" si="6"/>
        <v>0</v>
      </c>
      <c r="J101" s="159"/>
      <c r="K101" s="285"/>
    </row>
    <row r="102" spans="1:11" ht="16.5" thickBot="1" x14ac:dyDescent="0.3">
      <c r="A102" s="1">
        <v>11</v>
      </c>
      <c r="B102" s="90"/>
      <c r="C102" s="91"/>
      <c r="D102" s="36">
        <v>2024</v>
      </c>
      <c r="E102" s="34"/>
      <c r="F102" s="25">
        <v>0</v>
      </c>
      <c r="G102" s="26">
        <v>0</v>
      </c>
      <c r="H102" s="26">
        <v>0</v>
      </c>
      <c r="I102" s="27">
        <f t="shared" si="6"/>
        <v>0</v>
      </c>
      <c r="J102" s="161"/>
      <c r="K102" s="286"/>
    </row>
    <row r="103" spans="1:11" customFormat="1" ht="16.5" thickBot="1" x14ac:dyDescent="0.3">
      <c r="A103" s="1">
        <v>11</v>
      </c>
      <c r="B103" s="220">
        <v>12</v>
      </c>
      <c r="C103" s="193" t="s">
        <v>259</v>
      </c>
      <c r="D103" s="194"/>
      <c r="E103" s="195"/>
      <c r="F103" s="196"/>
      <c r="G103" s="193"/>
      <c r="H103" s="194"/>
      <c r="I103" s="195"/>
      <c r="J103" s="196"/>
      <c r="K103" s="196"/>
    </row>
    <row r="104" spans="1:11" customFormat="1" x14ac:dyDescent="0.25">
      <c r="A104" s="1">
        <v>11</v>
      </c>
      <c r="B104" s="197">
        <v>1110</v>
      </c>
      <c r="C104" s="198" t="s">
        <v>9</v>
      </c>
      <c r="D104" s="183" t="s">
        <v>159</v>
      </c>
      <c r="E104" s="199"/>
      <c r="F104" s="200"/>
      <c r="G104" s="201"/>
      <c r="H104" s="202"/>
      <c r="I104" s="199"/>
      <c r="J104" s="346" t="s">
        <v>241</v>
      </c>
      <c r="K104" s="346"/>
    </row>
    <row r="105" spans="1:11" customFormat="1" x14ac:dyDescent="0.25">
      <c r="A105" s="1">
        <v>11</v>
      </c>
      <c r="B105" s="203">
        <v>1110</v>
      </c>
      <c r="C105" s="204"/>
      <c r="D105" s="184" t="s">
        <v>242</v>
      </c>
      <c r="E105" s="199"/>
      <c r="F105" s="205"/>
      <c r="G105" s="206"/>
      <c r="H105" s="207"/>
      <c r="I105" s="199"/>
      <c r="J105" s="347"/>
      <c r="K105" s="347"/>
    </row>
    <row r="106" spans="1:11" customFormat="1" ht="16.5" thickBot="1" x14ac:dyDescent="0.3">
      <c r="A106" s="1">
        <v>11</v>
      </c>
      <c r="B106" s="208">
        <v>1110</v>
      </c>
      <c r="C106" s="209"/>
      <c r="D106" s="185" t="s">
        <v>243</v>
      </c>
      <c r="E106" s="210"/>
      <c r="F106" s="211"/>
      <c r="G106" s="212"/>
      <c r="H106" s="213"/>
      <c r="I106" s="210"/>
      <c r="J106" s="348"/>
      <c r="K106" s="348"/>
    </row>
    <row r="107" spans="1:11" customFormat="1" ht="76.5" customHeight="1" x14ac:dyDescent="0.25">
      <c r="A107" s="1">
        <v>11</v>
      </c>
      <c r="B107" s="197">
        <v>8220</v>
      </c>
      <c r="C107" s="198" t="s">
        <v>260</v>
      </c>
      <c r="D107" s="183" t="s">
        <v>159</v>
      </c>
      <c r="E107" s="199"/>
      <c r="F107" s="200"/>
      <c r="G107" s="214">
        <v>15000</v>
      </c>
      <c r="H107" s="214">
        <v>2291770.574</v>
      </c>
      <c r="I107" s="214">
        <f>SUM(F107:H107)</f>
        <v>2306770.574</v>
      </c>
      <c r="J107" s="367" t="s">
        <v>261</v>
      </c>
      <c r="K107" s="367"/>
    </row>
    <row r="108" spans="1:11" customFormat="1" ht="67.5" customHeight="1" x14ac:dyDescent="0.25">
      <c r="A108" s="1">
        <v>11</v>
      </c>
      <c r="B108" s="203">
        <v>8220</v>
      </c>
      <c r="C108" s="204"/>
      <c r="D108" s="184" t="s">
        <v>242</v>
      </c>
      <c r="E108" s="199"/>
      <c r="F108" s="205"/>
      <c r="G108" s="215"/>
      <c r="H108" s="215"/>
      <c r="I108" s="215"/>
      <c r="J108" s="368"/>
      <c r="K108" s="368"/>
    </row>
    <row r="109" spans="1:11" customFormat="1" ht="76.5" customHeight="1" thickBot="1" x14ac:dyDescent="0.3">
      <c r="A109" s="1">
        <v>11</v>
      </c>
      <c r="B109" s="208">
        <v>8220</v>
      </c>
      <c r="C109" s="209"/>
      <c r="D109" s="185" t="s">
        <v>243</v>
      </c>
      <c r="E109" s="210"/>
      <c r="F109" s="211"/>
      <c r="G109" s="216"/>
      <c r="H109" s="216"/>
      <c r="I109" s="216"/>
      <c r="J109" s="369"/>
      <c r="K109" s="369"/>
    </row>
    <row r="110" spans="1:11" customFormat="1" ht="45.75" customHeight="1" x14ac:dyDescent="0.25">
      <c r="A110" s="1">
        <v>11</v>
      </c>
      <c r="B110" s="197">
        <v>8230</v>
      </c>
      <c r="C110" s="198" t="s">
        <v>262</v>
      </c>
      <c r="D110" s="183" t="s">
        <v>159</v>
      </c>
      <c r="E110" s="199"/>
      <c r="F110" s="200"/>
      <c r="G110" s="214"/>
      <c r="H110" s="217">
        <v>482412.63199999998</v>
      </c>
      <c r="I110" s="214">
        <f>SUM(G110:H110)</f>
        <v>482412.63199999998</v>
      </c>
      <c r="J110" s="367" t="s">
        <v>263</v>
      </c>
      <c r="K110" s="367"/>
    </row>
    <row r="111" spans="1:11" customFormat="1" ht="49.5" customHeight="1" x14ac:dyDescent="0.25">
      <c r="A111" s="1">
        <v>11</v>
      </c>
      <c r="B111" s="203">
        <v>8230</v>
      </c>
      <c r="C111" s="204"/>
      <c r="D111" s="184" t="s">
        <v>242</v>
      </c>
      <c r="E111" s="199"/>
      <c r="F111" s="205"/>
      <c r="G111" s="206"/>
      <c r="H111" s="218"/>
      <c r="I111" s="215"/>
      <c r="J111" s="368"/>
      <c r="K111" s="368"/>
    </row>
    <row r="112" spans="1:11" customFormat="1" ht="52.5" customHeight="1" thickBot="1" x14ac:dyDescent="0.3">
      <c r="A112" s="1">
        <v>11</v>
      </c>
      <c r="B112" s="208">
        <v>8230</v>
      </c>
      <c r="C112" s="209"/>
      <c r="D112" s="185" t="s">
        <v>243</v>
      </c>
      <c r="E112" s="210"/>
      <c r="F112" s="211"/>
      <c r="G112" s="212"/>
      <c r="H112" s="219"/>
      <c r="I112" s="216"/>
      <c r="J112" s="369"/>
      <c r="K112" s="369"/>
    </row>
    <row r="113" spans="1:11" ht="16.5" thickBot="1" x14ac:dyDescent="0.3">
      <c r="B113" s="83">
        <v>13</v>
      </c>
      <c r="C113" s="109" t="s">
        <v>41</v>
      </c>
      <c r="D113" s="85"/>
      <c r="E113" s="99">
        <f>E114+E117+E120+E123</f>
        <v>0</v>
      </c>
      <c r="F113" s="99">
        <f t="shared" ref="F113:I113" si="8">F114+F117+F120+F123</f>
        <v>0</v>
      </c>
      <c r="G113" s="99">
        <f t="shared" si="8"/>
        <v>16629913</v>
      </c>
      <c r="H113" s="99">
        <f t="shared" si="8"/>
        <v>0</v>
      </c>
      <c r="I113" s="99">
        <f t="shared" si="8"/>
        <v>16629913</v>
      </c>
      <c r="J113" s="165"/>
      <c r="K113" s="165"/>
    </row>
    <row r="114" spans="1:11" ht="26.25" customHeight="1" x14ac:dyDescent="0.25">
      <c r="A114" s="1">
        <v>13</v>
      </c>
      <c r="B114" s="92">
        <v>7220</v>
      </c>
      <c r="C114" s="28" t="s">
        <v>339</v>
      </c>
      <c r="D114" s="93">
        <v>2022</v>
      </c>
      <c r="E114" s="30"/>
      <c r="F114" s="18"/>
      <c r="G114" s="19">
        <v>2247090</v>
      </c>
      <c r="H114" s="19"/>
      <c r="I114" s="24">
        <f t="shared" ref="I114:I125" si="9">F114+G114+H114</f>
        <v>2247090</v>
      </c>
      <c r="J114" s="444" t="s">
        <v>340</v>
      </c>
      <c r="K114" s="345"/>
    </row>
    <row r="115" spans="1:11" x14ac:dyDescent="0.25">
      <c r="A115" s="1">
        <v>13</v>
      </c>
      <c r="B115" s="94"/>
      <c r="C115" s="31"/>
      <c r="D115" s="21">
        <v>2023</v>
      </c>
      <c r="E115" s="32"/>
      <c r="F115" s="18">
        <v>0</v>
      </c>
      <c r="G115" s="19">
        <v>1983090</v>
      </c>
      <c r="H115" s="19">
        <v>0</v>
      </c>
      <c r="I115" s="20">
        <f t="shared" si="9"/>
        <v>1983090</v>
      </c>
      <c r="J115" s="444"/>
      <c r="K115" s="345"/>
    </row>
    <row r="116" spans="1:11" ht="16.5" thickBot="1" x14ac:dyDescent="0.3">
      <c r="A116" s="1">
        <v>13</v>
      </c>
      <c r="B116" s="95"/>
      <c r="C116" s="33"/>
      <c r="D116" s="36">
        <v>2024</v>
      </c>
      <c r="E116" s="34"/>
      <c r="F116" s="25">
        <v>0</v>
      </c>
      <c r="G116" s="26">
        <v>1654090</v>
      </c>
      <c r="H116" s="26">
        <v>0</v>
      </c>
      <c r="I116" s="27">
        <f t="shared" si="9"/>
        <v>1654090</v>
      </c>
      <c r="J116" s="445"/>
      <c r="K116" s="345"/>
    </row>
    <row r="117" spans="1:11" ht="26.25" customHeight="1" x14ac:dyDescent="0.25">
      <c r="A117" s="1">
        <v>13</v>
      </c>
      <c r="B117" s="92">
        <v>7330</v>
      </c>
      <c r="C117" s="28" t="s">
        <v>42</v>
      </c>
      <c r="D117" s="93">
        <v>2022</v>
      </c>
      <c r="E117" s="30"/>
      <c r="F117" s="18"/>
      <c r="G117" s="19">
        <v>5788471</v>
      </c>
      <c r="H117" s="19"/>
      <c r="I117" s="24">
        <f t="shared" si="9"/>
        <v>5788471</v>
      </c>
      <c r="J117" s="446" t="s">
        <v>341</v>
      </c>
      <c r="K117" s="447"/>
    </row>
    <row r="118" spans="1:11" ht="15.75" customHeight="1" x14ac:dyDescent="0.25">
      <c r="A118" s="1">
        <v>13</v>
      </c>
      <c r="B118" s="94"/>
      <c r="C118" s="31"/>
      <c r="D118" s="21">
        <v>2023</v>
      </c>
      <c r="E118" s="32"/>
      <c r="F118" s="18">
        <v>0</v>
      </c>
      <c r="G118" s="19">
        <v>8280893</v>
      </c>
      <c r="H118" s="19">
        <v>0</v>
      </c>
      <c r="I118" s="20">
        <f t="shared" si="9"/>
        <v>8280893</v>
      </c>
      <c r="J118" s="444"/>
      <c r="K118" s="448"/>
    </row>
    <row r="119" spans="1:11" ht="16.5" customHeight="1" thickBot="1" x14ac:dyDescent="0.3">
      <c r="A119" s="1">
        <v>13</v>
      </c>
      <c r="B119" s="95"/>
      <c r="C119" s="33"/>
      <c r="D119" s="36">
        <v>2024</v>
      </c>
      <c r="E119" s="34"/>
      <c r="F119" s="25">
        <v>0</v>
      </c>
      <c r="G119" s="26">
        <v>10135663</v>
      </c>
      <c r="H119" s="26">
        <v>0</v>
      </c>
      <c r="I119" s="27">
        <f t="shared" si="9"/>
        <v>10135663</v>
      </c>
      <c r="J119" s="445"/>
      <c r="K119" s="448"/>
    </row>
    <row r="120" spans="1:11" ht="15.75" customHeight="1" x14ac:dyDescent="0.25">
      <c r="A120" s="1">
        <v>13</v>
      </c>
      <c r="B120" s="92">
        <v>7450</v>
      </c>
      <c r="C120" s="28" t="s">
        <v>43</v>
      </c>
      <c r="D120" s="93">
        <v>2022</v>
      </c>
      <c r="E120" s="35"/>
      <c r="F120" s="18">
        <v>0</v>
      </c>
      <c r="G120" s="19">
        <v>4594352</v>
      </c>
      <c r="H120" s="19"/>
      <c r="I120" s="20">
        <f t="shared" si="9"/>
        <v>4594352</v>
      </c>
      <c r="J120" s="446" t="s">
        <v>342</v>
      </c>
      <c r="K120" s="448"/>
    </row>
    <row r="121" spans="1:11" ht="15.75" customHeight="1" x14ac:dyDescent="0.25">
      <c r="A121" s="1">
        <v>13</v>
      </c>
      <c r="B121" s="94"/>
      <c r="C121" s="31"/>
      <c r="D121" s="21">
        <v>2023</v>
      </c>
      <c r="E121" s="32"/>
      <c r="F121" s="18">
        <v>0</v>
      </c>
      <c r="G121" s="19">
        <v>4574352</v>
      </c>
      <c r="H121" s="19">
        <v>0</v>
      </c>
      <c r="I121" s="20">
        <f t="shared" si="9"/>
        <v>4574352</v>
      </c>
      <c r="J121" s="444"/>
      <c r="K121" s="448"/>
    </row>
    <row r="122" spans="1:11" ht="16.5" customHeight="1" thickBot="1" x14ac:dyDescent="0.3">
      <c r="A122" s="1">
        <v>13</v>
      </c>
      <c r="B122" s="95"/>
      <c r="C122" s="33"/>
      <c r="D122" s="36">
        <v>2024</v>
      </c>
      <c r="E122" s="34"/>
      <c r="F122" s="25">
        <v>0</v>
      </c>
      <c r="G122" s="26">
        <v>4320000</v>
      </c>
      <c r="H122" s="26">
        <v>0</v>
      </c>
      <c r="I122" s="27">
        <f t="shared" si="9"/>
        <v>4320000</v>
      </c>
      <c r="J122" s="445"/>
      <c r="K122" s="449"/>
    </row>
    <row r="123" spans="1:11" ht="15.75" customHeight="1" thickBot="1" x14ac:dyDescent="0.3">
      <c r="A123" s="1">
        <v>13</v>
      </c>
      <c r="B123" s="92">
        <v>10430</v>
      </c>
      <c r="C123" s="28" t="s">
        <v>343</v>
      </c>
      <c r="D123" s="93">
        <v>2022</v>
      </c>
      <c r="E123" s="35"/>
      <c r="F123" s="18">
        <v>0</v>
      </c>
      <c r="G123" s="19">
        <v>4000000</v>
      </c>
      <c r="H123" s="19"/>
      <c r="I123" s="20">
        <f t="shared" si="9"/>
        <v>4000000</v>
      </c>
      <c r="J123" s="446" t="s">
        <v>344</v>
      </c>
      <c r="K123" s="344"/>
    </row>
    <row r="124" spans="1:11" ht="15.75" customHeight="1" thickBot="1" x14ac:dyDescent="0.3">
      <c r="A124" s="1">
        <v>13</v>
      </c>
      <c r="B124" s="94"/>
      <c r="C124" s="31"/>
      <c r="D124" s="21">
        <v>2023</v>
      </c>
      <c r="E124" s="32"/>
      <c r="F124" s="18">
        <v>0</v>
      </c>
      <c r="G124" s="19">
        <v>4000000</v>
      </c>
      <c r="H124" s="19">
        <v>0</v>
      </c>
      <c r="I124" s="20">
        <f t="shared" si="9"/>
        <v>4000000</v>
      </c>
      <c r="J124" s="444"/>
      <c r="K124" s="344"/>
    </row>
    <row r="125" spans="1:11" ht="16.5" customHeight="1" thickBot="1" x14ac:dyDescent="0.3">
      <c r="A125" s="1">
        <v>13</v>
      </c>
      <c r="B125" s="95"/>
      <c r="C125" s="33"/>
      <c r="D125" s="36">
        <v>2024</v>
      </c>
      <c r="E125" s="32"/>
      <c r="F125" s="18">
        <v>0</v>
      </c>
      <c r="G125" s="19">
        <v>4000000</v>
      </c>
      <c r="H125" s="19">
        <v>0</v>
      </c>
      <c r="I125" s="20">
        <f t="shared" si="9"/>
        <v>4000000</v>
      </c>
      <c r="J125" s="445"/>
      <c r="K125" s="344"/>
    </row>
    <row r="126" spans="1:11" ht="16.5" thickBot="1" x14ac:dyDescent="0.3">
      <c r="B126" s="60">
        <v>14</v>
      </c>
      <c r="C126" s="61" t="s">
        <v>44</v>
      </c>
      <c r="D126" s="62"/>
      <c r="E126" s="63"/>
      <c r="F126" s="64">
        <f>SUM(F127:F141)</f>
        <v>1356227</v>
      </c>
      <c r="G126" s="65">
        <f t="shared" ref="G126:H126" si="10">SUM(G127:G141)</f>
        <v>411150</v>
      </c>
      <c r="H126" s="65">
        <f t="shared" si="10"/>
        <v>2885538</v>
      </c>
      <c r="I126" s="66">
        <f t="shared" si="6"/>
        <v>4652915</v>
      </c>
      <c r="J126" s="156"/>
      <c r="K126" s="156"/>
    </row>
    <row r="127" spans="1:11" x14ac:dyDescent="0.25">
      <c r="A127" s="1">
        <v>14</v>
      </c>
      <c r="B127" s="390" t="s">
        <v>45</v>
      </c>
      <c r="C127" s="406" t="s">
        <v>46</v>
      </c>
      <c r="D127" s="17">
        <v>2022</v>
      </c>
      <c r="E127" s="32"/>
      <c r="F127" s="18">
        <v>0</v>
      </c>
      <c r="G127" s="19">
        <v>0</v>
      </c>
      <c r="H127" s="19">
        <v>856415</v>
      </c>
      <c r="I127" s="20">
        <f t="shared" si="6"/>
        <v>856415</v>
      </c>
      <c r="J127" s="159"/>
      <c r="K127" s="259"/>
    </row>
    <row r="128" spans="1:11" x14ac:dyDescent="0.25">
      <c r="A128" s="1">
        <v>14</v>
      </c>
      <c r="B128" s="391"/>
      <c r="C128" s="407"/>
      <c r="D128" s="21">
        <v>2023</v>
      </c>
      <c r="E128" s="32"/>
      <c r="F128" s="18">
        <v>0</v>
      </c>
      <c r="G128" s="19">
        <v>0</v>
      </c>
      <c r="H128" s="19">
        <v>266000</v>
      </c>
      <c r="I128" s="20">
        <f t="shared" si="6"/>
        <v>266000</v>
      </c>
      <c r="J128" s="159"/>
      <c r="K128" s="259"/>
    </row>
    <row r="129" spans="1:11" ht="16.5" thickBot="1" x14ac:dyDescent="0.3">
      <c r="A129" s="1">
        <v>14</v>
      </c>
      <c r="B129" s="392"/>
      <c r="C129" s="415"/>
      <c r="D129" s="36">
        <v>2024</v>
      </c>
      <c r="E129" s="32"/>
      <c r="F129" s="18">
        <v>0</v>
      </c>
      <c r="G129" s="19">
        <v>0</v>
      </c>
      <c r="H129" s="19">
        <v>266000</v>
      </c>
      <c r="I129" s="20">
        <f t="shared" si="6"/>
        <v>266000</v>
      </c>
      <c r="J129" s="159"/>
      <c r="K129" s="259"/>
    </row>
    <row r="130" spans="1:11" ht="15.75" customHeight="1" x14ac:dyDescent="0.25">
      <c r="A130" s="1">
        <v>14</v>
      </c>
      <c r="B130" s="390" t="s">
        <v>47</v>
      </c>
      <c r="C130" s="406" t="s">
        <v>48</v>
      </c>
      <c r="D130" s="17">
        <v>2022</v>
      </c>
      <c r="E130" s="37"/>
      <c r="F130" s="22">
        <v>0</v>
      </c>
      <c r="G130" s="23">
        <v>0</v>
      </c>
      <c r="H130" s="23">
        <v>0</v>
      </c>
      <c r="I130" s="24">
        <f t="shared" si="6"/>
        <v>0</v>
      </c>
      <c r="J130" s="160"/>
      <c r="K130" s="258"/>
    </row>
    <row r="131" spans="1:11" x14ac:dyDescent="0.25">
      <c r="A131" s="1">
        <v>14</v>
      </c>
      <c r="B131" s="391"/>
      <c r="C131" s="407"/>
      <c r="D131" s="21">
        <v>2023</v>
      </c>
      <c r="E131" s="32"/>
      <c r="F131" s="18">
        <v>0</v>
      </c>
      <c r="G131" s="19">
        <v>0</v>
      </c>
      <c r="H131" s="19">
        <v>0</v>
      </c>
      <c r="I131" s="20">
        <v>0</v>
      </c>
      <c r="J131" s="159"/>
      <c r="K131" s="259"/>
    </row>
    <row r="132" spans="1:11" ht="16.5" thickBot="1" x14ac:dyDescent="0.3">
      <c r="A132" s="1">
        <v>14</v>
      </c>
      <c r="B132" s="392"/>
      <c r="C132" s="415"/>
      <c r="D132" s="36">
        <v>2024</v>
      </c>
      <c r="E132" s="34"/>
      <c r="F132" s="25">
        <v>0</v>
      </c>
      <c r="G132" s="26">
        <v>0</v>
      </c>
      <c r="H132" s="26">
        <v>0</v>
      </c>
      <c r="I132" s="27">
        <f t="shared" si="6"/>
        <v>0</v>
      </c>
      <c r="J132" s="161"/>
      <c r="K132" s="260"/>
    </row>
    <row r="133" spans="1:11" ht="16.5" customHeight="1" x14ac:dyDescent="0.25">
      <c r="A133" s="1">
        <v>14</v>
      </c>
      <c r="B133" s="390" t="s">
        <v>49</v>
      </c>
      <c r="C133" s="406" t="s">
        <v>50</v>
      </c>
      <c r="D133" s="17">
        <v>2022</v>
      </c>
      <c r="E133" s="32"/>
      <c r="F133" s="18">
        <v>621409</v>
      </c>
      <c r="G133" s="19">
        <v>137050</v>
      </c>
      <c r="H133" s="19">
        <v>679698</v>
      </c>
      <c r="I133" s="20">
        <f t="shared" si="6"/>
        <v>1438157</v>
      </c>
      <c r="J133" s="159"/>
      <c r="K133" s="259"/>
    </row>
    <row r="134" spans="1:11" x14ac:dyDescent="0.25">
      <c r="A134" s="1">
        <v>14</v>
      </c>
      <c r="B134" s="391"/>
      <c r="C134" s="407"/>
      <c r="D134" s="21">
        <v>2023</v>
      </c>
      <c r="E134" s="32"/>
      <c r="F134" s="18">
        <v>465409</v>
      </c>
      <c r="G134" s="19">
        <v>137050</v>
      </c>
      <c r="H134" s="19">
        <v>423012</v>
      </c>
      <c r="I134" s="20">
        <f t="shared" si="6"/>
        <v>1025471</v>
      </c>
      <c r="J134" s="159"/>
      <c r="K134" s="259"/>
    </row>
    <row r="135" spans="1:11" ht="16.5" thickBot="1" x14ac:dyDescent="0.3">
      <c r="A135" s="1">
        <v>14</v>
      </c>
      <c r="B135" s="392"/>
      <c r="C135" s="415"/>
      <c r="D135" s="36">
        <v>2024</v>
      </c>
      <c r="E135" s="32"/>
      <c r="F135" s="18">
        <v>269409</v>
      </c>
      <c r="G135" s="19">
        <v>137050</v>
      </c>
      <c r="H135" s="19">
        <v>339538</v>
      </c>
      <c r="I135" s="20">
        <f t="shared" si="6"/>
        <v>745997</v>
      </c>
      <c r="J135" s="159"/>
      <c r="K135" s="259"/>
    </row>
    <row r="136" spans="1:11" x14ac:dyDescent="0.25">
      <c r="A136" s="1">
        <v>14</v>
      </c>
      <c r="B136" s="390" t="s">
        <v>51</v>
      </c>
      <c r="C136" s="406" t="s">
        <v>52</v>
      </c>
      <c r="D136" s="17">
        <v>2022</v>
      </c>
      <c r="E136" s="37"/>
      <c r="F136" s="22">
        <v>0</v>
      </c>
      <c r="G136" s="23">
        <v>0</v>
      </c>
      <c r="H136" s="23">
        <v>64875</v>
      </c>
      <c r="I136" s="24">
        <f t="shared" si="6"/>
        <v>64875</v>
      </c>
      <c r="J136" s="160"/>
      <c r="K136" s="258"/>
    </row>
    <row r="137" spans="1:11" x14ac:dyDescent="0.25">
      <c r="A137" s="1">
        <v>14</v>
      </c>
      <c r="B137" s="391"/>
      <c r="C137" s="407"/>
      <c r="D137" s="21">
        <v>2023</v>
      </c>
      <c r="E137" s="32"/>
      <c r="F137" s="18">
        <v>0</v>
      </c>
      <c r="G137" s="19">
        <v>0</v>
      </c>
      <c r="H137" s="19">
        <v>-5000</v>
      </c>
      <c r="I137" s="20">
        <f t="shared" si="6"/>
        <v>-5000</v>
      </c>
      <c r="J137" s="159"/>
      <c r="K137" s="259"/>
    </row>
    <row r="138" spans="1:11" ht="16.5" thickBot="1" x14ac:dyDescent="0.3">
      <c r="A138" s="1">
        <v>14</v>
      </c>
      <c r="B138" s="392"/>
      <c r="C138" s="415"/>
      <c r="D138" s="36">
        <v>2024</v>
      </c>
      <c r="E138" s="34"/>
      <c r="F138" s="25">
        <v>0</v>
      </c>
      <c r="G138" s="26">
        <v>0</v>
      </c>
      <c r="H138" s="26">
        <v>-5000</v>
      </c>
      <c r="I138" s="27">
        <f t="shared" si="6"/>
        <v>-5000</v>
      </c>
      <c r="J138" s="161"/>
      <c r="K138" s="260"/>
    </row>
    <row r="139" spans="1:11" x14ac:dyDescent="0.25">
      <c r="A139" s="1">
        <v>14</v>
      </c>
      <c r="B139" s="390" t="s">
        <v>53</v>
      </c>
      <c r="C139" s="406" t="s">
        <v>54</v>
      </c>
      <c r="D139" s="17">
        <v>2022</v>
      </c>
      <c r="E139" s="32"/>
      <c r="F139" s="18">
        <v>0</v>
      </c>
      <c r="G139" s="19">
        <v>0</v>
      </c>
      <c r="H139" s="19">
        <v>0</v>
      </c>
      <c r="I139" s="20">
        <f t="shared" si="6"/>
        <v>0</v>
      </c>
      <c r="J139" s="159"/>
      <c r="K139" s="259"/>
    </row>
    <row r="140" spans="1:11" x14ac:dyDescent="0.25">
      <c r="A140" s="1">
        <v>14</v>
      </c>
      <c r="B140" s="391"/>
      <c r="C140" s="407"/>
      <c r="D140" s="21">
        <v>2023</v>
      </c>
      <c r="E140" s="32"/>
      <c r="F140" s="18">
        <v>0</v>
      </c>
      <c r="G140" s="19">
        <v>0</v>
      </c>
      <c r="H140" s="19">
        <v>0</v>
      </c>
      <c r="I140" s="20">
        <f t="shared" si="6"/>
        <v>0</v>
      </c>
      <c r="J140" s="159"/>
      <c r="K140" s="259"/>
    </row>
    <row r="141" spans="1:11" ht="16.5" thickBot="1" x14ac:dyDescent="0.3">
      <c r="A141" s="1">
        <v>14</v>
      </c>
      <c r="B141" s="391"/>
      <c r="C141" s="407"/>
      <c r="D141" s="77">
        <v>2024</v>
      </c>
      <c r="E141" s="32"/>
      <c r="F141" s="18">
        <v>0</v>
      </c>
      <c r="G141" s="19">
        <v>0</v>
      </c>
      <c r="H141" s="19">
        <v>0</v>
      </c>
      <c r="I141" s="20">
        <f t="shared" si="6"/>
        <v>0</v>
      </c>
      <c r="J141" s="159"/>
      <c r="K141" s="259"/>
    </row>
    <row r="142" spans="1:11" customFormat="1" ht="16.5" thickBot="1" x14ac:dyDescent="0.3">
      <c r="B142" s="220">
        <v>15</v>
      </c>
      <c r="C142" s="193" t="s">
        <v>264</v>
      </c>
      <c r="D142" s="194"/>
      <c r="E142" s="195"/>
      <c r="F142" s="196"/>
      <c r="G142" s="193"/>
      <c r="H142" s="194"/>
      <c r="I142" s="195"/>
      <c r="J142" s="196"/>
      <c r="K142" s="196"/>
    </row>
    <row r="143" spans="1:11" customFormat="1" ht="28.5" customHeight="1" x14ac:dyDescent="0.25">
      <c r="A143" s="1">
        <v>15</v>
      </c>
      <c r="B143" s="221" t="s">
        <v>45</v>
      </c>
      <c r="C143" s="222" t="s">
        <v>265</v>
      </c>
      <c r="D143" s="183" t="s">
        <v>159</v>
      </c>
      <c r="E143" s="199"/>
      <c r="F143" s="221"/>
      <c r="G143" s="222"/>
      <c r="H143" s="223">
        <v>155000</v>
      </c>
      <c r="I143" s="224">
        <f>SUM(E143:H143)</f>
        <v>155000</v>
      </c>
      <c r="J143" s="373" t="s">
        <v>266</v>
      </c>
      <c r="K143" s="373"/>
    </row>
    <row r="144" spans="1:11" customFormat="1" ht="18" customHeight="1" x14ac:dyDescent="0.25">
      <c r="A144" s="1">
        <v>15</v>
      </c>
      <c r="B144" s="225" t="s">
        <v>45</v>
      </c>
      <c r="C144" s="226"/>
      <c r="D144" s="184" t="s">
        <v>242</v>
      </c>
      <c r="E144" s="199"/>
      <c r="F144" s="225"/>
      <c r="G144" s="226"/>
      <c r="H144" s="207"/>
      <c r="I144" s="199"/>
      <c r="J144" s="374"/>
      <c r="K144" s="374"/>
    </row>
    <row r="145" spans="1:11" customFormat="1" ht="22.5" customHeight="1" thickBot="1" x14ac:dyDescent="0.3">
      <c r="A145" s="1">
        <v>15</v>
      </c>
      <c r="B145" s="227" t="s">
        <v>45</v>
      </c>
      <c r="C145" s="228"/>
      <c r="D145" s="185" t="s">
        <v>243</v>
      </c>
      <c r="E145" s="210"/>
      <c r="F145" s="227"/>
      <c r="G145" s="228"/>
      <c r="H145" s="213"/>
      <c r="I145" s="210"/>
      <c r="J145" s="375"/>
      <c r="K145" s="375"/>
    </row>
    <row r="146" spans="1:11" customFormat="1" x14ac:dyDescent="0.25">
      <c r="A146" s="1">
        <v>15</v>
      </c>
      <c r="B146" s="221" t="s">
        <v>267</v>
      </c>
      <c r="C146" s="229" t="s">
        <v>268</v>
      </c>
      <c r="D146" s="183" t="s">
        <v>159</v>
      </c>
      <c r="E146" s="199"/>
      <c r="F146" s="224"/>
      <c r="G146" s="224">
        <v>155398</v>
      </c>
      <c r="H146" s="223"/>
      <c r="I146" s="224">
        <f>SUM(F146:H146)</f>
        <v>155398</v>
      </c>
      <c r="J146" s="367" t="s">
        <v>269</v>
      </c>
      <c r="K146" s="367" t="s">
        <v>332</v>
      </c>
    </row>
    <row r="147" spans="1:11" customFormat="1" x14ac:dyDescent="0.25">
      <c r="A147" s="1">
        <v>15</v>
      </c>
      <c r="B147" s="225" t="s">
        <v>267</v>
      </c>
      <c r="C147" s="226"/>
      <c r="D147" s="184" t="s">
        <v>242</v>
      </c>
      <c r="E147" s="199"/>
      <c r="F147" s="215"/>
      <c r="G147" s="215">
        <v>46918</v>
      </c>
      <c r="H147" s="218"/>
      <c r="I147" s="230">
        <f>F147+G147+H147</f>
        <v>46918</v>
      </c>
      <c r="J147" s="368"/>
      <c r="K147" s="368"/>
    </row>
    <row r="148" spans="1:11" customFormat="1" ht="16.5" thickBot="1" x14ac:dyDescent="0.3">
      <c r="A148" s="1">
        <v>15</v>
      </c>
      <c r="B148" s="227" t="s">
        <v>267</v>
      </c>
      <c r="C148" s="228"/>
      <c r="D148" s="185" t="s">
        <v>243</v>
      </c>
      <c r="E148" s="210"/>
      <c r="F148" s="216"/>
      <c r="G148" s="216"/>
      <c r="H148" s="219"/>
      <c r="I148" s="231">
        <f>F148+G148+H148</f>
        <v>0</v>
      </c>
      <c r="J148" s="369"/>
      <c r="K148" s="369"/>
    </row>
    <row r="149" spans="1:11" customFormat="1" ht="18.75" customHeight="1" x14ac:dyDescent="0.25">
      <c r="A149" s="1">
        <v>15</v>
      </c>
      <c r="B149" s="221" t="s">
        <v>47</v>
      </c>
      <c r="C149" s="222" t="s">
        <v>270</v>
      </c>
      <c r="D149" s="183" t="s">
        <v>159</v>
      </c>
      <c r="E149" s="199"/>
      <c r="F149" s="224"/>
      <c r="G149" s="224"/>
      <c r="H149" s="223"/>
      <c r="I149" s="224"/>
      <c r="J149" s="367" t="s">
        <v>241</v>
      </c>
      <c r="K149" s="367"/>
    </row>
    <row r="150" spans="1:11" customFormat="1" x14ac:dyDescent="0.25">
      <c r="A150" s="1">
        <v>15</v>
      </c>
      <c r="B150" s="225" t="s">
        <v>47</v>
      </c>
      <c r="C150" s="232"/>
      <c r="D150" s="184" t="s">
        <v>242</v>
      </c>
      <c r="E150" s="199"/>
      <c r="F150" s="215"/>
      <c r="G150" s="215"/>
      <c r="H150" s="218"/>
      <c r="I150" s="215"/>
      <c r="J150" s="368"/>
      <c r="K150" s="368"/>
    </row>
    <row r="151" spans="1:11" customFormat="1" ht="16.5" thickBot="1" x14ac:dyDescent="0.3">
      <c r="A151" s="1">
        <v>15</v>
      </c>
      <c r="B151" s="227" t="s">
        <v>47</v>
      </c>
      <c r="C151" s="233"/>
      <c r="D151" s="185" t="s">
        <v>243</v>
      </c>
      <c r="E151" s="210"/>
      <c r="F151" s="216"/>
      <c r="G151" s="216"/>
      <c r="H151" s="219"/>
      <c r="I151" s="216"/>
      <c r="J151" s="369"/>
      <c r="K151" s="369"/>
    </row>
    <row r="152" spans="1:11" customFormat="1" ht="112.5" customHeight="1" x14ac:dyDescent="0.25">
      <c r="A152" s="1">
        <v>15</v>
      </c>
      <c r="B152" s="221" t="s">
        <v>31</v>
      </c>
      <c r="C152" s="222" t="s">
        <v>271</v>
      </c>
      <c r="D152" s="183" t="s">
        <v>159</v>
      </c>
      <c r="E152" s="199"/>
      <c r="F152" s="224">
        <v>5440</v>
      </c>
      <c r="G152" s="224"/>
      <c r="H152" s="224">
        <v>302137.35499999998</v>
      </c>
      <c r="I152" s="224">
        <f t="shared" ref="I152:I154" si="11">SUM(F152:H152)</f>
        <v>307577.35499999998</v>
      </c>
      <c r="J152" s="367" t="s">
        <v>272</v>
      </c>
      <c r="K152" s="367"/>
    </row>
    <row r="153" spans="1:11" customFormat="1" ht="122.25" customHeight="1" x14ac:dyDescent="0.25">
      <c r="A153" s="1">
        <v>15</v>
      </c>
      <c r="B153" s="225" t="s">
        <v>31</v>
      </c>
      <c r="C153" s="232"/>
      <c r="D153" s="184" t="s">
        <v>242</v>
      </c>
      <c r="E153" s="199"/>
      <c r="F153" s="215">
        <v>5440</v>
      </c>
      <c r="G153" s="215"/>
      <c r="H153" s="215">
        <v>47004</v>
      </c>
      <c r="I153" s="215">
        <f t="shared" si="11"/>
        <v>52444</v>
      </c>
      <c r="J153" s="368"/>
      <c r="K153" s="368"/>
    </row>
    <row r="154" spans="1:11" customFormat="1" ht="49.5" customHeight="1" thickBot="1" x14ac:dyDescent="0.3">
      <c r="A154" s="1">
        <v>15</v>
      </c>
      <c r="B154" s="227" t="s">
        <v>31</v>
      </c>
      <c r="C154" s="233"/>
      <c r="D154" s="185" t="s">
        <v>243</v>
      </c>
      <c r="E154" s="210"/>
      <c r="F154" s="216">
        <v>5440</v>
      </c>
      <c r="G154" s="216"/>
      <c r="H154" s="216"/>
      <c r="I154" s="216">
        <f t="shared" si="11"/>
        <v>5440</v>
      </c>
      <c r="J154" s="369"/>
      <c r="K154" s="369"/>
    </row>
    <row r="155" spans="1:11" ht="16.5" thickBot="1" x14ac:dyDescent="0.3">
      <c r="B155" s="60">
        <v>16</v>
      </c>
      <c r="C155" s="110" t="s">
        <v>55</v>
      </c>
      <c r="D155" s="111"/>
      <c r="E155" s="63">
        <f>E156+E159+E162+E165+E168</f>
        <v>455</v>
      </c>
      <c r="F155" s="63">
        <f t="shared" ref="F155:I155" si="12">F156+F159+F162+F165+F168</f>
        <v>1211806</v>
      </c>
      <c r="G155" s="63">
        <f t="shared" si="12"/>
        <v>2546376</v>
      </c>
      <c r="H155" s="63">
        <f t="shared" si="12"/>
        <v>6396037</v>
      </c>
      <c r="I155" s="63">
        <f t="shared" si="12"/>
        <v>10154219</v>
      </c>
      <c r="J155" s="156"/>
      <c r="K155" s="156"/>
    </row>
    <row r="156" spans="1:11" ht="26.25" customHeight="1" x14ac:dyDescent="0.25">
      <c r="A156" s="1">
        <v>16</v>
      </c>
      <c r="B156" s="393" t="s">
        <v>45</v>
      </c>
      <c r="C156" s="423" t="s">
        <v>56</v>
      </c>
      <c r="D156" s="29">
        <v>2022</v>
      </c>
      <c r="E156" s="35"/>
      <c r="F156" s="18">
        <v>75286</v>
      </c>
      <c r="G156" s="19">
        <v>663350</v>
      </c>
      <c r="H156" s="19">
        <v>1355353</v>
      </c>
      <c r="I156" s="20">
        <f>F156+G156+H156</f>
        <v>2093989</v>
      </c>
      <c r="J156" s="352" t="s">
        <v>145</v>
      </c>
      <c r="K156" s="352" t="s">
        <v>303</v>
      </c>
    </row>
    <row r="157" spans="1:11" x14ac:dyDescent="0.25">
      <c r="A157" s="1">
        <v>16</v>
      </c>
      <c r="B157" s="394"/>
      <c r="C157" s="424"/>
      <c r="D157" s="21">
        <v>2023</v>
      </c>
      <c r="E157" s="32"/>
      <c r="F157" s="18">
        <v>75286</v>
      </c>
      <c r="G157" s="19">
        <v>13200</v>
      </c>
      <c r="H157" s="19"/>
      <c r="I157" s="20">
        <f t="shared" ref="I157:I170" si="13">F157+G157+H157</f>
        <v>88486</v>
      </c>
      <c r="J157" s="353"/>
      <c r="K157" s="353"/>
    </row>
    <row r="158" spans="1:11" ht="16.5" thickBot="1" x14ac:dyDescent="0.3">
      <c r="A158" s="1">
        <v>16</v>
      </c>
      <c r="B158" s="395"/>
      <c r="C158" s="425"/>
      <c r="D158" s="36">
        <v>2024</v>
      </c>
      <c r="E158" s="32"/>
      <c r="F158" s="18">
        <v>75286</v>
      </c>
      <c r="G158" s="19">
        <v>13200</v>
      </c>
      <c r="H158" s="19">
        <v>0</v>
      </c>
      <c r="I158" s="20">
        <f t="shared" si="13"/>
        <v>88486</v>
      </c>
      <c r="J158" s="354"/>
      <c r="K158" s="354"/>
    </row>
    <row r="159" spans="1:11" ht="27" customHeight="1" x14ac:dyDescent="0.25">
      <c r="A159" s="1">
        <v>16</v>
      </c>
      <c r="B159" s="393" t="s">
        <v>57</v>
      </c>
      <c r="C159" s="423" t="s">
        <v>58</v>
      </c>
      <c r="D159" s="29">
        <v>2022</v>
      </c>
      <c r="E159" s="30">
        <v>455</v>
      </c>
      <c r="F159" s="22">
        <v>905917</v>
      </c>
      <c r="G159" s="23">
        <v>2046026</v>
      </c>
      <c r="H159" s="23">
        <v>4224475</v>
      </c>
      <c r="I159" s="24">
        <f t="shared" si="13"/>
        <v>7176418</v>
      </c>
      <c r="J159" s="352" t="s">
        <v>146</v>
      </c>
      <c r="K159" s="352" t="s">
        <v>304</v>
      </c>
    </row>
    <row r="160" spans="1:11" x14ac:dyDescent="0.25">
      <c r="A160" s="1">
        <v>16</v>
      </c>
      <c r="B160" s="394"/>
      <c r="C160" s="424"/>
      <c r="D160" s="21">
        <v>2023</v>
      </c>
      <c r="E160" s="32"/>
      <c r="F160" s="18">
        <v>901917</v>
      </c>
      <c r="G160" s="19">
        <v>1001203</v>
      </c>
      <c r="H160" s="19">
        <f>5713680+11500</f>
        <v>5725180</v>
      </c>
      <c r="I160" s="20">
        <f t="shared" si="13"/>
        <v>7628300</v>
      </c>
      <c r="J160" s="353"/>
      <c r="K160" s="353"/>
    </row>
    <row r="161" spans="1:11" ht="16.5" thickBot="1" x14ac:dyDescent="0.3">
      <c r="A161" s="1">
        <v>16</v>
      </c>
      <c r="B161" s="395"/>
      <c r="C161" s="425"/>
      <c r="D161" s="36">
        <v>2024</v>
      </c>
      <c r="E161" s="34"/>
      <c r="F161" s="25">
        <v>809917</v>
      </c>
      <c r="G161" s="26">
        <v>801203</v>
      </c>
      <c r="H161" s="26">
        <v>4034119</v>
      </c>
      <c r="I161" s="27">
        <f t="shared" si="13"/>
        <v>5645239</v>
      </c>
      <c r="J161" s="354"/>
      <c r="K161" s="354"/>
    </row>
    <row r="162" spans="1:11" ht="26.25" customHeight="1" x14ac:dyDescent="0.25">
      <c r="A162" s="1">
        <v>16</v>
      </c>
      <c r="B162" s="393" t="s">
        <v>59</v>
      </c>
      <c r="C162" s="423" t="s">
        <v>60</v>
      </c>
      <c r="D162" s="29">
        <v>2022</v>
      </c>
      <c r="E162" s="35"/>
      <c r="F162" s="18">
        <v>230603</v>
      </c>
      <c r="G162" s="19">
        <v>50000</v>
      </c>
      <c r="H162" s="19">
        <v>0</v>
      </c>
      <c r="I162" s="20">
        <f t="shared" si="13"/>
        <v>280603</v>
      </c>
      <c r="J162" s="352" t="s">
        <v>147</v>
      </c>
      <c r="K162" s="352" t="s">
        <v>305</v>
      </c>
    </row>
    <row r="163" spans="1:11" x14ac:dyDescent="0.25">
      <c r="A163" s="1">
        <v>16</v>
      </c>
      <c r="B163" s="394"/>
      <c r="C163" s="424"/>
      <c r="D163" s="21">
        <v>2023</v>
      </c>
      <c r="E163" s="32"/>
      <c r="F163" s="18">
        <v>220203</v>
      </c>
      <c r="G163" s="19">
        <v>50000</v>
      </c>
      <c r="H163" s="19">
        <v>0</v>
      </c>
      <c r="I163" s="20">
        <f t="shared" si="13"/>
        <v>270203</v>
      </c>
      <c r="J163" s="353"/>
      <c r="K163" s="353"/>
    </row>
    <row r="164" spans="1:11" ht="16.5" thickBot="1" x14ac:dyDescent="0.3">
      <c r="A164" s="1">
        <v>16</v>
      </c>
      <c r="B164" s="395"/>
      <c r="C164" s="425"/>
      <c r="D164" s="36">
        <v>2024</v>
      </c>
      <c r="E164" s="32"/>
      <c r="F164" s="18">
        <v>164903</v>
      </c>
      <c r="G164" s="19">
        <v>65700</v>
      </c>
      <c r="H164" s="19">
        <v>0</v>
      </c>
      <c r="I164" s="20">
        <f t="shared" si="13"/>
        <v>230603</v>
      </c>
      <c r="J164" s="354"/>
      <c r="K164" s="354"/>
    </row>
    <row r="165" spans="1:11" ht="26.25" customHeight="1" x14ac:dyDescent="0.25">
      <c r="A165" s="1">
        <v>16</v>
      </c>
      <c r="B165" s="393" t="s">
        <v>33</v>
      </c>
      <c r="C165" s="423" t="s">
        <v>61</v>
      </c>
      <c r="D165" s="29">
        <v>2022</v>
      </c>
      <c r="E165" s="30"/>
      <c r="F165" s="22">
        <v>0</v>
      </c>
      <c r="G165" s="23">
        <v>0</v>
      </c>
      <c r="H165" s="23">
        <v>16209</v>
      </c>
      <c r="I165" s="24">
        <f t="shared" si="13"/>
        <v>16209</v>
      </c>
      <c r="J165" s="160" t="s">
        <v>148</v>
      </c>
      <c r="K165" s="352" t="s">
        <v>306</v>
      </c>
    </row>
    <row r="166" spans="1:11" x14ac:dyDescent="0.25">
      <c r="A166" s="1">
        <v>16</v>
      </c>
      <c r="B166" s="394"/>
      <c r="C166" s="424"/>
      <c r="D166" s="21">
        <v>2023</v>
      </c>
      <c r="E166" s="32"/>
      <c r="F166" s="18">
        <v>0</v>
      </c>
      <c r="G166" s="19">
        <v>0</v>
      </c>
      <c r="H166" s="19">
        <v>0</v>
      </c>
      <c r="I166" s="20">
        <f t="shared" si="13"/>
        <v>0</v>
      </c>
      <c r="J166" s="159"/>
      <c r="K166" s="353"/>
    </row>
    <row r="167" spans="1:11" ht="16.5" thickBot="1" x14ac:dyDescent="0.3">
      <c r="A167" s="1">
        <v>16</v>
      </c>
      <c r="B167" s="395"/>
      <c r="C167" s="425"/>
      <c r="D167" s="36">
        <v>2024</v>
      </c>
      <c r="E167" s="34"/>
      <c r="F167" s="25">
        <v>0</v>
      </c>
      <c r="G167" s="26">
        <v>0</v>
      </c>
      <c r="H167" s="26">
        <v>0</v>
      </c>
      <c r="I167" s="27">
        <f t="shared" si="13"/>
        <v>0</v>
      </c>
      <c r="J167" s="161"/>
      <c r="K167" s="354"/>
    </row>
    <row r="168" spans="1:11" ht="29.25" customHeight="1" x14ac:dyDescent="0.25">
      <c r="A168" s="1">
        <v>16</v>
      </c>
      <c r="B168" s="393" t="s">
        <v>62</v>
      </c>
      <c r="C168" s="423" t="s">
        <v>63</v>
      </c>
      <c r="D168" s="29">
        <v>2022</v>
      </c>
      <c r="E168" s="35"/>
      <c r="F168" s="18">
        <v>0</v>
      </c>
      <c r="G168" s="19">
        <v>-213000</v>
      </c>
      <c r="H168" s="19">
        <v>800000</v>
      </c>
      <c r="I168" s="20">
        <f t="shared" si="13"/>
        <v>587000</v>
      </c>
      <c r="J168" s="352" t="s">
        <v>338</v>
      </c>
      <c r="K168" s="352" t="s">
        <v>307</v>
      </c>
    </row>
    <row r="169" spans="1:11" x14ac:dyDescent="0.25">
      <c r="A169" s="1">
        <v>16</v>
      </c>
      <c r="B169" s="394"/>
      <c r="C169" s="424"/>
      <c r="D169" s="21">
        <v>2023</v>
      </c>
      <c r="E169" s="32"/>
      <c r="F169" s="18">
        <v>0</v>
      </c>
      <c r="G169" s="19">
        <v>0</v>
      </c>
      <c r="H169" s="19">
        <v>0</v>
      </c>
      <c r="I169" s="20">
        <f t="shared" si="13"/>
        <v>0</v>
      </c>
      <c r="J169" s="353"/>
      <c r="K169" s="353"/>
    </row>
    <row r="170" spans="1:11" ht="16.5" thickBot="1" x14ac:dyDescent="0.3">
      <c r="A170" s="1">
        <v>16</v>
      </c>
      <c r="B170" s="395"/>
      <c r="C170" s="425"/>
      <c r="D170" s="36">
        <v>2024</v>
      </c>
      <c r="E170" s="32"/>
      <c r="F170" s="18">
        <v>0</v>
      </c>
      <c r="G170" s="19">
        <v>0</v>
      </c>
      <c r="H170" s="19">
        <v>0</v>
      </c>
      <c r="I170" s="20">
        <f t="shared" si="13"/>
        <v>0</v>
      </c>
      <c r="J170" s="159"/>
      <c r="K170" s="354"/>
    </row>
    <row r="171" spans="1:11" ht="16.5" thickBot="1" x14ac:dyDescent="0.3">
      <c r="B171" s="60">
        <v>17</v>
      </c>
      <c r="C171" s="61" t="s">
        <v>64</v>
      </c>
      <c r="D171" s="112"/>
      <c r="E171" s="63">
        <f>SUM(E172:E192)</f>
        <v>0</v>
      </c>
      <c r="F171" s="64">
        <f>SUM(F172:F192)</f>
        <v>0</v>
      </c>
      <c r="G171" s="65">
        <f t="shared" ref="G171:H171" si="14">SUM(G172:G192)</f>
        <v>365720</v>
      </c>
      <c r="H171" s="65">
        <f t="shared" si="14"/>
        <v>4835064</v>
      </c>
      <c r="I171" s="66">
        <f>F171+G171+H171</f>
        <v>5200784</v>
      </c>
      <c r="J171" s="156"/>
      <c r="K171" s="156"/>
    </row>
    <row r="172" spans="1:11" x14ac:dyDescent="0.25">
      <c r="A172" s="1">
        <v>17</v>
      </c>
      <c r="B172" s="390" t="s">
        <v>45</v>
      </c>
      <c r="C172" s="406" t="s">
        <v>65</v>
      </c>
      <c r="D172" s="93">
        <v>2022</v>
      </c>
      <c r="E172" s="30">
        <v>0</v>
      </c>
      <c r="F172" s="22">
        <v>0</v>
      </c>
      <c r="G172" s="23">
        <v>0</v>
      </c>
      <c r="H172" s="23">
        <v>0</v>
      </c>
      <c r="I172" s="24">
        <f t="shared" ref="I172:I193" si="15">F172+G172+H172</f>
        <v>0</v>
      </c>
      <c r="J172" s="160" t="s">
        <v>149</v>
      </c>
      <c r="K172" s="258"/>
    </row>
    <row r="173" spans="1:11" x14ac:dyDescent="0.25">
      <c r="A173" s="1">
        <v>17</v>
      </c>
      <c r="B173" s="391"/>
      <c r="C173" s="407"/>
      <c r="D173" s="21">
        <v>2023</v>
      </c>
      <c r="E173" s="32">
        <v>0</v>
      </c>
      <c r="F173" s="18">
        <v>0</v>
      </c>
      <c r="G173" s="19">
        <v>0</v>
      </c>
      <c r="H173" s="19">
        <v>0</v>
      </c>
      <c r="I173" s="20">
        <f t="shared" si="15"/>
        <v>0</v>
      </c>
      <c r="J173" s="159"/>
      <c r="K173" s="259"/>
    </row>
    <row r="174" spans="1:11" ht="16.5" thickBot="1" x14ac:dyDescent="0.3">
      <c r="A174" s="1">
        <v>17</v>
      </c>
      <c r="B174" s="392"/>
      <c r="C174" s="415"/>
      <c r="D174" s="36">
        <v>2024</v>
      </c>
      <c r="E174" s="34">
        <v>0</v>
      </c>
      <c r="F174" s="25">
        <v>0</v>
      </c>
      <c r="G174" s="26">
        <v>0</v>
      </c>
      <c r="H174" s="26">
        <v>0</v>
      </c>
      <c r="I174" s="27">
        <f t="shared" si="15"/>
        <v>0</v>
      </c>
      <c r="J174" s="161"/>
      <c r="K174" s="260"/>
    </row>
    <row r="175" spans="1:11" ht="27" customHeight="1" x14ac:dyDescent="0.25">
      <c r="A175" s="1">
        <v>17</v>
      </c>
      <c r="B175" s="390" t="s">
        <v>66</v>
      </c>
      <c r="C175" s="423" t="s">
        <v>67</v>
      </c>
      <c r="D175" s="93">
        <v>2022</v>
      </c>
      <c r="E175" s="35">
        <v>0</v>
      </c>
      <c r="F175" s="18">
        <v>0</v>
      </c>
      <c r="G175" s="19">
        <v>0</v>
      </c>
      <c r="H175" s="19"/>
      <c r="I175" s="20">
        <f t="shared" si="15"/>
        <v>0</v>
      </c>
      <c r="J175" s="159"/>
      <c r="K175" s="259"/>
    </row>
    <row r="176" spans="1:11" x14ac:dyDescent="0.25">
      <c r="A176" s="1">
        <v>17</v>
      </c>
      <c r="B176" s="391"/>
      <c r="C176" s="424"/>
      <c r="D176" s="21">
        <v>2023</v>
      </c>
      <c r="E176" s="32">
        <v>0</v>
      </c>
      <c r="F176" s="18">
        <v>0</v>
      </c>
      <c r="G176" s="19">
        <v>0</v>
      </c>
      <c r="H176" s="19">
        <v>0</v>
      </c>
      <c r="I176" s="20">
        <f t="shared" si="15"/>
        <v>0</v>
      </c>
      <c r="J176" s="159"/>
      <c r="K176" s="259"/>
    </row>
    <row r="177" spans="1:11" ht="16.5" thickBot="1" x14ac:dyDescent="0.3">
      <c r="A177" s="1">
        <v>17</v>
      </c>
      <c r="B177" s="392"/>
      <c r="C177" s="425"/>
      <c r="D177" s="36">
        <v>2024</v>
      </c>
      <c r="E177" s="32">
        <v>0</v>
      </c>
      <c r="F177" s="18">
        <v>0</v>
      </c>
      <c r="G177" s="19">
        <v>0</v>
      </c>
      <c r="H177" s="19">
        <v>0</v>
      </c>
      <c r="I177" s="20">
        <f t="shared" si="15"/>
        <v>0</v>
      </c>
      <c r="J177" s="159"/>
      <c r="K177" s="259"/>
    </row>
    <row r="178" spans="1:11" ht="27" customHeight="1" x14ac:dyDescent="0.25">
      <c r="A178" s="1">
        <v>17</v>
      </c>
      <c r="B178" s="390" t="s">
        <v>68</v>
      </c>
      <c r="C178" s="406" t="s">
        <v>69</v>
      </c>
      <c r="D178" s="93">
        <v>2022</v>
      </c>
      <c r="E178" s="30">
        <v>0</v>
      </c>
      <c r="F178" s="22">
        <v>0</v>
      </c>
      <c r="G178" s="23">
        <v>0</v>
      </c>
      <c r="H178" s="23">
        <v>1701346</v>
      </c>
      <c r="I178" s="24">
        <f t="shared" si="15"/>
        <v>1701346</v>
      </c>
      <c r="J178" s="160" t="s">
        <v>150</v>
      </c>
      <c r="K178" s="258"/>
    </row>
    <row r="179" spans="1:11" x14ac:dyDescent="0.25">
      <c r="A179" s="1">
        <v>17</v>
      </c>
      <c r="B179" s="391"/>
      <c r="C179" s="407"/>
      <c r="D179" s="21">
        <v>2023</v>
      </c>
      <c r="E179" s="32">
        <v>0</v>
      </c>
      <c r="F179" s="18">
        <v>0</v>
      </c>
      <c r="G179" s="19">
        <v>0</v>
      </c>
      <c r="H179" s="19">
        <v>1236012</v>
      </c>
      <c r="I179" s="20">
        <f t="shared" si="15"/>
        <v>1236012</v>
      </c>
      <c r="J179" s="159"/>
      <c r="K179" s="259"/>
    </row>
    <row r="180" spans="1:11" ht="16.5" thickBot="1" x14ac:dyDescent="0.3">
      <c r="A180" s="1">
        <v>17</v>
      </c>
      <c r="B180" s="392"/>
      <c r="C180" s="415"/>
      <c r="D180" s="36">
        <v>2024</v>
      </c>
      <c r="E180" s="34">
        <v>0</v>
      </c>
      <c r="F180" s="25">
        <v>0</v>
      </c>
      <c r="G180" s="26">
        <v>0</v>
      </c>
      <c r="H180" s="26">
        <v>1822706</v>
      </c>
      <c r="I180" s="27">
        <f t="shared" si="15"/>
        <v>1822706</v>
      </c>
      <c r="J180" s="161"/>
      <c r="K180" s="260"/>
    </row>
    <row r="181" spans="1:11" ht="27" customHeight="1" x14ac:dyDescent="0.25">
      <c r="A181" s="1">
        <v>17</v>
      </c>
      <c r="B181" s="390" t="s">
        <v>70</v>
      </c>
      <c r="C181" s="406" t="s">
        <v>71</v>
      </c>
      <c r="D181" s="93">
        <v>2022</v>
      </c>
      <c r="E181" s="35">
        <v>0</v>
      </c>
      <c r="F181" s="18">
        <v>0</v>
      </c>
      <c r="G181" s="19">
        <v>129120</v>
      </c>
      <c r="H181" s="19">
        <v>75000</v>
      </c>
      <c r="I181" s="20">
        <f t="shared" si="15"/>
        <v>204120</v>
      </c>
      <c r="J181" s="159"/>
      <c r="K181" s="259"/>
    </row>
    <row r="182" spans="1:11" x14ac:dyDescent="0.25">
      <c r="A182" s="1">
        <v>17</v>
      </c>
      <c r="B182" s="391"/>
      <c r="C182" s="407"/>
      <c r="D182" s="21">
        <v>2023</v>
      </c>
      <c r="E182" s="32">
        <v>0</v>
      </c>
      <c r="F182" s="18">
        <v>0</v>
      </c>
      <c r="G182" s="19">
        <v>129150</v>
      </c>
      <c r="H182" s="19">
        <v>0</v>
      </c>
      <c r="I182" s="20">
        <f t="shared" si="15"/>
        <v>129150</v>
      </c>
      <c r="J182" s="159"/>
      <c r="K182" s="259"/>
    </row>
    <row r="183" spans="1:11" ht="16.5" thickBot="1" x14ac:dyDescent="0.3">
      <c r="A183" s="1">
        <v>17</v>
      </c>
      <c r="B183" s="392"/>
      <c r="C183" s="415"/>
      <c r="D183" s="36">
        <v>2024</v>
      </c>
      <c r="E183" s="32">
        <v>0</v>
      </c>
      <c r="F183" s="18">
        <v>0</v>
      </c>
      <c r="G183" s="19">
        <v>107450</v>
      </c>
      <c r="H183" s="19">
        <v>0</v>
      </c>
      <c r="I183" s="20">
        <f t="shared" si="15"/>
        <v>107450</v>
      </c>
      <c r="J183" s="159"/>
      <c r="K183" s="259"/>
    </row>
    <row r="184" spans="1:11" x14ac:dyDescent="0.25">
      <c r="A184" s="1">
        <v>17</v>
      </c>
      <c r="B184" s="390" t="s">
        <v>72</v>
      </c>
      <c r="C184" s="406" t="s">
        <v>73</v>
      </c>
      <c r="D184" s="93">
        <v>2022</v>
      </c>
      <c r="E184" s="30">
        <v>0</v>
      </c>
      <c r="F184" s="22">
        <v>0</v>
      </c>
      <c r="G184" s="23">
        <v>0</v>
      </c>
      <c r="H184" s="23">
        <v>0</v>
      </c>
      <c r="I184" s="24">
        <f t="shared" si="15"/>
        <v>0</v>
      </c>
      <c r="J184" s="160" t="s">
        <v>149</v>
      </c>
      <c r="K184" s="258"/>
    </row>
    <row r="185" spans="1:11" x14ac:dyDescent="0.25">
      <c r="A185" s="1">
        <v>17</v>
      </c>
      <c r="B185" s="391"/>
      <c r="C185" s="407"/>
      <c r="D185" s="21">
        <v>2023</v>
      </c>
      <c r="E185" s="32">
        <v>0</v>
      </c>
      <c r="F185" s="18">
        <v>0</v>
      </c>
      <c r="G185" s="19">
        <v>0</v>
      </c>
      <c r="H185" s="19">
        <v>0</v>
      </c>
      <c r="I185" s="20">
        <f t="shared" si="15"/>
        <v>0</v>
      </c>
      <c r="J185" s="159"/>
      <c r="K185" s="259"/>
    </row>
    <row r="186" spans="1:11" ht="16.5" thickBot="1" x14ac:dyDescent="0.3">
      <c r="A186" s="1">
        <v>17</v>
      </c>
      <c r="B186" s="392"/>
      <c r="C186" s="415"/>
      <c r="D186" s="36">
        <v>2024</v>
      </c>
      <c r="E186" s="34">
        <v>0</v>
      </c>
      <c r="F186" s="25">
        <v>0</v>
      </c>
      <c r="G186" s="26">
        <v>0</v>
      </c>
      <c r="H186" s="26">
        <v>0</v>
      </c>
      <c r="I186" s="27">
        <f t="shared" si="15"/>
        <v>0</v>
      </c>
      <c r="J186" s="161"/>
      <c r="K186" s="260"/>
    </row>
    <row r="187" spans="1:11" x14ac:dyDescent="0.25">
      <c r="A187" s="1">
        <v>17</v>
      </c>
      <c r="B187" s="390" t="s">
        <v>74</v>
      </c>
      <c r="C187" s="406" t="s">
        <v>75</v>
      </c>
      <c r="D187" s="93">
        <v>2022</v>
      </c>
      <c r="E187" s="35">
        <v>0</v>
      </c>
      <c r="F187" s="18">
        <v>0</v>
      </c>
      <c r="G187" s="19">
        <v>0</v>
      </c>
      <c r="H187" s="19">
        <v>0</v>
      </c>
      <c r="I187" s="20">
        <f t="shared" si="15"/>
        <v>0</v>
      </c>
      <c r="J187" s="159" t="s">
        <v>149</v>
      </c>
      <c r="K187" s="259"/>
    </row>
    <row r="188" spans="1:11" x14ac:dyDescent="0.25">
      <c r="A188" s="1">
        <v>17</v>
      </c>
      <c r="B188" s="391"/>
      <c r="C188" s="407"/>
      <c r="D188" s="21">
        <v>2023</v>
      </c>
      <c r="E188" s="32">
        <v>0</v>
      </c>
      <c r="F188" s="18">
        <v>0</v>
      </c>
      <c r="G188" s="19">
        <v>0</v>
      </c>
      <c r="H188" s="19">
        <v>0</v>
      </c>
      <c r="I188" s="20">
        <f t="shared" si="15"/>
        <v>0</v>
      </c>
      <c r="J188" s="159"/>
      <c r="K188" s="259"/>
    </row>
    <row r="189" spans="1:11" ht="16.5" thickBot="1" x14ac:dyDescent="0.3">
      <c r="A189" s="1">
        <v>17</v>
      </c>
      <c r="B189" s="392"/>
      <c r="C189" s="415"/>
      <c r="D189" s="36">
        <v>2024</v>
      </c>
      <c r="E189" s="32">
        <v>0</v>
      </c>
      <c r="F189" s="18">
        <v>0</v>
      </c>
      <c r="G189" s="19">
        <v>0</v>
      </c>
      <c r="H189" s="19">
        <v>0</v>
      </c>
      <c r="I189" s="20">
        <f t="shared" si="15"/>
        <v>0</v>
      </c>
      <c r="J189" s="159"/>
      <c r="K189" s="259"/>
    </row>
    <row r="190" spans="1:11" ht="27" customHeight="1" x14ac:dyDescent="0.25">
      <c r="A190" s="1">
        <v>17</v>
      </c>
      <c r="B190" s="390" t="s">
        <v>76</v>
      </c>
      <c r="C190" s="429" t="s">
        <v>77</v>
      </c>
      <c r="D190" s="93">
        <v>2022</v>
      </c>
      <c r="E190" s="30">
        <v>0</v>
      </c>
      <c r="F190" s="22">
        <v>0</v>
      </c>
      <c r="G190" s="23">
        <v>0</v>
      </c>
      <c r="H190" s="23">
        <v>0</v>
      </c>
      <c r="I190" s="24">
        <f t="shared" si="15"/>
        <v>0</v>
      </c>
      <c r="J190" s="160" t="s">
        <v>149</v>
      </c>
      <c r="K190" s="258"/>
    </row>
    <row r="191" spans="1:11" x14ac:dyDescent="0.25">
      <c r="A191" s="1">
        <v>17</v>
      </c>
      <c r="B191" s="391"/>
      <c r="C191" s="430"/>
      <c r="D191" s="21">
        <v>2023</v>
      </c>
      <c r="E191" s="32">
        <v>0</v>
      </c>
      <c r="F191" s="18">
        <v>0</v>
      </c>
      <c r="G191" s="19">
        <v>0</v>
      </c>
      <c r="H191" s="19">
        <v>0</v>
      </c>
      <c r="I191" s="20">
        <f t="shared" si="15"/>
        <v>0</v>
      </c>
      <c r="J191" s="159"/>
      <c r="K191" s="259"/>
    </row>
    <row r="192" spans="1:11" ht="16.5" thickBot="1" x14ac:dyDescent="0.3">
      <c r="A192" s="1">
        <v>17</v>
      </c>
      <c r="B192" s="392"/>
      <c r="C192" s="431"/>
      <c r="D192" s="36">
        <v>2024</v>
      </c>
      <c r="E192" s="34">
        <v>0</v>
      </c>
      <c r="F192" s="25">
        <v>0</v>
      </c>
      <c r="G192" s="26">
        <v>0</v>
      </c>
      <c r="H192" s="26">
        <v>0</v>
      </c>
      <c r="I192" s="27">
        <f t="shared" si="15"/>
        <v>0</v>
      </c>
      <c r="J192" s="161"/>
      <c r="K192" s="260"/>
    </row>
    <row r="193" spans="1:11" ht="16.5" thickBot="1" x14ac:dyDescent="0.3">
      <c r="B193" s="60">
        <v>18</v>
      </c>
      <c r="C193" s="103" t="s">
        <v>282</v>
      </c>
      <c r="D193" s="113"/>
      <c r="E193" s="99">
        <f>SUM(E194:E196)</f>
        <v>0</v>
      </c>
      <c r="F193" s="100">
        <f>SUM(F194:F196)</f>
        <v>0</v>
      </c>
      <c r="G193" s="101">
        <f t="shared" ref="G193:H193" si="16">SUM(G194:G196)</f>
        <v>0</v>
      </c>
      <c r="H193" s="101">
        <f t="shared" si="16"/>
        <v>75800</v>
      </c>
      <c r="I193" s="102">
        <f t="shared" si="15"/>
        <v>75800</v>
      </c>
      <c r="J193" s="165"/>
      <c r="K193" s="165"/>
    </row>
    <row r="194" spans="1:11" ht="27" customHeight="1" x14ac:dyDescent="0.25">
      <c r="A194" s="1">
        <v>18</v>
      </c>
      <c r="B194" s="114"/>
      <c r="C194" s="115" t="s">
        <v>151</v>
      </c>
      <c r="D194" s="29">
        <v>2022</v>
      </c>
      <c r="E194" s="116"/>
      <c r="F194" s="22"/>
      <c r="G194" s="23"/>
      <c r="H194" s="23">
        <v>17200</v>
      </c>
      <c r="I194" s="24">
        <f>F194+G194+H194</f>
        <v>17200</v>
      </c>
      <c r="J194" s="352" t="s">
        <v>152</v>
      </c>
      <c r="K194" s="352" t="s">
        <v>308</v>
      </c>
    </row>
    <row r="195" spans="1:11" x14ac:dyDescent="0.25">
      <c r="A195" s="1">
        <v>18</v>
      </c>
      <c r="B195" s="114"/>
      <c r="C195" s="115"/>
      <c r="D195" s="21">
        <v>2023</v>
      </c>
      <c r="E195" s="32"/>
      <c r="F195" s="18"/>
      <c r="G195" s="19"/>
      <c r="H195" s="19">
        <v>44900</v>
      </c>
      <c r="I195" s="20">
        <f t="shared" ref="I195:I196" si="17">F195+G195+H195</f>
        <v>44900</v>
      </c>
      <c r="J195" s="353"/>
      <c r="K195" s="353"/>
    </row>
    <row r="196" spans="1:11" ht="16.5" thickBot="1" x14ac:dyDescent="0.3">
      <c r="A196" s="1">
        <v>18</v>
      </c>
      <c r="B196" s="117"/>
      <c r="C196" s="118"/>
      <c r="D196" s="36">
        <v>2024</v>
      </c>
      <c r="E196" s="34"/>
      <c r="F196" s="25"/>
      <c r="G196" s="26"/>
      <c r="H196" s="26">
        <v>13700</v>
      </c>
      <c r="I196" s="27">
        <f t="shared" si="17"/>
        <v>13700</v>
      </c>
      <c r="J196" s="354"/>
      <c r="K196" s="354"/>
    </row>
    <row r="197" spans="1:11" ht="16.5" customHeight="1" thickBot="1" x14ac:dyDescent="0.3">
      <c r="B197" s="74">
        <v>20</v>
      </c>
      <c r="C197" s="75" t="s">
        <v>112</v>
      </c>
      <c r="D197" s="76"/>
      <c r="E197" s="69">
        <f t="shared" ref="E197:F197" si="18">SUM(E198:E200)</f>
        <v>0</v>
      </c>
      <c r="F197" s="78">
        <f t="shared" si="18"/>
        <v>0</v>
      </c>
      <c r="G197" s="79">
        <f t="shared" ref="G197:H197" si="19">SUM(G198:G200)</f>
        <v>90000</v>
      </c>
      <c r="H197" s="79">
        <f t="shared" si="19"/>
        <v>150000</v>
      </c>
      <c r="I197" s="80">
        <f t="shared" si="6"/>
        <v>240000</v>
      </c>
      <c r="J197" s="166"/>
      <c r="K197" s="166"/>
    </row>
    <row r="198" spans="1:11" ht="47.25" customHeight="1" x14ac:dyDescent="0.25">
      <c r="A198" s="1">
        <v>20</v>
      </c>
      <c r="B198" s="390" t="s">
        <v>45</v>
      </c>
      <c r="C198" s="52" t="s">
        <v>114</v>
      </c>
      <c r="D198" s="46">
        <v>2022</v>
      </c>
      <c r="E198" s="30"/>
      <c r="F198" s="22">
        <v>0</v>
      </c>
      <c r="G198" s="23">
        <v>30000</v>
      </c>
      <c r="H198" s="23">
        <v>50000</v>
      </c>
      <c r="I198" s="24">
        <f t="shared" si="6"/>
        <v>80000</v>
      </c>
      <c r="J198" s="352" t="s">
        <v>116</v>
      </c>
      <c r="K198" s="352" t="s">
        <v>296</v>
      </c>
    </row>
    <row r="199" spans="1:11" x14ac:dyDescent="0.25">
      <c r="A199" s="1">
        <v>20</v>
      </c>
      <c r="B199" s="391"/>
      <c r="C199" s="53"/>
      <c r="D199" s="47">
        <v>2023</v>
      </c>
      <c r="E199" s="32"/>
      <c r="F199" s="18">
        <v>0</v>
      </c>
      <c r="G199" s="19">
        <v>30000</v>
      </c>
      <c r="H199" s="19">
        <v>50000</v>
      </c>
      <c r="I199" s="20">
        <f t="shared" si="6"/>
        <v>80000</v>
      </c>
      <c r="J199" s="353"/>
      <c r="K199" s="353"/>
    </row>
    <row r="200" spans="1:11" ht="16.5" thickBot="1" x14ac:dyDescent="0.3">
      <c r="A200" s="1">
        <v>20</v>
      </c>
      <c r="B200" s="392"/>
      <c r="C200" s="54"/>
      <c r="D200" s="48">
        <v>2024</v>
      </c>
      <c r="E200" s="34"/>
      <c r="F200" s="25">
        <v>0</v>
      </c>
      <c r="G200" s="26">
        <v>30000</v>
      </c>
      <c r="H200" s="26">
        <v>50000</v>
      </c>
      <c r="I200" s="27">
        <f t="shared" si="6"/>
        <v>80000</v>
      </c>
      <c r="J200" s="354"/>
      <c r="K200" s="354"/>
    </row>
    <row r="201" spans="1:11" ht="16.5" customHeight="1" thickBot="1" x14ac:dyDescent="0.3">
      <c r="B201" s="74">
        <v>22</v>
      </c>
      <c r="C201" s="81" t="s">
        <v>113</v>
      </c>
      <c r="D201" s="76"/>
      <c r="E201" s="69">
        <f t="shared" ref="E201:F201" si="20">SUM(E202:E204)</f>
        <v>0</v>
      </c>
      <c r="F201" s="78">
        <f t="shared" si="20"/>
        <v>0</v>
      </c>
      <c r="G201" s="79">
        <f t="shared" ref="G201:H201" si="21">SUM(G202:G204)</f>
        <v>449893</v>
      </c>
      <c r="H201" s="79">
        <f t="shared" si="21"/>
        <v>32100</v>
      </c>
      <c r="I201" s="80">
        <f t="shared" si="6"/>
        <v>481993</v>
      </c>
      <c r="J201" s="166"/>
      <c r="K201" s="166"/>
    </row>
    <row r="202" spans="1:11" ht="31.5" customHeight="1" x14ac:dyDescent="0.25">
      <c r="A202" s="1">
        <v>22</v>
      </c>
      <c r="B202" s="390" t="s">
        <v>111</v>
      </c>
      <c r="C202" s="52" t="s">
        <v>79</v>
      </c>
      <c r="D202" s="46">
        <v>2022</v>
      </c>
      <c r="E202" s="30"/>
      <c r="F202" s="22">
        <v>0</v>
      </c>
      <c r="G202" s="23">
        <v>151300</v>
      </c>
      <c r="H202" s="23">
        <v>10700</v>
      </c>
      <c r="I202" s="24">
        <f>F202+G202+H202</f>
        <v>162000</v>
      </c>
      <c r="J202" s="352" t="s">
        <v>115</v>
      </c>
      <c r="K202" s="352" t="s">
        <v>295</v>
      </c>
    </row>
    <row r="203" spans="1:11" x14ac:dyDescent="0.25">
      <c r="A203" s="1">
        <v>22</v>
      </c>
      <c r="B203" s="391"/>
      <c r="C203" s="53"/>
      <c r="D203" s="47">
        <v>2023</v>
      </c>
      <c r="E203" s="32"/>
      <c r="F203" s="18">
        <v>0</v>
      </c>
      <c r="G203" s="19">
        <v>153380</v>
      </c>
      <c r="H203" s="19">
        <v>10700</v>
      </c>
      <c r="I203" s="20">
        <f t="shared" si="6"/>
        <v>164080</v>
      </c>
      <c r="J203" s="353"/>
      <c r="K203" s="353"/>
    </row>
    <row r="204" spans="1:11" ht="16.5" thickBot="1" x14ac:dyDescent="0.3">
      <c r="A204" s="1">
        <v>22</v>
      </c>
      <c r="B204" s="392"/>
      <c r="C204" s="54"/>
      <c r="D204" s="48">
        <v>2024</v>
      </c>
      <c r="E204" s="34"/>
      <c r="F204" s="25">
        <v>0</v>
      </c>
      <c r="G204" s="26">
        <v>145213</v>
      </c>
      <c r="H204" s="26">
        <v>10700</v>
      </c>
      <c r="I204" s="27">
        <f t="shared" si="6"/>
        <v>155913</v>
      </c>
      <c r="J204" s="354"/>
      <c r="K204" s="354"/>
    </row>
    <row r="205" spans="1:11" ht="16.5" thickBot="1" x14ac:dyDescent="0.3">
      <c r="B205" s="60">
        <v>24</v>
      </c>
      <c r="C205" s="103" t="s">
        <v>78</v>
      </c>
      <c r="D205" s="113"/>
      <c r="E205" s="99">
        <f>SUM(E206:E208)</f>
        <v>0</v>
      </c>
      <c r="F205" s="100">
        <f>SUM(F206:F208)</f>
        <v>204000</v>
      </c>
      <c r="G205" s="101">
        <f t="shared" ref="G205:H205" si="22">SUM(G206:G208)</f>
        <v>110100</v>
      </c>
      <c r="H205" s="101">
        <f t="shared" si="22"/>
        <v>11366</v>
      </c>
      <c r="I205" s="102">
        <f t="shared" ref="I205:I221" si="23">F205+G205+H205</f>
        <v>325466</v>
      </c>
      <c r="J205" s="165"/>
      <c r="K205" s="165"/>
    </row>
    <row r="206" spans="1:11" ht="27" customHeight="1" x14ac:dyDescent="0.25">
      <c r="A206" s="1">
        <v>24</v>
      </c>
      <c r="B206" s="114"/>
      <c r="C206" s="115" t="s">
        <v>79</v>
      </c>
      <c r="D206" s="29">
        <v>2022</v>
      </c>
      <c r="E206" s="116" t="s">
        <v>153</v>
      </c>
      <c r="F206" s="22">
        <v>60000</v>
      </c>
      <c r="G206" s="23">
        <v>36700</v>
      </c>
      <c r="H206" s="23">
        <v>11366</v>
      </c>
      <c r="I206" s="24">
        <f>F206+G206+H206</f>
        <v>108066</v>
      </c>
      <c r="J206" s="352" t="s">
        <v>154</v>
      </c>
      <c r="K206" s="352" t="s">
        <v>309</v>
      </c>
    </row>
    <row r="207" spans="1:11" x14ac:dyDescent="0.25">
      <c r="A207" s="1">
        <v>24</v>
      </c>
      <c r="B207" s="114"/>
      <c r="C207" s="115"/>
      <c r="D207" s="21">
        <v>2023</v>
      </c>
      <c r="E207" s="32"/>
      <c r="F207" s="18">
        <v>68000</v>
      </c>
      <c r="G207" s="19">
        <v>36700</v>
      </c>
      <c r="H207" s="19">
        <v>0</v>
      </c>
      <c r="I207" s="20">
        <f t="shared" si="23"/>
        <v>104700</v>
      </c>
      <c r="J207" s="353"/>
      <c r="K207" s="353"/>
    </row>
    <row r="208" spans="1:11" ht="16.5" thickBot="1" x14ac:dyDescent="0.3">
      <c r="A208" s="1">
        <v>24</v>
      </c>
      <c r="B208" s="117"/>
      <c r="C208" s="118"/>
      <c r="D208" s="36">
        <v>2024</v>
      </c>
      <c r="E208" s="34"/>
      <c r="F208" s="25">
        <v>76000</v>
      </c>
      <c r="G208" s="26">
        <v>36700</v>
      </c>
      <c r="H208" s="26">
        <v>0</v>
      </c>
      <c r="I208" s="27">
        <f t="shared" si="23"/>
        <v>112700</v>
      </c>
      <c r="J208" s="354"/>
      <c r="K208" s="354"/>
    </row>
    <row r="209" spans="1:11" ht="16.5" thickBot="1" x14ac:dyDescent="0.3">
      <c r="B209" s="60">
        <v>26</v>
      </c>
      <c r="C209" s="61" t="s">
        <v>80</v>
      </c>
      <c r="D209" s="108"/>
      <c r="E209" s="99">
        <f>SUM(E210:E221)</f>
        <v>0</v>
      </c>
      <c r="F209" s="100">
        <f>SUM(F210:F221)</f>
        <v>0</v>
      </c>
      <c r="G209" s="101">
        <f t="shared" ref="G209:H209" si="24">SUM(G210:G221)</f>
        <v>0</v>
      </c>
      <c r="H209" s="101">
        <f t="shared" si="24"/>
        <v>0</v>
      </c>
      <c r="I209" s="102">
        <f>F209+G209+H209</f>
        <v>0</v>
      </c>
      <c r="J209" s="165"/>
      <c r="K209" s="165"/>
    </row>
    <row r="210" spans="1:11" x14ac:dyDescent="0.25">
      <c r="A210" s="1">
        <v>26</v>
      </c>
      <c r="B210" s="390" t="s">
        <v>45</v>
      </c>
      <c r="C210" s="426" t="s">
        <v>9</v>
      </c>
      <c r="D210" s="17">
        <v>2022</v>
      </c>
      <c r="E210" s="37"/>
      <c r="F210" s="22">
        <v>0</v>
      </c>
      <c r="G210" s="23"/>
      <c r="H210" s="23">
        <v>0</v>
      </c>
      <c r="I210" s="24">
        <f t="shared" si="23"/>
        <v>0</v>
      </c>
      <c r="J210" s="160"/>
      <c r="K210" s="258"/>
    </row>
    <row r="211" spans="1:11" x14ac:dyDescent="0.25">
      <c r="A211" s="1">
        <v>26</v>
      </c>
      <c r="B211" s="391"/>
      <c r="C211" s="427"/>
      <c r="D211" s="21">
        <v>2023</v>
      </c>
      <c r="E211" s="32"/>
      <c r="F211" s="18">
        <v>0</v>
      </c>
      <c r="G211" s="19">
        <v>0</v>
      </c>
      <c r="H211" s="19">
        <v>0</v>
      </c>
      <c r="I211" s="20">
        <f t="shared" si="23"/>
        <v>0</v>
      </c>
      <c r="J211" s="159"/>
      <c r="K211" s="259"/>
    </row>
    <row r="212" spans="1:11" ht="16.5" thickBot="1" x14ac:dyDescent="0.3">
      <c r="A212" s="1">
        <v>26</v>
      </c>
      <c r="B212" s="392"/>
      <c r="C212" s="428"/>
      <c r="D212" s="36">
        <v>2024</v>
      </c>
      <c r="E212" s="34"/>
      <c r="F212" s="25">
        <v>0</v>
      </c>
      <c r="G212" s="26">
        <v>0</v>
      </c>
      <c r="H212" s="26">
        <v>0</v>
      </c>
      <c r="I212" s="27">
        <f t="shared" si="23"/>
        <v>0</v>
      </c>
      <c r="J212" s="161"/>
      <c r="K212" s="260"/>
    </row>
    <row r="213" spans="1:11" ht="18" customHeight="1" x14ac:dyDescent="0.25">
      <c r="A213" s="1">
        <v>26</v>
      </c>
      <c r="B213" s="390" t="s">
        <v>81</v>
      </c>
      <c r="C213" s="423" t="s">
        <v>82</v>
      </c>
      <c r="D213" s="17">
        <v>2022</v>
      </c>
      <c r="E213" s="32"/>
      <c r="F213" s="18">
        <v>0</v>
      </c>
      <c r="G213" s="19">
        <v>0</v>
      </c>
      <c r="H213" s="19"/>
      <c r="I213" s="20">
        <f t="shared" si="23"/>
        <v>0</v>
      </c>
      <c r="J213" s="159"/>
      <c r="K213" s="259"/>
    </row>
    <row r="214" spans="1:11" x14ac:dyDescent="0.25">
      <c r="A214" s="1">
        <v>26</v>
      </c>
      <c r="B214" s="391"/>
      <c r="C214" s="424"/>
      <c r="D214" s="21">
        <v>2023</v>
      </c>
      <c r="E214" s="32"/>
      <c r="F214" s="18">
        <v>0</v>
      </c>
      <c r="G214" s="19">
        <v>0</v>
      </c>
      <c r="H214" s="19">
        <v>0</v>
      </c>
      <c r="I214" s="20">
        <f t="shared" si="23"/>
        <v>0</v>
      </c>
      <c r="J214" s="159"/>
      <c r="K214" s="259"/>
    </row>
    <row r="215" spans="1:11" ht="16.5" thickBot="1" x14ac:dyDescent="0.3">
      <c r="A215" s="1">
        <v>26</v>
      </c>
      <c r="B215" s="392"/>
      <c r="C215" s="425"/>
      <c r="D215" s="36">
        <v>2024</v>
      </c>
      <c r="E215" s="32"/>
      <c r="F215" s="18">
        <v>0</v>
      </c>
      <c r="G215" s="19">
        <v>0</v>
      </c>
      <c r="H215" s="19">
        <v>0</v>
      </c>
      <c r="I215" s="20">
        <f t="shared" si="23"/>
        <v>0</v>
      </c>
      <c r="J215" s="159"/>
      <c r="K215" s="259"/>
    </row>
    <row r="216" spans="1:11" x14ac:dyDescent="0.25">
      <c r="A216" s="1">
        <v>26</v>
      </c>
      <c r="B216" s="390" t="s">
        <v>10</v>
      </c>
      <c r="C216" s="426" t="s">
        <v>83</v>
      </c>
      <c r="D216" s="17">
        <v>2022</v>
      </c>
      <c r="E216" s="37"/>
      <c r="F216" s="22">
        <v>0</v>
      </c>
      <c r="G216" s="23">
        <v>0</v>
      </c>
      <c r="H216" s="23"/>
      <c r="I216" s="24"/>
      <c r="J216" s="160"/>
      <c r="K216" s="258"/>
    </row>
    <row r="217" spans="1:11" x14ac:dyDescent="0.25">
      <c r="A217" s="1">
        <v>26</v>
      </c>
      <c r="B217" s="391"/>
      <c r="C217" s="427"/>
      <c r="D217" s="21">
        <v>2023</v>
      </c>
      <c r="E217" s="32"/>
      <c r="F217" s="18">
        <v>0</v>
      </c>
      <c r="G217" s="19">
        <v>0</v>
      </c>
      <c r="H217" s="19">
        <v>0</v>
      </c>
      <c r="I217" s="20">
        <f t="shared" si="23"/>
        <v>0</v>
      </c>
      <c r="J217" s="159"/>
      <c r="K217" s="259"/>
    </row>
    <row r="218" spans="1:11" ht="16.5" thickBot="1" x14ac:dyDescent="0.3">
      <c r="A218" s="1">
        <v>26</v>
      </c>
      <c r="B218" s="392"/>
      <c r="C218" s="428"/>
      <c r="D218" s="36">
        <v>2024</v>
      </c>
      <c r="E218" s="34"/>
      <c r="F218" s="25">
        <v>0</v>
      </c>
      <c r="G218" s="26">
        <v>0</v>
      </c>
      <c r="H218" s="26">
        <v>0</v>
      </c>
      <c r="I218" s="27">
        <f t="shared" si="23"/>
        <v>0</v>
      </c>
      <c r="J218" s="161"/>
      <c r="K218" s="260"/>
    </row>
    <row r="219" spans="1:11" ht="17.25" customHeight="1" x14ac:dyDescent="0.25">
      <c r="A219" s="1">
        <v>26</v>
      </c>
      <c r="B219" s="390" t="s">
        <v>84</v>
      </c>
      <c r="C219" s="423" t="s">
        <v>85</v>
      </c>
      <c r="D219" s="17">
        <v>2022</v>
      </c>
      <c r="E219" s="32"/>
      <c r="F219" s="18">
        <v>0</v>
      </c>
      <c r="G219" s="19"/>
      <c r="H219" s="19"/>
      <c r="I219" s="20">
        <f t="shared" si="23"/>
        <v>0</v>
      </c>
      <c r="J219" s="159"/>
      <c r="K219" s="259"/>
    </row>
    <row r="220" spans="1:11" x14ac:dyDescent="0.25">
      <c r="A220" s="1">
        <v>26</v>
      </c>
      <c r="B220" s="391"/>
      <c r="C220" s="424"/>
      <c r="D220" s="21">
        <v>2023</v>
      </c>
      <c r="E220" s="32"/>
      <c r="F220" s="18">
        <v>0</v>
      </c>
      <c r="G220" s="19">
        <v>0</v>
      </c>
      <c r="H220" s="19">
        <v>0</v>
      </c>
      <c r="I220" s="20">
        <f t="shared" si="23"/>
        <v>0</v>
      </c>
      <c r="J220" s="159"/>
      <c r="K220" s="259"/>
    </row>
    <row r="221" spans="1:11" ht="16.5" thickBot="1" x14ac:dyDescent="0.3">
      <c r="A221" s="1">
        <v>26</v>
      </c>
      <c r="B221" s="392"/>
      <c r="C221" s="425"/>
      <c r="D221" s="36">
        <v>2024</v>
      </c>
      <c r="E221" s="32"/>
      <c r="F221" s="18">
        <v>0</v>
      </c>
      <c r="G221" s="19">
        <v>0</v>
      </c>
      <c r="H221" s="19">
        <v>0</v>
      </c>
      <c r="I221" s="20">
        <f t="shared" si="23"/>
        <v>0</v>
      </c>
      <c r="J221" s="159"/>
      <c r="K221" s="259"/>
    </row>
    <row r="222" spans="1:11" ht="16.5" thickBot="1" x14ac:dyDescent="0.3">
      <c r="B222" s="60">
        <v>28</v>
      </c>
      <c r="C222" s="103" t="s">
        <v>206</v>
      </c>
      <c r="D222" s="113"/>
      <c r="E222" s="63">
        <f>SUM(E223:E225)</f>
        <v>30</v>
      </c>
      <c r="F222" s="64">
        <f>SUM(F223:F225)</f>
        <v>0</v>
      </c>
      <c r="G222" s="65">
        <f t="shared" ref="G222:H222" si="25">SUM(G223:G225)</f>
        <v>0</v>
      </c>
      <c r="H222" s="65">
        <f t="shared" si="25"/>
        <v>0</v>
      </c>
      <c r="I222" s="66">
        <f t="shared" ref="I222:I225" si="26">F222+G222+H222</f>
        <v>0</v>
      </c>
      <c r="J222" s="156"/>
      <c r="K222" s="156"/>
    </row>
    <row r="223" spans="1:11" ht="33" customHeight="1" x14ac:dyDescent="0.25">
      <c r="A223" s="1">
        <v>28</v>
      </c>
      <c r="B223" s="396" t="s">
        <v>45</v>
      </c>
      <c r="C223" s="441" t="s">
        <v>9</v>
      </c>
      <c r="D223" s="141">
        <v>2022</v>
      </c>
      <c r="E223" s="142">
        <v>10</v>
      </c>
      <c r="F223" s="18">
        <v>0</v>
      </c>
      <c r="G223" s="19">
        <v>0</v>
      </c>
      <c r="H223" s="19">
        <v>0</v>
      </c>
      <c r="I223" s="20">
        <f t="shared" si="26"/>
        <v>0</v>
      </c>
      <c r="J223" s="352" t="s">
        <v>207</v>
      </c>
      <c r="K223" s="352"/>
    </row>
    <row r="224" spans="1:11" ht="23.25" customHeight="1" x14ac:dyDescent="0.25">
      <c r="A224" s="1">
        <v>28</v>
      </c>
      <c r="B224" s="397"/>
      <c r="C224" s="442"/>
      <c r="D224" s="143">
        <v>2023</v>
      </c>
      <c r="E224" s="142">
        <v>10</v>
      </c>
      <c r="F224" s="18">
        <v>0</v>
      </c>
      <c r="G224" s="19">
        <v>0</v>
      </c>
      <c r="H224" s="19">
        <v>0</v>
      </c>
      <c r="I224" s="20">
        <f t="shared" si="26"/>
        <v>0</v>
      </c>
      <c r="J224" s="353"/>
      <c r="K224" s="353"/>
    </row>
    <row r="225" spans="1:11" ht="31.5" customHeight="1" thickBot="1" x14ac:dyDescent="0.3">
      <c r="A225" s="1">
        <v>28</v>
      </c>
      <c r="B225" s="398"/>
      <c r="C225" s="443"/>
      <c r="D225" s="144">
        <v>2024</v>
      </c>
      <c r="E225" s="142">
        <v>10</v>
      </c>
      <c r="F225" s="18">
        <v>0</v>
      </c>
      <c r="G225" s="19">
        <v>0</v>
      </c>
      <c r="H225" s="19">
        <v>0</v>
      </c>
      <c r="I225" s="20">
        <f t="shared" si="26"/>
        <v>0</v>
      </c>
      <c r="J225" s="354"/>
      <c r="K225" s="354"/>
    </row>
    <row r="226" spans="1:11" ht="16.5" thickBot="1" x14ac:dyDescent="0.3">
      <c r="B226" s="60">
        <v>29</v>
      </c>
      <c r="C226" s="103" t="s">
        <v>208</v>
      </c>
      <c r="D226" s="113"/>
      <c r="E226" s="63">
        <f>SUM(E227:E235)</f>
        <v>407</v>
      </c>
      <c r="F226" s="63">
        <f>SUM(F227:F235)</f>
        <v>1197900</v>
      </c>
      <c r="G226" s="63">
        <f t="shared" ref="G226:I226" si="27">SUM(G227:G235)</f>
        <v>0</v>
      </c>
      <c r="H226" s="63">
        <f t="shared" si="27"/>
        <v>2880500</v>
      </c>
      <c r="I226" s="63">
        <f t="shared" si="27"/>
        <v>4078400</v>
      </c>
      <c r="J226" s="156"/>
      <c r="K226" s="156"/>
    </row>
    <row r="227" spans="1:11" ht="15.75" customHeight="1" x14ac:dyDescent="0.25">
      <c r="A227" s="1">
        <v>29</v>
      </c>
      <c r="B227" s="396" t="s">
        <v>45</v>
      </c>
      <c r="C227" s="432" t="s">
        <v>9</v>
      </c>
      <c r="D227" s="141">
        <v>2022</v>
      </c>
      <c r="E227" s="32" t="s">
        <v>209</v>
      </c>
      <c r="F227" s="18">
        <v>0</v>
      </c>
      <c r="G227" s="19">
        <v>0</v>
      </c>
      <c r="H227" s="19">
        <v>0</v>
      </c>
      <c r="I227" s="20">
        <v>0</v>
      </c>
      <c r="J227" s="352" t="s">
        <v>210</v>
      </c>
      <c r="K227" s="352"/>
    </row>
    <row r="228" spans="1:11" x14ac:dyDescent="0.25">
      <c r="A228" s="1">
        <v>29</v>
      </c>
      <c r="B228" s="397"/>
      <c r="C228" s="433"/>
      <c r="D228" s="143">
        <v>2023</v>
      </c>
      <c r="E228" s="32" t="s">
        <v>209</v>
      </c>
      <c r="F228" s="18">
        <v>0</v>
      </c>
      <c r="G228" s="19">
        <v>0</v>
      </c>
      <c r="H228" s="19">
        <v>0</v>
      </c>
      <c r="I228" s="20">
        <v>0</v>
      </c>
      <c r="J228" s="353"/>
      <c r="K228" s="353"/>
    </row>
    <row r="229" spans="1:11" ht="16.5" thickBot="1" x14ac:dyDescent="0.3">
      <c r="A229" s="1">
        <v>29</v>
      </c>
      <c r="B229" s="398"/>
      <c r="C229" s="434"/>
      <c r="D229" s="144">
        <v>2024</v>
      </c>
      <c r="E229" s="34" t="s">
        <v>209</v>
      </c>
      <c r="F229" s="25">
        <v>0</v>
      </c>
      <c r="G229" s="26">
        <v>0</v>
      </c>
      <c r="H229" s="26">
        <v>0</v>
      </c>
      <c r="I229" s="27">
        <v>0</v>
      </c>
      <c r="J229" s="354"/>
      <c r="K229" s="354"/>
    </row>
    <row r="230" spans="1:11" ht="15.75" customHeight="1" x14ac:dyDescent="0.25">
      <c r="A230" s="1">
        <v>29</v>
      </c>
      <c r="B230" s="396" t="s">
        <v>29</v>
      </c>
      <c r="C230" s="432" t="s">
        <v>211</v>
      </c>
      <c r="D230" s="141">
        <v>2022</v>
      </c>
      <c r="E230" s="145" t="s">
        <v>209</v>
      </c>
      <c r="F230" s="18">
        <v>0</v>
      </c>
      <c r="G230" s="19">
        <v>0</v>
      </c>
      <c r="H230" s="19">
        <v>0</v>
      </c>
      <c r="I230" s="20">
        <v>0</v>
      </c>
      <c r="J230" s="352" t="s">
        <v>210</v>
      </c>
      <c r="K230" s="352"/>
    </row>
    <row r="231" spans="1:11" x14ac:dyDescent="0.25">
      <c r="A231" s="1">
        <v>29</v>
      </c>
      <c r="B231" s="397"/>
      <c r="C231" s="433"/>
      <c r="D231" s="143">
        <v>2023</v>
      </c>
      <c r="E231" s="32" t="s">
        <v>209</v>
      </c>
      <c r="F231" s="18">
        <v>0</v>
      </c>
      <c r="G231" s="19">
        <v>0</v>
      </c>
      <c r="H231" s="19">
        <v>0</v>
      </c>
      <c r="I231" s="20">
        <v>0</v>
      </c>
      <c r="J231" s="353"/>
      <c r="K231" s="353"/>
    </row>
    <row r="232" spans="1:11" ht="16.5" thickBot="1" x14ac:dyDescent="0.3">
      <c r="A232" s="1">
        <v>29</v>
      </c>
      <c r="B232" s="398"/>
      <c r="C232" s="434"/>
      <c r="D232" s="144">
        <v>2024</v>
      </c>
      <c r="E232" s="34" t="s">
        <v>209</v>
      </c>
      <c r="F232" s="25">
        <v>0</v>
      </c>
      <c r="G232" s="26">
        <v>0</v>
      </c>
      <c r="H232" s="26">
        <v>0</v>
      </c>
      <c r="I232" s="27">
        <v>0</v>
      </c>
      <c r="J232" s="354"/>
      <c r="K232" s="354"/>
    </row>
    <row r="233" spans="1:11" ht="21" customHeight="1" x14ac:dyDescent="0.25">
      <c r="A233" s="1">
        <v>29</v>
      </c>
      <c r="B233" s="396" t="s">
        <v>106</v>
      </c>
      <c r="C233" s="432" t="s">
        <v>212</v>
      </c>
      <c r="D233" s="141">
        <v>2022</v>
      </c>
      <c r="E233" s="32">
        <f>350+57</f>
        <v>407</v>
      </c>
      <c r="F233" s="283">
        <f>600000+219140</f>
        <v>819140</v>
      </c>
      <c r="G233" s="19">
        <v>0</v>
      </c>
      <c r="H233" s="19">
        <v>435300</v>
      </c>
      <c r="I233" s="20">
        <f>F233+H233</f>
        <v>1254440</v>
      </c>
      <c r="J233" s="352" t="s">
        <v>233</v>
      </c>
      <c r="K233" s="352"/>
    </row>
    <row r="234" spans="1:11" ht="19.5" customHeight="1" x14ac:dyDescent="0.25">
      <c r="A234" s="1">
        <v>29</v>
      </c>
      <c r="B234" s="397"/>
      <c r="C234" s="433"/>
      <c r="D234" s="143">
        <v>2023</v>
      </c>
      <c r="E234" s="32" t="s">
        <v>209</v>
      </c>
      <c r="F234" s="18">
        <v>228960</v>
      </c>
      <c r="G234" s="19">
        <v>0</v>
      </c>
      <c r="H234" s="19">
        <v>1224600</v>
      </c>
      <c r="I234" s="20">
        <f t="shared" ref="I234:I235" si="28">F234+H234</f>
        <v>1453560</v>
      </c>
      <c r="J234" s="353"/>
      <c r="K234" s="353"/>
    </row>
    <row r="235" spans="1:11" ht="26.25" customHeight="1" thickBot="1" x14ac:dyDescent="0.3">
      <c r="A235" s="1">
        <v>29</v>
      </c>
      <c r="B235" s="398"/>
      <c r="C235" s="434"/>
      <c r="D235" s="144">
        <v>2024</v>
      </c>
      <c r="E235" s="32" t="s">
        <v>209</v>
      </c>
      <c r="F235" s="18">
        <v>149800</v>
      </c>
      <c r="G235" s="19">
        <v>0</v>
      </c>
      <c r="H235" s="19">
        <v>1220600</v>
      </c>
      <c r="I235" s="20">
        <f t="shared" si="28"/>
        <v>1370400</v>
      </c>
      <c r="J235" s="354"/>
      <c r="K235" s="354"/>
    </row>
    <row r="236" spans="1:11" ht="16.5" thickBot="1" x14ac:dyDescent="0.3">
      <c r="B236" s="60">
        <v>30</v>
      </c>
      <c r="C236" s="103" t="s">
        <v>213</v>
      </c>
      <c r="D236" s="104"/>
      <c r="E236" s="63">
        <f>SUM(E237:E239)</f>
        <v>10</v>
      </c>
      <c r="F236" s="146">
        <f>SUM(F237:F239)</f>
        <v>85500</v>
      </c>
      <c r="G236" s="147">
        <f t="shared" ref="G236:H236" si="29">SUM(G237:G239)</f>
        <v>6397</v>
      </c>
      <c r="H236" s="147">
        <f t="shared" si="29"/>
        <v>60000</v>
      </c>
      <c r="I236" s="148">
        <f>F236+G236+H236</f>
        <v>151897</v>
      </c>
      <c r="J236" s="156"/>
      <c r="K236" s="156"/>
    </row>
    <row r="237" spans="1:11" ht="27.75" customHeight="1" x14ac:dyDescent="0.25">
      <c r="A237" s="1">
        <v>30</v>
      </c>
      <c r="B237" s="396" t="s">
        <v>102</v>
      </c>
      <c r="C237" s="438" t="s">
        <v>214</v>
      </c>
      <c r="D237" s="141">
        <v>2022</v>
      </c>
      <c r="E237" s="32">
        <v>10</v>
      </c>
      <c r="F237" s="18">
        <v>28500</v>
      </c>
      <c r="G237" s="19">
        <v>2740</v>
      </c>
      <c r="H237" s="19">
        <v>20000</v>
      </c>
      <c r="I237" s="20">
        <f>H237+G237+F237</f>
        <v>51240</v>
      </c>
      <c r="J237" s="352" t="s">
        <v>215</v>
      </c>
      <c r="K237" s="352"/>
    </row>
    <row r="238" spans="1:11" ht="26.25" customHeight="1" x14ac:dyDescent="0.25">
      <c r="A238" s="1">
        <v>30</v>
      </c>
      <c r="B238" s="397"/>
      <c r="C238" s="439"/>
      <c r="D238" s="143">
        <v>2023</v>
      </c>
      <c r="E238" s="32">
        <v>0</v>
      </c>
      <c r="F238" s="18">
        <v>28500</v>
      </c>
      <c r="G238" s="19">
        <v>3120</v>
      </c>
      <c r="H238" s="19">
        <v>20000</v>
      </c>
      <c r="I238" s="20">
        <f t="shared" ref="I238:I239" si="30">H238+G238+F238</f>
        <v>51620</v>
      </c>
      <c r="J238" s="353"/>
      <c r="K238" s="353"/>
    </row>
    <row r="239" spans="1:11" ht="18" customHeight="1" thickBot="1" x14ac:dyDescent="0.3">
      <c r="A239" s="1">
        <v>30</v>
      </c>
      <c r="B239" s="398"/>
      <c r="C239" s="440"/>
      <c r="D239" s="144">
        <v>2024</v>
      </c>
      <c r="E239" s="32">
        <v>0</v>
      </c>
      <c r="F239" s="18">
        <v>28500</v>
      </c>
      <c r="G239" s="19">
        <v>537</v>
      </c>
      <c r="H239" s="19">
        <v>20000</v>
      </c>
      <c r="I239" s="20">
        <f t="shared" si="30"/>
        <v>49037</v>
      </c>
      <c r="J239" s="354"/>
      <c r="K239" s="354"/>
    </row>
    <row r="240" spans="1:11" ht="16.5" thickBot="1" x14ac:dyDescent="0.3">
      <c r="B240" s="60">
        <v>31</v>
      </c>
      <c r="C240" s="103" t="s">
        <v>86</v>
      </c>
      <c r="D240" s="113"/>
      <c r="E240" s="63">
        <f>SUM(E241:E243)</f>
        <v>0</v>
      </c>
      <c r="F240" s="64">
        <f>SUM(F241:F243)</f>
        <v>0</v>
      </c>
      <c r="G240" s="65">
        <f t="shared" ref="G240:H240" si="31">SUM(G241:G243)</f>
        <v>0</v>
      </c>
      <c r="H240" s="65">
        <f t="shared" si="31"/>
        <v>15000</v>
      </c>
      <c r="I240" s="66">
        <f>F240+G240+H240</f>
        <v>15000</v>
      </c>
      <c r="J240" s="156"/>
      <c r="K240" s="156"/>
    </row>
    <row r="241" spans="1:11" ht="26.25" customHeight="1" x14ac:dyDescent="0.25">
      <c r="A241" s="1">
        <v>31</v>
      </c>
      <c r="B241" s="114"/>
      <c r="C241" s="115" t="s">
        <v>87</v>
      </c>
      <c r="D241" s="29">
        <v>2022</v>
      </c>
      <c r="E241" s="35"/>
      <c r="F241" s="18">
        <v>0</v>
      </c>
      <c r="G241" s="19">
        <v>0</v>
      </c>
      <c r="H241" s="19">
        <v>5000</v>
      </c>
      <c r="I241" s="20">
        <f>F241+G241+H241</f>
        <v>5000</v>
      </c>
      <c r="J241" s="159" t="s">
        <v>155</v>
      </c>
      <c r="K241" s="285" t="s">
        <v>155</v>
      </c>
    </row>
    <row r="242" spans="1:11" x14ac:dyDescent="0.25">
      <c r="A242" s="1">
        <v>31</v>
      </c>
      <c r="B242" s="114"/>
      <c r="C242" s="115"/>
      <c r="D242" s="21">
        <v>2023</v>
      </c>
      <c r="E242" s="32"/>
      <c r="F242" s="18">
        <v>0</v>
      </c>
      <c r="G242" s="19">
        <v>0</v>
      </c>
      <c r="H242" s="19">
        <v>5000</v>
      </c>
      <c r="I242" s="20">
        <f>F242+G242+H242</f>
        <v>5000</v>
      </c>
      <c r="J242" s="159"/>
      <c r="K242" s="285"/>
    </row>
    <row r="243" spans="1:11" ht="16.5" thickBot="1" x14ac:dyDescent="0.3">
      <c r="A243" s="1">
        <v>31</v>
      </c>
      <c r="B243" s="117"/>
      <c r="C243" s="118"/>
      <c r="D243" s="36">
        <v>2024</v>
      </c>
      <c r="E243" s="32"/>
      <c r="F243" s="18">
        <v>0</v>
      </c>
      <c r="G243" s="19">
        <v>0</v>
      </c>
      <c r="H243" s="19">
        <v>5000</v>
      </c>
      <c r="I243" s="20">
        <f>F243+G243+H243</f>
        <v>5000</v>
      </c>
      <c r="J243" s="159"/>
      <c r="K243" s="285"/>
    </row>
    <row r="244" spans="1:11" ht="16.5" thickBot="1" x14ac:dyDescent="0.3">
      <c r="B244" s="60">
        <v>35</v>
      </c>
      <c r="C244" s="103" t="s">
        <v>216</v>
      </c>
      <c r="D244" s="113"/>
      <c r="E244" s="63">
        <f>SUM(E245:E247)</f>
        <v>0</v>
      </c>
      <c r="F244" s="64">
        <f>SUM(F245:F247)</f>
        <v>0</v>
      </c>
      <c r="G244" s="65">
        <f t="shared" ref="G244:H244" si="32">SUM(G245:G247)</f>
        <v>0</v>
      </c>
      <c r="H244" s="65">
        <f t="shared" si="32"/>
        <v>0</v>
      </c>
      <c r="I244" s="66">
        <f t="shared" ref="I244:I255" si="33">F244+G244+H244</f>
        <v>0</v>
      </c>
      <c r="J244" s="156"/>
      <c r="K244" s="156"/>
    </row>
    <row r="245" spans="1:11" ht="19.5" customHeight="1" x14ac:dyDescent="0.25">
      <c r="A245" s="1">
        <v>35</v>
      </c>
      <c r="B245" s="396" t="s">
        <v>45</v>
      </c>
      <c r="C245" s="441" t="s">
        <v>107</v>
      </c>
      <c r="D245" s="141">
        <v>2022</v>
      </c>
      <c r="E245" s="142">
        <v>0</v>
      </c>
      <c r="F245" s="18">
        <v>0</v>
      </c>
      <c r="G245" s="19">
        <v>0</v>
      </c>
      <c r="H245" s="19">
        <v>0</v>
      </c>
      <c r="I245" s="20">
        <f t="shared" si="33"/>
        <v>0</v>
      </c>
      <c r="J245" s="352" t="s">
        <v>217</v>
      </c>
      <c r="K245" s="352"/>
    </row>
    <row r="246" spans="1:11" x14ac:dyDescent="0.25">
      <c r="A246" s="1">
        <v>35</v>
      </c>
      <c r="B246" s="397"/>
      <c r="C246" s="442"/>
      <c r="D246" s="143">
        <v>2023</v>
      </c>
      <c r="E246" s="32">
        <v>0</v>
      </c>
      <c r="F246" s="18">
        <v>0</v>
      </c>
      <c r="G246" s="19">
        <v>0</v>
      </c>
      <c r="H246" s="19">
        <v>0</v>
      </c>
      <c r="I246" s="20">
        <f t="shared" si="33"/>
        <v>0</v>
      </c>
      <c r="J246" s="353"/>
      <c r="K246" s="353"/>
    </row>
    <row r="247" spans="1:11" ht="16.5" thickBot="1" x14ac:dyDescent="0.3">
      <c r="A247" s="1">
        <v>35</v>
      </c>
      <c r="B247" s="398"/>
      <c r="C247" s="443"/>
      <c r="D247" s="144">
        <v>2024</v>
      </c>
      <c r="E247" s="32">
        <v>0</v>
      </c>
      <c r="F247" s="18">
        <v>0</v>
      </c>
      <c r="G247" s="19">
        <v>0</v>
      </c>
      <c r="H247" s="19">
        <v>0</v>
      </c>
      <c r="I247" s="20">
        <f t="shared" si="33"/>
        <v>0</v>
      </c>
      <c r="J247" s="354"/>
      <c r="K247" s="354"/>
    </row>
    <row r="248" spans="1:11" ht="16.5" thickBot="1" x14ac:dyDescent="0.3">
      <c r="B248" s="105">
        <v>41</v>
      </c>
      <c r="C248" s="61" t="s">
        <v>218</v>
      </c>
      <c r="D248" s="108"/>
      <c r="E248" s="63">
        <f>SUM(E249:E251)</f>
        <v>0</v>
      </c>
      <c r="F248" s="146">
        <f>SUM(F249:F251)</f>
        <v>2034297</v>
      </c>
      <c r="G248" s="147">
        <f t="shared" ref="G248:H248" si="34">SUM(G249:G251)</f>
        <v>174249</v>
      </c>
      <c r="H248" s="147">
        <f t="shared" si="34"/>
        <v>212420</v>
      </c>
      <c r="I248" s="148">
        <f t="shared" si="33"/>
        <v>2420966</v>
      </c>
      <c r="J248" s="156"/>
      <c r="K248" s="156"/>
    </row>
    <row r="249" spans="1:11" ht="36.75" customHeight="1" x14ac:dyDescent="0.25">
      <c r="A249" s="1">
        <v>41</v>
      </c>
      <c r="B249" s="390" t="s">
        <v>110</v>
      </c>
      <c r="C249" s="453" t="s">
        <v>219</v>
      </c>
      <c r="D249" s="141">
        <v>2022</v>
      </c>
      <c r="E249" s="32" t="s">
        <v>209</v>
      </c>
      <c r="F249" s="18">
        <v>678099</v>
      </c>
      <c r="G249" s="19">
        <v>58083</v>
      </c>
      <c r="H249" s="19">
        <v>162420</v>
      </c>
      <c r="I249" s="20">
        <f>F249+G249+H249</f>
        <v>898602</v>
      </c>
      <c r="J249" s="352" t="s">
        <v>220</v>
      </c>
      <c r="K249" s="352"/>
    </row>
    <row r="250" spans="1:11" ht="29.25" customHeight="1" x14ac:dyDescent="0.25">
      <c r="A250" s="1">
        <v>41</v>
      </c>
      <c r="B250" s="391"/>
      <c r="C250" s="454"/>
      <c r="D250" s="143">
        <v>2023</v>
      </c>
      <c r="E250" s="32" t="s">
        <v>209</v>
      </c>
      <c r="F250" s="18">
        <v>678099</v>
      </c>
      <c r="G250" s="19">
        <v>58083</v>
      </c>
      <c r="H250" s="19">
        <v>50000</v>
      </c>
      <c r="I250" s="20">
        <f>F250+G250+H250</f>
        <v>786182</v>
      </c>
      <c r="J250" s="353"/>
      <c r="K250" s="353"/>
    </row>
    <row r="251" spans="1:11" ht="30.75" customHeight="1" thickBot="1" x14ac:dyDescent="0.3">
      <c r="A251" s="1">
        <v>41</v>
      </c>
      <c r="B251" s="392"/>
      <c r="C251" s="455"/>
      <c r="D251" s="144">
        <v>2024</v>
      </c>
      <c r="E251" s="32" t="s">
        <v>209</v>
      </c>
      <c r="F251" s="18">
        <v>678099</v>
      </c>
      <c r="G251" s="19">
        <v>58083</v>
      </c>
      <c r="H251" s="19">
        <v>0</v>
      </c>
      <c r="I251" s="20">
        <f t="shared" si="33"/>
        <v>736182</v>
      </c>
      <c r="J251" s="354"/>
      <c r="K251" s="354"/>
    </row>
    <row r="252" spans="1:11" ht="16.5" thickBot="1" x14ac:dyDescent="0.3">
      <c r="B252" s="60">
        <v>50</v>
      </c>
      <c r="C252" s="103" t="s">
        <v>273</v>
      </c>
      <c r="D252" s="113"/>
      <c r="E252" s="63">
        <f>SUM(E253:E255)</f>
        <v>13</v>
      </c>
      <c r="F252" s="64">
        <f>SUM(F253:F255)</f>
        <v>991421</v>
      </c>
      <c r="G252" s="65">
        <f t="shared" ref="G252:H252" si="35">SUM(G253:G255)</f>
        <v>108787</v>
      </c>
      <c r="H252" s="65">
        <f t="shared" si="35"/>
        <v>714643</v>
      </c>
      <c r="I252" s="66">
        <f t="shared" si="33"/>
        <v>1814851</v>
      </c>
      <c r="J252" s="181"/>
      <c r="K252" s="181"/>
    </row>
    <row r="253" spans="1:11" ht="39" customHeight="1" x14ac:dyDescent="0.25">
      <c r="A253" s="1">
        <v>50</v>
      </c>
      <c r="B253" s="402">
        <v>1320</v>
      </c>
      <c r="C253" s="234" t="s">
        <v>274</v>
      </c>
      <c r="D253" s="183" t="s">
        <v>159</v>
      </c>
      <c r="E253" s="32">
        <v>13</v>
      </c>
      <c r="F253" s="18">
        <v>493112</v>
      </c>
      <c r="G253" s="19">
        <v>58787</v>
      </c>
      <c r="H253" s="19">
        <v>564335</v>
      </c>
      <c r="I253" s="20">
        <f t="shared" si="33"/>
        <v>1116234</v>
      </c>
      <c r="J253" s="364" t="s">
        <v>275</v>
      </c>
      <c r="K253" s="364" t="s">
        <v>333</v>
      </c>
    </row>
    <row r="254" spans="1:11" ht="89.25" customHeight="1" x14ac:dyDescent="0.25">
      <c r="A254" s="1">
        <v>50</v>
      </c>
      <c r="B254" s="403"/>
      <c r="C254" s="235"/>
      <c r="D254" s="184" t="s">
        <v>242</v>
      </c>
      <c r="E254" s="32"/>
      <c r="F254" s="18">
        <v>89041</v>
      </c>
      <c r="G254" s="19">
        <v>0</v>
      </c>
      <c r="H254" s="19">
        <v>105783</v>
      </c>
      <c r="I254" s="20">
        <f t="shared" si="33"/>
        <v>194824</v>
      </c>
      <c r="J254" s="365"/>
      <c r="K254" s="365"/>
    </row>
    <row r="255" spans="1:11" ht="54" customHeight="1" thickBot="1" x14ac:dyDescent="0.3">
      <c r="A255" s="1">
        <v>50</v>
      </c>
      <c r="B255" s="404"/>
      <c r="C255" s="236"/>
      <c r="D255" s="185" t="s">
        <v>243</v>
      </c>
      <c r="E255" s="32"/>
      <c r="F255" s="18">
        <v>409268</v>
      </c>
      <c r="G255" s="19">
        <v>50000</v>
      </c>
      <c r="H255" s="19">
        <v>44525</v>
      </c>
      <c r="I255" s="20">
        <f t="shared" si="33"/>
        <v>503793</v>
      </c>
      <c r="J255" s="366"/>
      <c r="K255" s="366"/>
    </row>
    <row r="256" spans="1:11" ht="16.5" thickBot="1" x14ac:dyDescent="0.3">
      <c r="B256" s="60">
        <v>55</v>
      </c>
      <c r="C256" s="103" t="s">
        <v>88</v>
      </c>
      <c r="D256" s="104"/>
      <c r="E256" s="63">
        <f>SUM(E257:E259)</f>
        <v>0</v>
      </c>
      <c r="F256" s="64">
        <f>SUM(F257:F259)</f>
        <v>13271</v>
      </c>
      <c r="G256" s="65">
        <f t="shared" ref="G256:H256" si="36">SUM(G257:G259)</f>
        <v>467842</v>
      </c>
      <c r="H256" s="65">
        <f t="shared" si="36"/>
        <v>406319</v>
      </c>
      <c r="I256" s="66">
        <f>F256+G256+H256</f>
        <v>887432</v>
      </c>
      <c r="J256" s="156"/>
      <c r="K256" s="156"/>
    </row>
    <row r="257" spans="1:15" ht="46.5" customHeight="1" x14ac:dyDescent="0.25">
      <c r="A257" s="1">
        <v>55</v>
      </c>
      <c r="B257" s="453"/>
      <c r="C257" s="450" t="s">
        <v>89</v>
      </c>
      <c r="D257" s="17">
        <v>2022</v>
      </c>
      <c r="E257" s="32"/>
      <c r="F257" s="154">
        <v>3478</v>
      </c>
      <c r="G257" s="154">
        <v>139595</v>
      </c>
      <c r="H257" s="154">
        <v>135497</v>
      </c>
      <c r="I257" s="20">
        <f>F257+G257+H257</f>
        <v>278570</v>
      </c>
      <c r="J257" s="355" t="s">
        <v>138</v>
      </c>
      <c r="K257" s="352" t="s">
        <v>302</v>
      </c>
    </row>
    <row r="258" spans="1:15" ht="44.25" customHeight="1" x14ac:dyDescent="0.25">
      <c r="A258" s="1">
        <v>55</v>
      </c>
      <c r="B258" s="454"/>
      <c r="C258" s="451"/>
      <c r="D258" s="21">
        <v>2023</v>
      </c>
      <c r="E258" s="32"/>
      <c r="F258" s="154">
        <v>4918</v>
      </c>
      <c r="G258" s="154">
        <v>163083</v>
      </c>
      <c r="H258" s="154">
        <v>134869</v>
      </c>
      <c r="I258" s="20">
        <f>F258+G258+H258</f>
        <v>302870</v>
      </c>
      <c r="J258" s="356"/>
      <c r="K258" s="353"/>
    </row>
    <row r="259" spans="1:15" ht="61.5" customHeight="1" thickBot="1" x14ac:dyDescent="0.3">
      <c r="A259" s="1">
        <v>55</v>
      </c>
      <c r="B259" s="455"/>
      <c r="C259" s="452"/>
      <c r="D259" s="36">
        <v>2024</v>
      </c>
      <c r="E259" s="32"/>
      <c r="F259" s="18">
        <v>4875</v>
      </c>
      <c r="G259" s="154">
        <v>165164</v>
      </c>
      <c r="H259" s="154">
        <v>135953</v>
      </c>
      <c r="I259" s="20">
        <f>SUM(F259:H259)</f>
        <v>305992</v>
      </c>
      <c r="J259" s="357"/>
      <c r="K259" s="354"/>
    </row>
    <row r="260" spans="1:15" ht="15.75" customHeight="1" thickBot="1" x14ac:dyDescent="0.3">
      <c r="B260" s="60">
        <v>57</v>
      </c>
      <c r="C260" s="103" t="s">
        <v>90</v>
      </c>
      <c r="D260" s="113"/>
      <c r="E260" s="63">
        <f>SUM(E261:E263)</f>
        <v>0</v>
      </c>
      <c r="F260" s="64">
        <f>SUM(F261:F263)</f>
        <v>0</v>
      </c>
      <c r="G260" s="65">
        <f>SUM(G261:G263)</f>
        <v>110000</v>
      </c>
      <c r="H260" s="65">
        <f>SUM(H261:H263)</f>
        <v>0</v>
      </c>
      <c r="I260" s="66">
        <f>F260+G260+H260</f>
        <v>110000</v>
      </c>
      <c r="J260" s="156"/>
      <c r="K260" s="156"/>
    </row>
    <row r="261" spans="1:15" ht="15.75" customHeight="1" x14ac:dyDescent="0.25">
      <c r="A261" s="1">
        <v>57</v>
      </c>
      <c r="B261" s="114"/>
      <c r="C261" s="115" t="s">
        <v>91</v>
      </c>
      <c r="D261" s="17">
        <v>2022</v>
      </c>
      <c r="E261" s="35"/>
      <c r="F261" s="18">
        <v>0</v>
      </c>
      <c r="G261" s="19">
        <v>50000</v>
      </c>
      <c r="H261" s="19"/>
      <c r="I261" s="20">
        <f>F261+G261+H261</f>
        <v>50000</v>
      </c>
      <c r="J261" s="159" t="s">
        <v>156</v>
      </c>
      <c r="K261" s="352" t="s">
        <v>310</v>
      </c>
      <c r="O261" s="1">
        <f>5400+500</f>
        <v>5900</v>
      </c>
    </row>
    <row r="262" spans="1:15" ht="15.75" customHeight="1" x14ac:dyDescent="0.25">
      <c r="A262" s="1">
        <v>57</v>
      </c>
      <c r="B262" s="114"/>
      <c r="C262" s="115"/>
      <c r="D262" s="21">
        <v>2023</v>
      </c>
      <c r="E262" s="32"/>
      <c r="F262" s="18">
        <v>0</v>
      </c>
      <c r="G262" s="19">
        <v>30000</v>
      </c>
      <c r="H262" s="19">
        <v>0</v>
      </c>
      <c r="I262" s="20">
        <f>F262+G262+H262</f>
        <v>30000</v>
      </c>
      <c r="J262" s="159"/>
      <c r="K262" s="353"/>
      <c r="O262" s="1">
        <v>900</v>
      </c>
    </row>
    <row r="263" spans="1:15" ht="15.75" customHeight="1" thickBot="1" x14ac:dyDescent="0.3">
      <c r="A263" s="1">
        <v>57</v>
      </c>
      <c r="B263" s="117"/>
      <c r="C263" s="118"/>
      <c r="D263" s="36">
        <v>2024</v>
      </c>
      <c r="E263" s="32"/>
      <c r="F263" s="18">
        <v>0</v>
      </c>
      <c r="G263" s="19">
        <v>30000</v>
      </c>
      <c r="H263" s="19">
        <v>0</v>
      </c>
      <c r="I263" s="20">
        <f>F263+G263+H263</f>
        <v>30000</v>
      </c>
      <c r="J263" s="159"/>
      <c r="K263" s="354"/>
    </row>
    <row r="264" spans="1:15" ht="16.5" thickBot="1" x14ac:dyDescent="0.3">
      <c r="B264" s="60">
        <v>63</v>
      </c>
      <c r="C264" s="103" t="s">
        <v>221</v>
      </c>
      <c r="D264" s="113"/>
      <c r="E264" s="63">
        <f>SUM(E265:E267)</f>
        <v>0</v>
      </c>
      <c r="F264" s="146">
        <f>SUM(F265:F276)</f>
        <v>80600</v>
      </c>
      <c r="G264" s="146">
        <f t="shared" ref="G264:I264" si="37">SUM(G265:G276)</f>
        <v>79849</v>
      </c>
      <c r="H264" s="146">
        <f t="shared" si="37"/>
        <v>109160</v>
      </c>
      <c r="I264" s="146">
        <f t="shared" si="37"/>
        <v>269609</v>
      </c>
      <c r="J264" s="156"/>
      <c r="K264" s="156"/>
    </row>
    <row r="265" spans="1:15" ht="19.5" customHeight="1" x14ac:dyDescent="0.25">
      <c r="A265" s="1">
        <v>63</v>
      </c>
      <c r="B265" s="435" t="s">
        <v>102</v>
      </c>
      <c r="C265" s="456" t="s">
        <v>222</v>
      </c>
      <c r="D265" s="141">
        <v>2022</v>
      </c>
      <c r="E265" s="142" t="s">
        <v>209</v>
      </c>
      <c r="F265" s="18">
        <v>15200</v>
      </c>
      <c r="G265" s="19"/>
      <c r="H265" s="19">
        <v>100160</v>
      </c>
      <c r="I265" s="20">
        <f>H265+F265</f>
        <v>115360</v>
      </c>
      <c r="J265" s="352" t="s">
        <v>223</v>
      </c>
      <c r="K265" s="352"/>
    </row>
    <row r="266" spans="1:15" x14ac:dyDescent="0.25">
      <c r="A266" s="1">
        <v>63</v>
      </c>
      <c r="B266" s="436"/>
      <c r="C266" s="457"/>
      <c r="D266" s="143">
        <v>2023</v>
      </c>
      <c r="E266" s="142" t="s">
        <v>209</v>
      </c>
      <c r="F266" s="18"/>
      <c r="G266" s="19"/>
      <c r="H266" s="19"/>
      <c r="I266" s="20"/>
      <c r="J266" s="353"/>
      <c r="K266" s="353"/>
    </row>
    <row r="267" spans="1:15" ht="16.5" thickBot="1" x14ac:dyDescent="0.3">
      <c r="A267" s="1">
        <v>63</v>
      </c>
      <c r="B267" s="437"/>
      <c r="C267" s="458"/>
      <c r="D267" s="144">
        <v>2024</v>
      </c>
      <c r="E267" s="142" t="s">
        <v>209</v>
      </c>
      <c r="F267" s="25"/>
      <c r="G267" s="26"/>
      <c r="H267" s="26"/>
      <c r="I267" s="27"/>
      <c r="J267" s="354"/>
      <c r="K267" s="354"/>
    </row>
    <row r="268" spans="1:15" ht="27.75" customHeight="1" x14ac:dyDescent="0.25">
      <c r="A268" s="1">
        <v>63</v>
      </c>
      <c r="B268" s="435" t="s">
        <v>104</v>
      </c>
      <c r="C268" s="441" t="s">
        <v>224</v>
      </c>
      <c r="D268" s="141">
        <v>2022</v>
      </c>
      <c r="E268" s="149"/>
      <c r="F268" s="18">
        <v>21800</v>
      </c>
      <c r="G268" s="19">
        <v>28882</v>
      </c>
      <c r="H268" s="19">
        <v>3000</v>
      </c>
      <c r="I268" s="20">
        <f>F268+G268+H268</f>
        <v>53682</v>
      </c>
      <c r="J268" s="352" t="s">
        <v>225</v>
      </c>
      <c r="K268" s="352"/>
    </row>
    <row r="269" spans="1:15" ht="22.5" customHeight="1" x14ac:dyDescent="0.25">
      <c r="A269" s="1">
        <v>63</v>
      </c>
      <c r="B269" s="436"/>
      <c r="C269" s="442"/>
      <c r="D269" s="143">
        <v>2023</v>
      </c>
      <c r="E269" s="35"/>
      <c r="F269" s="18">
        <v>21800</v>
      </c>
      <c r="G269" s="19">
        <v>28882</v>
      </c>
      <c r="H269" s="19">
        <v>3000</v>
      </c>
      <c r="I269" s="20">
        <f t="shared" ref="I269:I270" si="38">F269+G269+H269</f>
        <v>53682</v>
      </c>
      <c r="J269" s="353"/>
      <c r="K269" s="353"/>
    </row>
    <row r="270" spans="1:15" ht="28.5" customHeight="1" thickBot="1" x14ac:dyDescent="0.3">
      <c r="A270" s="1">
        <v>63</v>
      </c>
      <c r="B270" s="437"/>
      <c r="C270" s="443"/>
      <c r="D270" s="144">
        <v>2024</v>
      </c>
      <c r="E270" s="150"/>
      <c r="F270" s="25">
        <v>21800</v>
      </c>
      <c r="G270" s="26">
        <v>22085</v>
      </c>
      <c r="H270" s="26">
        <v>3000</v>
      </c>
      <c r="I270" s="27">
        <f t="shared" si="38"/>
        <v>46885</v>
      </c>
      <c r="J270" s="354"/>
      <c r="K270" s="354"/>
    </row>
    <row r="271" spans="1:15" ht="15.75" customHeight="1" x14ac:dyDescent="0.25">
      <c r="A271" s="1">
        <v>63</v>
      </c>
      <c r="B271" s="435" t="s">
        <v>105</v>
      </c>
      <c r="C271" s="441" t="s">
        <v>226</v>
      </c>
      <c r="D271" s="141">
        <v>2022</v>
      </c>
      <c r="E271" s="35"/>
      <c r="F271" s="18"/>
      <c r="G271" s="19"/>
      <c r="H271" s="19"/>
      <c r="I271" s="20"/>
      <c r="J271" s="352" t="s">
        <v>227</v>
      </c>
      <c r="K271" s="352"/>
    </row>
    <row r="272" spans="1:15" x14ac:dyDescent="0.25">
      <c r="A272" s="1">
        <v>63</v>
      </c>
      <c r="B272" s="436"/>
      <c r="C272" s="442"/>
      <c r="D272" s="143">
        <v>2023</v>
      </c>
      <c r="E272" s="35"/>
      <c r="F272" s="18"/>
      <c r="G272" s="19"/>
      <c r="H272" s="19"/>
      <c r="I272" s="20"/>
      <c r="J272" s="353"/>
      <c r="K272" s="353"/>
    </row>
    <row r="273" spans="1:11" ht="16.5" thickBot="1" x14ac:dyDescent="0.3">
      <c r="A273" s="1">
        <v>63</v>
      </c>
      <c r="B273" s="437"/>
      <c r="C273" s="443"/>
      <c r="D273" s="144">
        <v>2024</v>
      </c>
      <c r="E273" s="35"/>
      <c r="F273" s="18"/>
      <c r="G273" s="19"/>
      <c r="H273" s="19"/>
      <c r="I273" s="20"/>
      <c r="J273" s="354"/>
      <c r="K273" s="354"/>
    </row>
    <row r="274" spans="1:11" ht="19.5" customHeight="1" x14ac:dyDescent="0.25">
      <c r="A274" s="1">
        <v>63</v>
      </c>
      <c r="B274" s="435" t="s">
        <v>103</v>
      </c>
      <c r="C274" s="441" t="s">
        <v>228</v>
      </c>
      <c r="D274" s="141">
        <v>2022</v>
      </c>
      <c r="E274" s="151">
        <v>0</v>
      </c>
      <c r="F274" s="22">
        <v>0</v>
      </c>
      <c r="G274" s="23">
        <v>0</v>
      </c>
      <c r="H274" s="23">
        <v>0</v>
      </c>
      <c r="I274" s="24">
        <v>0</v>
      </c>
      <c r="J274" s="352" t="s">
        <v>229</v>
      </c>
      <c r="K274" s="352"/>
    </row>
    <row r="275" spans="1:11" x14ac:dyDescent="0.25">
      <c r="A275" s="1">
        <v>63</v>
      </c>
      <c r="B275" s="436"/>
      <c r="C275" s="442"/>
      <c r="D275" s="143">
        <v>2023</v>
      </c>
      <c r="E275" s="142">
        <v>0</v>
      </c>
      <c r="F275" s="18">
        <v>0</v>
      </c>
      <c r="G275" s="19">
        <v>0</v>
      </c>
      <c r="H275" s="19">
        <v>0</v>
      </c>
      <c r="I275" s="20">
        <v>0</v>
      </c>
      <c r="J275" s="353"/>
      <c r="K275" s="353"/>
    </row>
    <row r="276" spans="1:11" ht="16.5" thickBot="1" x14ac:dyDescent="0.3">
      <c r="A276" s="1">
        <v>63</v>
      </c>
      <c r="B276" s="437"/>
      <c r="C276" s="443"/>
      <c r="D276" s="144">
        <v>2024</v>
      </c>
      <c r="E276" s="142">
        <v>0</v>
      </c>
      <c r="F276" s="18">
        <v>0</v>
      </c>
      <c r="G276" s="19">
        <v>0</v>
      </c>
      <c r="H276" s="19">
        <v>0</v>
      </c>
      <c r="I276" s="20">
        <v>0</v>
      </c>
      <c r="J276" s="354"/>
      <c r="K276" s="354"/>
    </row>
    <row r="277" spans="1:11" ht="15.75" customHeight="1" thickBot="1" x14ac:dyDescent="0.3">
      <c r="B277" s="105">
        <v>66</v>
      </c>
      <c r="C277" s="61" t="s">
        <v>92</v>
      </c>
      <c r="D277" s="108"/>
      <c r="E277" s="63">
        <f>SUM(E278:E280)</f>
        <v>3</v>
      </c>
      <c r="F277" s="64">
        <f>SUM(F278:F280)</f>
        <v>20400</v>
      </c>
      <c r="G277" s="65">
        <f>SUM(G278:G280)</f>
        <v>7960</v>
      </c>
      <c r="H277" s="65">
        <f>SUM(H278:H280)</f>
        <v>19000</v>
      </c>
      <c r="I277" s="66">
        <f t="shared" ref="I277:I284" si="39">F277+G277+H277</f>
        <v>47360</v>
      </c>
      <c r="J277" s="156"/>
      <c r="K277" s="156"/>
    </row>
    <row r="278" spans="1:11" ht="15.75" customHeight="1" x14ac:dyDescent="0.25">
      <c r="A278" s="1">
        <v>66</v>
      </c>
      <c r="B278" s="390"/>
      <c r="C278" s="38"/>
      <c r="D278" s="17">
        <v>2022</v>
      </c>
      <c r="E278" s="32">
        <f>2+1</f>
        <v>3</v>
      </c>
      <c r="F278" s="18">
        <f>900+5900</f>
        <v>6800</v>
      </c>
      <c r="G278" s="19">
        <v>5000</v>
      </c>
      <c r="H278" s="19">
        <v>13000</v>
      </c>
      <c r="I278" s="20">
        <f t="shared" si="39"/>
        <v>24800</v>
      </c>
      <c r="J278" s="352" t="s">
        <v>157</v>
      </c>
      <c r="K278" s="352" t="s">
        <v>311</v>
      </c>
    </row>
    <row r="279" spans="1:11" ht="15.75" customHeight="1" x14ac:dyDescent="0.25">
      <c r="A279" s="1">
        <v>66</v>
      </c>
      <c r="B279" s="391"/>
      <c r="C279" s="39"/>
      <c r="D279" s="21">
        <v>2023</v>
      </c>
      <c r="E279" s="32"/>
      <c r="F279" s="18">
        <f>900+5900</f>
        <v>6800</v>
      </c>
      <c r="G279" s="19">
        <v>2960</v>
      </c>
      <c r="H279" s="19">
        <v>3000</v>
      </c>
      <c r="I279" s="20">
        <f t="shared" si="39"/>
        <v>12760</v>
      </c>
      <c r="J279" s="353"/>
      <c r="K279" s="353"/>
    </row>
    <row r="280" spans="1:11" ht="15.75" customHeight="1" thickBot="1" x14ac:dyDescent="0.3">
      <c r="A280" s="1">
        <v>66</v>
      </c>
      <c r="B280" s="392"/>
      <c r="C280" s="40"/>
      <c r="D280" s="36">
        <v>2024</v>
      </c>
      <c r="E280" s="32"/>
      <c r="F280" s="18">
        <f>900+5900</f>
        <v>6800</v>
      </c>
      <c r="G280" s="19">
        <v>0</v>
      </c>
      <c r="H280" s="19">
        <v>3000</v>
      </c>
      <c r="I280" s="20">
        <f t="shared" si="39"/>
        <v>9800</v>
      </c>
      <c r="J280" s="354"/>
      <c r="K280" s="354"/>
    </row>
    <row r="281" spans="1:11" ht="16.5" thickBot="1" x14ac:dyDescent="0.3">
      <c r="B281" s="60">
        <v>67</v>
      </c>
      <c r="C281" s="103" t="s">
        <v>93</v>
      </c>
      <c r="D281" s="113"/>
      <c r="E281" s="63">
        <f>SUM(E282:E284)</f>
        <v>4</v>
      </c>
      <c r="F281" s="64">
        <f>SUM(F282:F284)</f>
        <v>16500</v>
      </c>
      <c r="G281" s="65">
        <f t="shared" ref="G281:H281" si="40">SUM(G282:G284)</f>
        <v>6000</v>
      </c>
      <c r="H281" s="65">
        <f t="shared" si="40"/>
        <v>3000</v>
      </c>
      <c r="I281" s="66">
        <f t="shared" si="39"/>
        <v>25500</v>
      </c>
      <c r="J281" s="156"/>
      <c r="K281" s="156"/>
    </row>
    <row r="282" spans="1:11" ht="26.25" customHeight="1" x14ac:dyDescent="0.25">
      <c r="A282" s="1">
        <v>67</v>
      </c>
      <c r="B282" s="114"/>
      <c r="C282" s="115" t="s">
        <v>46</v>
      </c>
      <c r="D282" s="17">
        <v>2022</v>
      </c>
      <c r="E282" s="35">
        <v>4</v>
      </c>
      <c r="F282" s="18">
        <v>5500</v>
      </c>
      <c r="G282" s="19">
        <v>2000</v>
      </c>
      <c r="H282" s="19">
        <v>3000</v>
      </c>
      <c r="I282" s="20">
        <f t="shared" si="39"/>
        <v>10500</v>
      </c>
      <c r="J282" s="352" t="s">
        <v>158</v>
      </c>
      <c r="K282" s="352" t="s">
        <v>312</v>
      </c>
    </row>
    <row r="283" spans="1:11" x14ac:dyDescent="0.25">
      <c r="A283" s="1">
        <v>67</v>
      </c>
      <c r="B283" s="114"/>
      <c r="C283" s="115"/>
      <c r="D283" s="21">
        <v>2023</v>
      </c>
      <c r="E283" s="35"/>
      <c r="F283" s="18">
        <v>5500</v>
      </c>
      <c r="G283" s="19">
        <v>2000</v>
      </c>
      <c r="H283" s="19">
        <v>0</v>
      </c>
      <c r="I283" s="20">
        <f t="shared" si="39"/>
        <v>7500</v>
      </c>
      <c r="J283" s="353"/>
      <c r="K283" s="353"/>
    </row>
    <row r="284" spans="1:11" ht="16.5" thickBot="1" x14ac:dyDescent="0.3">
      <c r="A284" s="1">
        <v>67</v>
      </c>
      <c r="B284" s="117"/>
      <c r="C284" s="118"/>
      <c r="D284" s="36">
        <v>2024</v>
      </c>
      <c r="E284" s="35"/>
      <c r="F284" s="18">
        <v>5500</v>
      </c>
      <c r="G284" s="19">
        <v>2000</v>
      </c>
      <c r="H284" s="19">
        <v>0</v>
      </c>
      <c r="I284" s="20">
        <f t="shared" si="39"/>
        <v>7500</v>
      </c>
      <c r="J284" s="354"/>
      <c r="K284" s="354"/>
    </row>
    <row r="285" spans="1:11" ht="16.5" thickBot="1" x14ac:dyDescent="0.3">
      <c r="B285" s="105">
        <v>73</v>
      </c>
      <c r="C285" s="106" t="s">
        <v>230</v>
      </c>
      <c r="D285" s="107"/>
      <c r="E285" s="63">
        <f>SUM(E286:E288)</f>
        <v>0</v>
      </c>
      <c r="F285" s="146">
        <f>SUM(F286:F288)</f>
        <v>18000</v>
      </c>
      <c r="G285" s="147">
        <f t="shared" ref="G285:H285" si="41">SUM(G286:G288)</f>
        <v>99000</v>
      </c>
      <c r="H285" s="147">
        <f t="shared" si="41"/>
        <v>24700</v>
      </c>
      <c r="I285" s="148">
        <f t="shared" ref="I285:I288" si="42">F285+G285+H285</f>
        <v>141700</v>
      </c>
      <c r="J285" s="156"/>
      <c r="K285" s="156"/>
    </row>
    <row r="286" spans="1:11" ht="43.5" customHeight="1" x14ac:dyDescent="0.25">
      <c r="A286" s="1">
        <v>73</v>
      </c>
      <c r="B286" s="435" t="s">
        <v>109</v>
      </c>
      <c r="C286" s="438" t="s">
        <v>231</v>
      </c>
      <c r="D286" s="141">
        <v>2022</v>
      </c>
      <c r="E286" s="32">
        <v>0</v>
      </c>
      <c r="F286" s="18">
        <v>6000</v>
      </c>
      <c r="G286" s="19">
        <v>33000</v>
      </c>
      <c r="H286" s="19">
        <v>24700</v>
      </c>
      <c r="I286" s="20">
        <f t="shared" si="42"/>
        <v>63700</v>
      </c>
      <c r="J286" s="352" t="s">
        <v>232</v>
      </c>
      <c r="K286" s="352"/>
    </row>
    <row r="287" spans="1:11" ht="32.25" customHeight="1" x14ac:dyDescent="0.25">
      <c r="A287" s="1">
        <v>73</v>
      </c>
      <c r="B287" s="436"/>
      <c r="C287" s="439"/>
      <c r="D287" s="143">
        <v>2023</v>
      </c>
      <c r="E287" s="32">
        <v>0</v>
      </c>
      <c r="F287" s="18">
        <v>6000</v>
      </c>
      <c r="G287" s="19">
        <v>33000</v>
      </c>
      <c r="H287" s="19">
        <v>0</v>
      </c>
      <c r="I287" s="20">
        <f t="shared" si="42"/>
        <v>39000</v>
      </c>
      <c r="J287" s="353"/>
      <c r="K287" s="353"/>
    </row>
    <row r="288" spans="1:11" ht="34.5" customHeight="1" thickBot="1" x14ac:dyDescent="0.3">
      <c r="A288" s="1">
        <v>73</v>
      </c>
      <c r="B288" s="437"/>
      <c r="C288" s="440"/>
      <c r="D288" s="144">
        <v>2024</v>
      </c>
      <c r="E288" s="34">
        <v>0</v>
      </c>
      <c r="F288" s="25">
        <v>6000</v>
      </c>
      <c r="G288" s="26">
        <v>33000</v>
      </c>
      <c r="H288" s="26">
        <v>0</v>
      </c>
      <c r="I288" s="27">
        <f t="shared" si="42"/>
        <v>39000</v>
      </c>
      <c r="J288" s="354"/>
      <c r="K288" s="354"/>
    </row>
    <row r="289" spans="1:14" ht="32.25" thickBot="1" x14ac:dyDescent="0.3">
      <c r="B289" s="105">
        <v>76</v>
      </c>
      <c r="C289" s="106" t="s">
        <v>94</v>
      </c>
      <c r="D289" s="107"/>
      <c r="E289" s="63">
        <f>SUM(E290:E292)</f>
        <v>0</v>
      </c>
      <c r="F289" s="64">
        <f>SUM(F290:F292)</f>
        <v>0</v>
      </c>
      <c r="G289" s="65">
        <f t="shared" ref="G289:H289" si="43">SUM(G290:G292)</f>
        <v>30000</v>
      </c>
      <c r="H289" s="65">
        <f t="shared" si="43"/>
        <v>0</v>
      </c>
      <c r="I289" s="66">
        <f>F289+G289+H289</f>
        <v>30000</v>
      </c>
      <c r="J289" s="156"/>
      <c r="K289" s="156"/>
    </row>
    <row r="290" spans="1:14" ht="16.5" customHeight="1" x14ac:dyDescent="0.25">
      <c r="A290" s="1">
        <v>76</v>
      </c>
      <c r="B290" s="390" t="s">
        <v>45</v>
      </c>
      <c r="C290" s="41" t="s">
        <v>9</v>
      </c>
      <c r="D290" s="17">
        <v>2022</v>
      </c>
      <c r="E290" s="32"/>
      <c r="F290" s="18"/>
      <c r="G290" s="154">
        <v>30000</v>
      </c>
      <c r="H290" s="19">
        <v>0</v>
      </c>
      <c r="I290" s="20">
        <f>F290+G290+H290</f>
        <v>30000</v>
      </c>
      <c r="J290" s="355" t="s">
        <v>139</v>
      </c>
      <c r="K290" s="355"/>
    </row>
    <row r="291" spans="1:14" x14ac:dyDescent="0.25">
      <c r="A291" s="1">
        <v>76</v>
      </c>
      <c r="B291" s="391"/>
      <c r="C291" s="42"/>
      <c r="D291" s="21">
        <v>2023</v>
      </c>
      <c r="E291" s="32"/>
      <c r="F291" s="18"/>
      <c r="G291" s="19">
        <v>0</v>
      </c>
      <c r="H291" s="19">
        <v>0</v>
      </c>
      <c r="I291" s="20">
        <f>F291+G291+H291</f>
        <v>0</v>
      </c>
      <c r="J291" s="356"/>
      <c r="K291" s="356"/>
    </row>
    <row r="292" spans="1:14" ht="16.5" thickBot="1" x14ac:dyDescent="0.3">
      <c r="A292" s="1">
        <v>76</v>
      </c>
      <c r="B292" s="392"/>
      <c r="C292" s="43"/>
      <c r="D292" s="36">
        <v>2024</v>
      </c>
      <c r="E292" s="32"/>
      <c r="F292" s="18"/>
      <c r="G292" s="19">
        <v>0</v>
      </c>
      <c r="H292" s="19">
        <v>0</v>
      </c>
      <c r="I292" s="20">
        <f>F292+G292+H292</f>
        <v>0</v>
      </c>
      <c r="J292" s="357"/>
      <c r="K292" s="357"/>
    </row>
    <row r="293" spans="1:14" ht="16.5" thickBot="1" x14ac:dyDescent="0.3">
      <c r="B293" s="74">
        <v>77</v>
      </c>
      <c r="C293" s="75" t="s">
        <v>95</v>
      </c>
      <c r="D293" s="82"/>
      <c r="E293" s="69">
        <f>SUM(E294:E296)</f>
        <v>8</v>
      </c>
      <c r="F293" s="78">
        <f>SUM(F294:F296)</f>
        <v>16200</v>
      </c>
      <c r="G293" s="79">
        <f t="shared" ref="G293:H293" si="44">SUM(G294:G296)</f>
        <v>1620</v>
      </c>
      <c r="H293" s="79">
        <f t="shared" si="44"/>
        <v>0</v>
      </c>
      <c r="I293" s="80">
        <f t="shared" ref="I293:I296" si="45">F293+G293+H293</f>
        <v>17820</v>
      </c>
      <c r="J293" s="166"/>
      <c r="K293" s="166"/>
    </row>
    <row r="294" spans="1:14" ht="15.75" customHeight="1" x14ac:dyDescent="0.25">
      <c r="A294" s="1">
        <v>77</v>
      </c>
      <c r="B294" s="396" t="s">
        <v>96</v>
      </c>
      <c r="C294" s="49" t="s">
        <v>97</v>
      </c>
      <c r="D294" s="272">
        <v>2022</v>
      </c>
      <c r="E294" s="58">
        <v>4</v>
      </c>
      <c r="F294" s="22">
        <v>5400</v>
      </c>
      <c r="G294" s="23">
        <v>540</v>
      </c>
      <c r="H294" s="23">
        <v>0</v>
      </c>
      <c r="I294" s="24">
        <f t="shared" si="45"/>
        <v>5940</v>
      </c>
      <c r="J294" s="349" t="s">
        <v>117</v>
      </c>
      <c r="K294" s="349" t="s">
        <v>297</v>
      </c>
    </row>
    <row r="295" spans="1:14" x14ac:dyDescent="0.25">
      <c r="A295" s="1">
        <v>77</v>
      </c>
      <c r="B295" s="397"/>
      <c r="C295" s="50"/>
      <c r="D295" s="47">
        <v>2023</v>
      </c>
      <c r="E295" s="44">
        <v>2</v>
      </c>
      <c r="F295" s="18">
        <v>5400</v>
      </c>
      <c r="G295" s="19">
        <v>540</v>
      </c>
      <c r="H295" s="19">
        <v>0</v>
      </c>
      <c r="I295" s="20">
        <f t="shared" si="45"/>
        <v>5940</v>
      </c>
      <c r="J295" s="350"/>
      <c r="K295" s="350"/>
    </row>
    <row r="296" spans="1:14" ht="16.5" thickBot="1" x14ac:dyDescent="0.3">
      <c r="A296" s="1">
        <v>77</v>
      </c>
      <c r="B296" s="398"/>
      <c r="C296" s="51"/>
      <c r="D296" s="48">
        <v>2024</v>
      </c>
      <c r="E296" s="59">
        <v>2</v>
      </c>
      <c r="F296" s="25">
        <v>5400</v>
      </c>
      <c r="G296" s="26">
        <v>540</v>
      </c>
      <c r="H296" s="26">
        <v>0</v>
      </c>
      <c r="I296" s="27">
        <f t="shared" si="45"/>
        <v>5940</v>
      </c>
      <c r="J296" s="351"/>
      <c r="K296" s="351"/>
    </row>
    <row r="297" spans="1:14" ht="16.5" thickBot="1" x14ac:dyDescent="0.3">
      <c r="B297" s="119">
        <v>87</v>
      </c>
      <c r="C297" s="103" t="s">
        <v>98</v>
      </c>
      <c r="D297" s="120"/>
      <c r="E297" s="63">
        <f>E298+E299+E300+E305+E306+E307+E318+E322+E326</f>
        <v>60</v>
      </c>
      <c r="F297" s="64">
        <f>F298+F299+F300+F305+F306+F307+F318+F322+F326</f>
        <v>246208</v>
      </c>
      <c r="G297" s="65">
        <f>G298+G299+G300+G305+G306+G307+G318+G322+G326</f>
        <v>2150217</v>
      </c>
      <c r="H297" s="65">
        <f>H298+H299+H300+H305+H306+H307+H318+H322+H326</f>
        <v>3171604</v>
      </c>
      <c r="I297" s="66">
        <f>I298+I299+I300+I305+I306+I307+I318+I322+I326</f>
        <v>5568029</v>
      </c>
      <c r="J297" s="156"/>
      <c r="K297" s="156"/>
    </row>
    <row r="298" spans="1:14" customFormat="1" ht="33.75" customHeight="1" thickBot="1" x14ac:dyDescent="0.3">
      <c r="A298" s="1">
        <v>87</v>
      </c>
      <c r="B298" s="266"/>
      <c r="C298" s="265" t="s">
        <v>100</v>
      </c>
      <c r="D298" s="121" t="s">
        <v>159</v>
      </c>
      <c r="E298" s="122"/>
      <c r="F298" s="122"/>
      <c r="G298" s="123">
        <v>20000</v>
      </c>
      <c r="H298" s="124">
        <v>56364</v>
      </c>
      <c r="I298" s="125">
        <f>SUM(F298:H298)</f>
        <v>76364</v>
      </c>
      <c r="J298" s="167" t="s">
        <v>160</v>
      </c>
      <c r="K298" s="167" t="s">
        <v>313</v>
      </c>
      <c r="L298" s="126"/>
      <c r="M298" s="126"/>
      <c r="N298" s="126"/>
    </row>
    <row r="299" spans="1:14" customFormat="1" ht="20.25" customHeight="1" thickBot="1" x14ac:dyDescent="0.3">
      <c r="A299" s="1">
        <v>87</v>
      </c>
      <c r="B299" s="267"/>
      <c r="C299" s="265" t="s">
        <v>161</v>
      </c>
      <c r="D299" s="127" t="s">
        <v>159</v>
      </c>
      <c r="E299" s="122"/>
      <c r="F299" s="122"/>
      <c r="G299" s="123"/>
      <c r="H299" s="124">
        <v>427000</v>
      </c>
      <c r="I299" s="125">
        <f>SUM(F299:H299)</f>
        <v>427000</v>
      </c>
      <c r="J299" s="168" t="s">
        <v>162</v>
      </c>
      <c r="K299" s="168" t="s">
        <v>314</v>
      </c>
      <c r="L299" s="126"/>
    </row>
    <row r="300" spans="1:14" customFormat="1" ht="21" customHeight="1" thickBot="1" x14ac:dyDescent="0.3">
      <c r="A300" s="1">
        <v>87</v>
      </c>
      <c r="B300" s="268"/>
      <c r="C300" s="262" t="s">
        <v>163</v>
      </c>
      <c r="D300" s="133" t="s">
        <v>159</v>
      </c>
      <c r="E300" s="273">
        <f>E301+E302+E304</f>
        <v>2</v>
      </c>
      <c r="F300" s="273">
        <f t="shared" ref="F300:G300" si="46">F301+F302+F304</f>
        <v>2167</v>
      </c>
      <c r="G300" s="273">
        <f t="shared" si="46"/>
        <v>5000</v>
      </c>
      <c r="H300" s="273">
        <f>H301+H302+H304</f>
        <v>0</v>
      </c>
      <c r="I300" s="273">
        <f>I301+I302+I304</f>
        <v>7167</v>
      </c>
      <c r="J300" s="274"/>
      <c r="K300" s="274"/>
    </row>
    <row r="301" spans="1:14" s="131" customFormat="1" ht="27" customHeight="1" thickBot="1" x14ac:dyDescent="0.3">
      <c r="A301" s="1">
        <v>87</v>
      </c>
      <c r="B301" s="269"/>
      <c r="C301" s="262" t="s">
        <v>164</v>
      </c>
      <c r="D301" s="128" t="s">
        <v>159</v>
      </c>
      <c r="E301" s="122">
        <v>2</v>
      </c>
      <c r="F301" s="122">
        <v>2167</v>
      </c>
      <c r="G301" s="123">
        <v>5000</v>
      </c>
      <c r="H301" s="129">
        <v>0</v>
      </c>
      <c r="I301" s="130">
        <f>SUM(F301:H301)</f>
        <v>7167</v>
      </c>
      <c r="J301" s="169" t="s">
        <v>165</v>
      </c>
      <c r="K301" s="169" t="s">
        <v>315</v>
      </c>
    </row>
    <row r="302" spans="1:14" s="131" customFormat="1" ht="23.25" customHeight="1" thickBot="1" x14ac:dyDescent="0.3">
      <c r="A302" s="1">
        <v>87</v>
      </c>
      <c r="B302" s="269"/>
      <c r="C302" s="262" t="s">
        <v>166</v>
      </c>
      <c r="D302" s="128" t="s">
        <v>159</v>
      </c>
      <c r="E302" s="122"/>
      <c r="F302" s="122"/>
      <c r="G302" s="123"/>
      <c r="H302" s="129"/>
      <c r="I302" s="130">
        <f t="shared" ref="I302:I304" si="47">SUM(F302:H302)</f>
        <v>0</v>
      </c>
      <c r="J302" s="170" t="s">
        <v>167</v>
      </c>
      <c r="K302" s="170"/>
    </row>
    <row r="303" spans="1:14" s="131" customFormat="1" ht="34.5" customHeight="1" thickBot="1" x14ac:dyDescent="0.3">
      <c r="A303" s="1">
        <v>87</v>
      </c>
      <c r="B303" s="269"/>
      <c r="C303" s="262" t="s">
        <v>168</v>
      </c>
      <c r="D303" s="128"/>
      <c r="E303" s="122"/>
      <c r="F303" s="122"/>
      <c r="G303" s="123"/>
      <c r="H303" s="129"/>
      <c r="I303" s="130"/>
      <c r="J303" s="171" t="s">
        <v>144</v>
      </c>
      <c r="K303" s="171"/>
    </row>
    <row r="304" spans="1:14" s="131" customFormat="1" ht="33" customHeight="1" thickBot="1" x14ac:dyDescent="0.3">
      <c r="A304" s="1">
        <v>87</v>
      </c>
      <c r="B304" s="269"/>
      <c r="C304" s="262" t="s">
        <v>169</v>
      </c>
      <c r="D304" s="128" t="s">
        <v>159</v>
      </c>
      <c r="E304" s="122"/>
      <c r="F304" s="122"/>
      <c r="G304" s="123"/>
      <c r="H304" s="124"/>
      <c r="I304" s="125">
        <f t="shared" si="47"/>
        <v>0</v>
      </c>
      <c r="J304" s="171" t="s">
        <v>144</v>
      </c>
      <c r="K304" s="171"/>
    </row>
    <row r="305" spans="1:11" s="132" customFormat="1" ht="54.75" customHeight="1" thickBot="1" x14ac:dyDescent="0.3">
      <c r="A305" s="1">
        <v>87</v>
      </c>
      <c r="B305" s="268"/>
      <c r="C305" s="262" t="s">
        <v>170</v>
      </c>
      <c r="D305" s="133" t="s">
        <v>159</v>
      </c>
      <c r="E305" s="273">
        <v>5</v>
      </c>
      <c r="F305" s="273">
        <v>2164</v>
      </c>
      <c r="G305" s="278">
        <v>240610</v>
      </c>
      <c r="H305" s="279">
        <v>1451278</v>
      </c>
      <c r="I305" s="280">
        <f>SUM(F305:H305)</f>
        <v>1694052</v>
      </c>
      <c r="J305" s="281" t="s">
        <v>171</v>
      </c>
      <c r="K305" s="287" t="s">
        <v>316</v>
      </c>
    </row>
    <row r="306" spans="1:11" customFormat="1" ht="31.5" customHeight="1" thickBot="1" x14ac:dyDescent="0.3">
      <c r="A306" s="1">
        <v>87</v>
      </c>
      <c r="B306" s="269"/>
      <c r="C306" s="262" t="s">
        <v>172</v>
      </c>
      <c r="D306" s="133" t="s">
        <v>159</v>
      </c>
      <c r="E306" s="122"/>
      <c r="F306" s="122">
        <v>44000</v>
      </c>
      <c r="G306" s="134">
        <v>26000</v>
      </c>
      <c r="H306" s="124">
        <v>49500</v>
      </c>
      <c r="I306" s="135">
        <f>SUM(F306:H306)</f>
        <v>119500</v>
      </c>
      <c r="J306" s="172" t="s">
        <v>173</v>
      </c>
      <c r="K306" s="172" t="s">
        <v>317</v>
      </c>
    </row>
    <row r="307" spans="1:11" s="132" customFormat="1" ht="21" customHeight="1" thickBot="1" x14ac:dyDescent="0.3">
      <c r="A307" s="1">
        <v>87</v>
      </c>
      <c r="B307" s="268"/>
      <c r="C307" s="262" t="s">
        <v>174</v>
      </c>
      <c r="D307" s="133" t="s">
        <v>159</v>
      </c>
      <c r="E307" s="273">
        <f>E308+E309+E310+E311+E312+E313+E314+E315+E316+E317</f>
        <v>24</v>
      </c>
      <c r="F307" s="273">
        <f t="shared" ref="F307:I307" si="48">F308+F309+F310+F311+F312+F313+F314+F315+F316+F317</f>
        <v>117031</v>
      </c>
      <c r="G307" s="273">
        <f t="shared" si="48"/>
        <v>69252</v>
      </c>
      <c r="H307" s="273">
        <f t="shared" si="48"/>
        <v>645160</v>
      </c>
      <c r="I307" s="273">
        <f t="shared" si="48"/>
        <v>831443</v>
      </c>
      <c r="J307" s="274"/>
      <c r="K307" s="274"/>
    </row>
    <row r="308" spans="1:11" customFormat="1" ht="27.75" customHeight="1" thickBot="1" x14ac:dyDescent="0.3">
      <c r="A308" s="1">
        <v>87</v>
      </c>
      <c r="B308" s="269"/>
      <c r="C308" s="262" t="s">
        <v>175</v>
      </c>
      <c r="D308" s="133" t="s">
        <v>159</v>
      </c>
      <c r="E308" s="122"/>
      <c r="F308" s="122"/>
      <c r="G308" s="123"/>
      <c r="H308" s="124">
        <v>1700</v>
      </c>
      <c r="I308" s="125">
        <f t="shared" ref="I308:I316" si="49">SUM(F308:H308)</f>
        <v>1700</v>
      </c>
      <c r="J308" s="172" t="s">
        <v>176</v>
      </c>
      <c r="K308" s="172"/>
    </row>
    <row r="309" spans="1:11" customFormat="1" ht="21" thickBot="1" x14ac:dyDescent="0.3">
      <c r="A309" s="1">
        <v>87</v>
      </c>
      <c r="B309" s="269"/>
      <c r="C309" s="263" t="s">
        <v>177</v>
      </c>
      <c r="D309" s="136" t="s">
        <v>159</v>
      </c>
      <c r="E309" s="122">
        <v>15</v>
      </c>
      <c r="F309" s="122">
        <v>14002</v>
      </c>
      <c r="G309" s="123">
        <v>41000</v>
      </c>
      <c r="H309" s="124"/>
      <c r="I309" s="125">
        <f t="shared" si="49"/>
        <v>55002</v>
      </c>
      <c r="J309" s="172" t="s">
        <v>337</v>
      </c>
      <c r="K309" s="173"/>
    </row>
    <row r="310" spans="1:11" customFormat="1" ht="33" customHeight="1" thickBot="1" x14ac:dyDescent="0.3">
      <c r="A310" s="1">
        <v>87</v>
      </c>
      <c r="B310" s="269"/>
      <c r="C310" s="263" t="s">
        <v>178</v>
      </c>
      <c r="D310" s="133" t="s">
        <v>159</v>
      </c>
      <c r="E310" s="137"/>
      <c r="F310" s="137">
        <f>10000+1500</f>
        <v>11500</v>
      </c>
      <c r="G310" s="138">
        <v>5000</v>
      </c>
      <c r="H310" s="139">
        <v>630000</v>
      </c>
      <c r="I310" s="140">
        <f t="shared" si="49"/>
        <v>646500</v>
      </c>
      <c r="J310" s="174" t="s">
        <v>179</v>
      </c>
      <c r="K310" s="174"/>
    </row>
    <row r="311" spans="1:11" customFormat="1" ht="28.5" customHeight="1" thickBot="1" x14ac:dyDescent="0.3">
      <c r="A311" s="1">
        <v>87</v>
      </c>
      <c r="B311" s="269"/>
      <c r="C311" s="263" t="s">
        <v>180</v>
      </c>
      <c r="D311" s="133" t="s">
        <v>159</v>
      </c>
      <c r="E311" s="122">
        <v>3</v>
      </c>
      <c r="F311" s="122">
        <f>3200+600</f>
        <v>3800</v>
      </c>
      <c r="G311" s="123"/>
      <c r="H311" s="124">
        <v>2000</v>
      </c>
      <c r="I311" s="125">
        <f t="shared" si="49"/>
        <v>5800</v>
      </c>
      <c r="J311" s="174" t="s">
        <v>181</v>
      </c>
      <c r="K311" s="174"/>
    </row>
    <row r="312" spans="1:11" customFormat="1" ht="27" customHeight="1" thickBot="1" x14ac:dyDescent="0.3">
      <c r="A312" s="1">
        <v>87</v>
      </c>
      <c r="B312" s="269"/>
      <c r="C312" s="262" t="s">
        <v>182</v>
      </c>
      <c r="D312" s="133" t="s">
        <v>159</v>
      </c>
      <c r="E312" s="122">
        <f>1+3</f>
        <v>4</v>
      </c>
      <c r="F312" s="122">
        <f>73570+10770</f>
        <v>84340</v>
      </c>
      <c r="G312" s="123">
        <v>16875</v>
      </c>
      <c r="H312" s="124">
        <f>5000+5000</f>
        <v>10000</v>
      </c>
      <c r="I312" s="125">
        <f t="shared" si="49"/>
        <v>111215</v>
      </c>
      <c r="J312" s="174" t="s">
        <v>183</v>
      </c>
      <c r="K312" s="174"/>
    </row>
    <row r="313" spans="1:11" customFormat="1" ht="30" customHeight="1" thickBot="1" x14ac:dyDescent="0.3">
      <c r="A313" s="1">
        <v>87</v>
      </c>
      <c r="B313" s="269"/>
      <c r="C313" s="262" t="s">
        <v>184</v>
      </c>
      <c r="D313" s="136" t="s">
        <v>159</v>
      </c>
      <c r="E313" s="122"/>
      <c r="F313" s="122"/>
      <c r="G313" s="134">
        <v>6054</v>
      </c>
      <c r="H313" s="124"/>
      <c r="I313" s="135">
        <f t="shared" si="49"/>
        <v>6054</v>
      </c>
      <c r="J313" s="174" t="s">
        <v>185</v>
      </c>
      <c r="K313" s="174"/>
    </row>
    <row r="314" spans="1:11" customFormat="1" ht="24" customHeight="1" thickBot="1" x14ac:dyDescent="0.3">
      <c r="A314" s="1">
        <v>87</v>
      </c>
      <c r="B314" s="269"/>
      <c r="C314" s="264" t="s">
        <v>186</v>
      </c>
      <c r="D314" s="133" t="s">
        <v>159</v>
      </c>
      <c r="E314" s="122">
        <v>2</v>
      </c>
      <c r="F314" s="122">
        <f>2904+485</f>
        <v>3389</v>
      </c>
      <c r="G314" s="134">
        <v>323</v>
      </c>
      <c r="H314" s="124"/>
      <c r="I314" s="135">
        <f t="shared" si="49"/>
        <v>3712</v>
      </c>
      <c r="J314" s="174" t="s">
        <v>187</v>
      </c>
      <c r="K314" s="174"/>
    </row>
    <row r="315" spans="1:11" customFormat="1" ht="33.75" customHeight="1" thickBot="1" x14ac:dyDescent="0.3">
      <c r="A315" s="1">
        <v>87</v>
      </c>
      <c r="B315" s="269"/>
      <c r="C315" s="264" t="s">
        <v>188</v>
      </c>
      <c r="D315" s="133" t="s">
        <v>159</v>
      </c>
      <c r="E315" s="122"/>
      <c r="F315" s="122"/>
      <c r="G315" s="134"/>
      <c r="H315" s="124">
        <v>1460</v>
      </c>
      <c r="I315" s="135">
        <f t="shared" si="49"/>
        <v>1460</v>
      </c>
      <c r="J315" s="174" t="s">
        <v>189</v>
      </c>
      <c r="K315" s="174"/>
    </row>
    <row r="316" spans="1:11" customFormat="1" ht="24" customHeight="1" thickBot="1" x14ac:dyDescent="0.3">
      <c r="A316" s="1">
        <v>87</v>
      </c>
      <c r="B316" s="269"/>
      <c r="C316" s="264" t="s">
        <v>190</v>
      </c>
      <c r="D316" s="133" t="s">
        <v>159</v>
      </c>
      <c r="E316" s="122"/>
      <c r="F316" s="122"/>
      <c r="G316" s="123"/>
      <c r="H316" s="124"/>
      <c r="I316" s="125">
        <f t="shared" si="49"/>
        <v>0</v>
      </c>
      <c r="J316" s="175" t="s">
        <v>144</v>
      </c>
      <c r="K316" s="175"/>
    </row>
    <row r="317" spans="1:11" customFormat="1" ht="44.25" customHeight="1" thickBot="1" x14ac:dyDescent="0.3">
      <c r="A317" s="1">
        <v>87</v>
      </c>
      <c r="B317" s="269"/>
      <c r="C317" s="264" t="s">
        <v>191</v>
      </c>
      <c r="D317" s="133" t="s">
        <v>159</v>
      </c>
      <c r="E317" s="122"/>
      <c r="F317" s="122"/>
      <c r="G317" s="123"/>
      <c r="H317" s="124"/>
      <c r="I317" s="125">
        <f t="shared" ref="I317" si="50">SUM(F317:H317)</f>
        <v>0</v>
      </c>
      <c r="J317" s="175" t="s">
        <v>144</v>
      </c>
      <c r="K317" s="175"/>
    </row>
    <row r="318" spans="1:11" s="132" customFormat="1" ht="21" customHeight="1" thickBot="1" x14ac:dyDescent="0.3">
      <c r="A318" s="1">
        <v>87</v>
      </c>
      <c r="B318" s="268"/>
      <c r="C318" s="262" t="s">
        <v>192</v>
      </c>
      <c r="D318" s="133" t="s">
        <v>159</v>
      </c>
      <c r="E318" s="273">
        <f>E319+E320+E321</f>
        <v>0</v>
      </c>
      <c r="F318" s="273">
        <f t="shared" ref="F318:I318" si="51">F319+F320+F321</f>
        <v>58400</v>
      </c>
      <c r="G318" s="273">
        <f t="shared" si="51"/>
        <v>1783551</v>
      </c>
      <c r="H318" s="273">
        <f t="shared" si="51"/>
        <v>527100</v>
      </c>
      <c r="I318" s="273">
        <f t="shared" si="51"/>
        <v>2369051</v>
      </c>
      <c r="J318" s="274"/>
      <c r="K318" s="274"/>
    </row>
    <row r="319" spans="1:11" s="131" customFormat="1" ht="31.5" customHeight="1" thickBot="1" x14ac:dyDescent="0.3">
      <c r="A319" s="1">
        <v>87</v>
      </c>
      <c r="B319" s="269"/>
      <c r="C319" s="262" t="s">
        <v>99</v>
      </c>
      <c r="D319" s="133" t="s">
        <v>159</v>
      </c>
      <c r="E319" s="122"/>
      <c r="F319" s="122">
        <v>57000</v>
      </c>
      <c r="G319" s="134">
        <v>1784951</v>
      </c>
      <c r="H319" s="124">
        <v>453100</v>
      </c>
      <c r="I319" s="135">
        <f>H319+G319+F319</f>
        <v>2295051</v>
      </c>
      <c r="J319" s="174" t="s">
        <v>345</v>
      </c>
      <c r="K319" s="275"/>
    </row>
    <row r="320" spans="1:11" customFormat="1" ht="24.75" customHeight="1" thickBot="1" x14ac:dyDescent="0.3">
      <c r="A320" s="1">
        <v>87</v>
      </c>
      <c r="B320" s="269"/>
      <c r="C320" s="262" t="s">
        <v>193</v>
      </c>
      <c r="D320" s="133" t="s">
        <v>159</v>
      </c>
      <c r="E320" s="122"/>
      <c r="F320" s="122">
        <v>1400</v>
      </c>
      <c r="G320" s="123">
        <v>-1400</v>
      </c>
      <c r="H320" s="124">
        <v>71000</v>
      </c>
      <c r="I320" s="125">
        <f>SUM(F320:H320)</f>
        <v>71000</v>
      </c>
      <c r="J320" s="174" t="s">
        <v>194</v>
      </c>
      <c r="K320" s="174" t="s">
        <v>318</v>
      </c>
    </row>
    <row r="321" spans="1:11" customFormat="1" ht="24" customHeight="1" thickBot="1" x14ac:dyDescent="0.3">
      <c r="A321" s="1">
        <v>87</v>
      </c>
      <c r="B321" s="269"/>
      <c r="C321" s="264" t="s">
        <v>195</v>
      </c>
      <c r="D321" s="133" t="s">
        <v>159</v>
      </c>
      <c r="E321" s="122"/>
      <c r="F321" s="122"/>
      <c r="G321" s="123"/>
      <c r="H321" s="124">
        <v>3000</v>
      </c>
      <c r="I321" s="125">
        <f>SUM(F321:H321)</f>
        <v>3000</v>
      </c>
      <c r="J321" s="157" t="s">
        <v>196</v>
      </c>
      <c r="K321" s="157"/>
    </row>
    <row r="322" spans="1:11" s="132" customFormat="1" ht="21" customHeight="1" thickBot="1" x14ac:dyDescent="0.3">
      <c r="A322" s="1">
        <v>87</v>
      </c>
      <c r="B322" s="268"/>
      <c r="C322" s="262" t="s">
        <v>197</v>
      </c>
      <c r="D322" s="133" t="s">
        <v>159</v>
      </c>
      <c r="E322" s="273">
        <f>E323+E324+E325</f>
        <v>29</v>
      </c>
      <c r="F322" s="273">
        <f>F323+F324+F325</f>
        <v>22446</v>
      </c>
      <c r="G322" s="273">
        <f>G323+G324+G325</f>
        <v>5804</v>
      </c>
      <c r="H322" s="273">
        <f>H323+H324+H325</f>
        <v>14302</v>
      </c>
      <c r="I322" s="273">
        <f>I323+I324+I325</f>
        <v>42552</v>
      </c>
      <c r="J322" s="274"/>
      <c r="K322" s="274"/>
    </row>
    <row r="323" spans="1:11" customFormat="1" ht="26.25" customHeight="1" thickBot="1" x14ac:dyDescent="0.3">
      <c r="A323" s="1">
        <v>87</v>
      </c>
      <c r="B323" s="269"/>
      <c r="C323" s="262" t="s">
        <v>198</v>
      </c>
      <c r="D323" s="136" t="s">
        <v>159</v>
      </c>
      <c r="E323" s="122"/>
      <c r="F323" s="122">
        <v>6015</v>
      </c>
      <c r="G323" s="134">
        <v>0</v>
      </c>
      <c r="H323" s="124">
        <v>35866</v>
      </c>
      <c r="I323" s="135">
        <f>SUM(F323:H323)</f>
        <v>41881</v>
      </c>
      <c r="J323" s="172" t="s">
        <v>199</v>
      </c>
      <c r="K323" s="172"/>
    </row>
    <row r="324" spans="1:11" customFormat="1" ht="27" customHeight="1" thickBot="1" x14ac:dyDescent="0.3">
      <c r="A324" s="1">
        <v>87</v>
      </c>
      <c r="B324" s="269"/>
      <c r="C324" s="262" t="s">
        <v>200</v>
      </c>
      <c r="D324" s="133" t="s">
        <v>159</v>
      </c>
      <c r="E324" s="122">
        <v>9</v>
      </c>
      <c r="F324" s="122">
        <v>10420</v>
      </c>
      <c r="G324" s="123">
        <v>4000</v>
      </c>
      <c r="H324" s="124">
        <v>28436</v>
      </c>
      <c r="I324" s="125">
        <f>SUM(F324:H324)</f>
        <v>42856</v>
      </c>
      <c r="J324" s="174" t="s">
        <v>201</v>
      </c>
      <c r="K324" s="174"/>
    </row>
    <row r="325" spans="1:11" customFormat="1" ht="27" customHeight="1" thickBot="1" x14ac:dyDescent="0.3">
      <c r="A325" s="1">
        <v>87</v>
      </c>
      <c r="B325" s="269"/>
      <c r="C325" s="262" t="s">
        <v>202</v>
      </c>
      <c r="D325" s="136" t="s">
        <v>159</v>
      </c>
      <c r="E325" s="122">
        <v>20</v>
      </c>
      <c r="F325" s="122">
        <v>6011</v>
      </c>
      <c r="G325" s="134">
        <v>1804</v>
      </c>
      <c r="H325" s="124">
        <v>-50000</v>
      </c>
      <c r="I325" s="135">
        <f>SUM(F325:H325)</f>
        <v>-42185</v>
      </c>
      <c r="J325" s="157" t="s">
        <v>203</v>
      </c>
      <c r="K325" s="157"/>
    </row>
    <row r="326" spans="1:11" customFormat="1" ht="21" customHeight="1" thickBot="1" x14ac:dyDescent="0.3">
      <c r="A326" s="1">
        <v>87</v>
      </c>
      <c r="B326" s="270"/>
      <c r="C326" s="262" t="s">
        <v>204</v>
      </c>
      <c r="D326" s="133" t="s">
        <v>159</v>
      </c>
      <c r="E326" s="122"/>
      <c r="F326" s="122"/>
      <c r="G326" s="276"/>
      <c r="H326" s="124">
        <v>900</v>
      </c>
      <c r="I326" s="125">
        <f>SUM(G326:H326)</f>
        <v>900</v>
      </c>
      <c r="J326" s="277" t="s">
        <v>205</v>
      </c>
      <c r="K326" s="277"/>
    </row>
    <row r="327" spans="1:11" ht="32.25" thickBot="1" x14ac:dyDescent="0.3">
      <c r="B327" s="242">
        <v>89</v>
      </c>
      <c r="C327" s="180" t="s">
        <v>276</v>
      </c>
      <c r="D327" s="120"/>
      <c r="E327" s="63">
        <f>SUM(E328:E330)</f>
        <v>0</v>
      </c>
      <c r="F327" s="64"/>
      <c r="G327" s="65"/>
      <c r="H327" s="65"/>
      <c r="I327" s="66"/>
      <c r="J327" s="181"/>
      <c r="K327" s="181"/>
    </row>
    <row r="328" spans="1:11" ht="128.25" customHeight="1" thickBot="1" x14ac:dyDescent="0.3">
      <c r="A328" s="1">
        <v>89</v>
      </c>
      <c r="B328" s="237" t="s">
        <v>45</v>
      </c>
      <c r="C328" s="238" t="s">
        <v>265</v>
      </c>
      <c r="D328" s="183" t="s">
        <v>159</v>
      </c>
      <c r="E328" s="32" t="s">
        <v>277</v>
      </c>
      <c r="F328" s="22">
        <f>8660+23800</f>
        <v>32460</v>
      </c>
      <c r="G328" s="23">
        <f>2000+10000</f>
        <v>12000</v>
      </c>
      <c r="H328" s="24">
        <f>2500+17000</f>
        <v>19500</v>
      </c>
      <c r="I328" s="239">
        <f t="shared" ref="I328:I330" si="52">F328+G328+H328</f>
        <v>63960</v>
      </c>
      <c r="J328" s="361" t="s">
        <v>278</v>
      </c>
      <c r="K328" s="358" t="s">
        <v>334</v>
      </c>
    </row>
    <row r="329" spans="1:11" ht="100.5" customHeight="1" thickBot="1" x14ac:dyDescent="0.3">
      <c r="A329" s="1">
        <v>89</v>
      </c>
      <c r="B329" s="240" t="s">
        <v>45</v>
      </c>
      <c r="C329" s="238" t="s">
        <v>265</v>
      </c>
      <c r="D329" s="184" t="s">
        <v>242</v>
      </c>
      <c r="E329" s="32"/>
      <c r="F329" s="18">
        <f>9060+23800</f>
        <v>32860</v>
      </c>
      <c r="G329" s="19">
        <f>2000+10000</f>
        <v>12000</v>
      </c>
      <c r="H329" s="20">
        <f>2500+4000</f>
        <v>6500</v>
      </c>
      <c r="I329" s="239">
        <f t="shared" si="52"/>
        <v>51360</v>
      </c>
      <c r="J329" s="362"/>
      <c r="K329" s="359"/>
    </row>
    <row r="330" spans="1:11" ht="79.5" customHeight="1" thickBot="1" x14ac:dyDescent="0.3">
      <c r="A330" s="1">
        <v>89</v>
      </c>
      <c r="B330" s="241" t="s">
        <v>45</v>
      </c>
      <c r="C330" s="238" t="s">
        <v>265</v>
      </c>
      <c r="D330" s="185" t="s">
        <v>243</v>
      </c>
      <c r="E330" s="32"/>
      <c r="F330" s="25">
        <f>7175+23800</f>
        <v>30975</v>
      </c>
      <c r="G330" s="26">
        <f>2000+10000</f>
        <v>12000</v>
      </c>
      <c r="H330" s="27">
        <f>2500+3000</f>
        <v>5500</v>
      </c>
      <c r="I330" s="239">
        <f t="shared" si="52"/>
        <v>48475</v>
      </c>
      <c r="J330" s="363"/>
      <c r="K330" s="360"/>
    </row>
    <row r="331" spans="1:11" ht="16.5" thickBot="1" x14ac:dyDescent="0.3">
      <c r="B331" s="105">
        <v>90</v>
      </c>
      <c r="C331" s="61" t="s">
        <v>101</v>
      </c>
      <c r="D331" s="108"/>
      <c r="E331" s="63">
        <f>SUM(E332:E334)</f>
        <v>0</v>
      </c>
      <c r="F331" s="64">
        <f>SUM(F332:F334)</f>
        <v>3000</v>
      </c>
      <c r="G331" s="65">
        <f t="shared" ref="G331:H331" si="53">SUM(G332:G334)</f>
        <v>10000</v>
      </c>
      <c r="H331" s="65">
        <f t="shared" si="53"/>
        <v>0</v>
      </c>
      <c r="I331" s="66">
        <f>F331+G331+H331</f>
        <v>13000</v>
      </c>
      <c r="J331" s="156"/>
      <c r="K331" s="156"/>
    </row>
    <row r="332" spans="1:11" ht="87" customHeight="1" thickBot="1" x14ac:dyDescent="0.3">
      <c r="A332" s="1">
        <v>90</v>
      </c>
      <c r="B332" s="390" t="s">
        <v>45</v>
      </c>
      <c r="C332" s="38" t="s">
        <v>9</v>
      </c>
      <c r="D332" s="17">
        <v>2022</v>
      </c>
      <c r="E332" s="32"/>
      <c r="F332" s="18">
        <v>3000</v>
      </c>
      <c r="G332" s="155">
        <v>10000</v>
      </c>
      <c r="H332" s="19"/>
      <c r="I332" s="20">
        <f>F332+G332+H332</f>
        <v>13000</v>
      </c>
      <c r="J332" s="177" t="s">
        <v>140</v>
      </c>
      <c r="K332" s="177"/>
    </row>
    <row r="333" spans="1:11" ht="87.75" customHeight="1" thickBot="1" x14ac:dyDescent="0.3">
      <c r="A333" s="1">
        <v>90</v>
      </c>
      <c r="B333" s="391"/>
      <c r="C333" s="178" t="s">
        <v>9</v>
      </c>
      <c r="D333" s="21">
        <v>2023</v>
      </c>
      <c r="E333" s="32"/>
      <c r="F333" s="18">
        <v>0</v>
      </c>
      <c r="G333" s="19">
        <v>0</v>
      </c>
      <c r="H333" s="19">
        <v>0</v>
      </c>
      <c r="I333" s="20">
        <f>F333+G333+H333</f>
        <v>0</v>
      </c>
      <c r="J333" s="177" t="s">
        <v>141</v>
      </c>
      <c r="K333" s="177"/>
    </row>
    <row r="334" spans="1:11" ht="40.5" customHeight="1" thickBot="1" x14ac:dyDescent="0.3">
      <c r="A334" s="1">
        <v>90</v>
      </c>
      <c r="B334" s="392"/>
      <c r="C334" s="178" t="s">
        <v>9</v>
      </c>
      <c r="D334" s="36">
        <v>2024</v>
      </c>
      <c r="E334" s="34"/>
      <c r="F334" s="25">
        <v>0</v>
      </c>
      <c r="G334" s="26">
        <v>0</v>
      </c>
      <c r="H334" s="26">
        <v>0</v>
      </c>
      <c r="I334" s="27">
        <f>F334+G334+H334</f>
        <v>0</v>
      </c>
      <c r="J334" s="73"/>
      <c r="K334" s="261"/>
    </row>
    <row r="335" spans="1:11" customFormat="1" ht="16.5" thickBot="1" x14ac:dyDescent="0.3">
      <c r="B335" s="220">
        <v>91</v>
      </c>
      <c r="C335" s="193" t="s">
        <v>279</v>
      </c>
      <c r="D335" s="193"/>
      <c r="E335" s="243"/>
      <c r="F335" s="196"/>
      <c r="G335" s="193"/>
      <c r="H335" s="193"/>
      <c r="I335" s="243"/>
      <c r="J335" s="196"/>
      <c r="K335" s="196"/>
    </row>
    <row r="336" spans="1:11" customFormat="1" ht="15.75" customHeight="1" x14ac:dyDescent="0.25">
      <c r="A336" s="1">
        <v>91</v>
      </c>
      <c r="B336" s="221">
        <v>1110</v>
      </c>
      <c r="C336" s="271" t="s">
        <v>9</v>
      </c>
      <c r="D336" s="183" t="s">
        <v>159</v>
      </c>
      <c r="E336" s="32"/>
      <c r="F336" s="22"/>
      <c r="G336" s="23">
        <v>1000</v>
      </c>
      <c r="H336" s="24">
        <v>5000</v>
      </c>
      <c r="I336" s="239">
        <f>SUM(F336:H336)</f>
        <v>6000</v>
      </c>
      <c r="J336" s="361" t="s">
        <v>280</v>
      </c>
      <c r="K336" s="361"/>
    </row>
    <row r="337" spans="1:26" customFormat="1" x14ac:dyDescent="0.25">
      <c r="A337" s="1">
        <v>91</v>
      </c>
      <c r="B337" s="244">
        <v>1110</v>
      </c>
      <c r="C337" s="245"/>
      <c r="D337" s="184" t="s">
        <v>242</v>
      </c>
      <c r="E337" s="32"/>
      <c r="F337" s="18"/>
      <c r="G337" s="19">
        <v>1200</v>
      </c>
      <c r="H337" s="20"/>
      <c r="I337" s="239">
        <f>SUM(F337:H337)</f>
        <v>1200</v>
      </c>
      <c r="J337" s="362"/>
      <c r="K337" s="362"/>
    </row>
    <row r="338" spans="1:26" customFormat="1" ht="16.5" thickBot="1" x14ac:dyDescent="0.3">
      <c r="A338" s="1">
        <v>91</v>
      </c>
      <c r="B338" s="246">
        <v>1110</v>
      </c>
      <c r="C338" s="247"/>
      <c r="D338" s="185" t="s">
        <v>243</v>
      </c>
      <c r="E338" s="248"/>
      <c r="F338" s="25"/>
      <c r="G338" s="26">
        <v>1400</v>
      </c>
      <c r="H338" s="27"/>
      <c r="I338" s="239">
        <f>SUM(F338:H338)</f>
        <v>1400</v>
      </c>
      <c r="J338" s="363"/>
      <c r="K338" s="363"/>
    </row>
    <row r="339" spans="1:26" customFormat="1" ht="16.5" thickBot="1" x14ac:dyDescent="0.3">
      <c r="B339" s="220">
        <v>92</v>
      </c>
      <c r="C339" s="193" t="s">
        <v>281</v>
      </c>
      <c r="D339" s="249"/>
      <c r="E339" s="243"/>
      <c r="F339" s="196"/>
      <c r="G339" s="193"/>
      <c r="H339" s="250"/>
      <c r="I339" s="243"/>
      <c r="J339" s="196"/>
      <c r="K339" s="196"/>
    </row>
    <row r="340" spans="1:26" customFormat="1" ht="15.75" customHeight="1" x14ac:dyDescent="0.25">
      <c r="A340" s="1">
        <v>92</v>
      </c>
      <c r="B340" s="221">
        <v>1110</v>
      </c>
      <c r="C340" s="271" t="s">
        <v>9</v>
      </c>
      <c r="D340" s="183" t="s">
        <v>159</v>
      </c>
      <c r="E340" s="251"/>
      <c r="F340" s="252"/>
      <c r="G340" s="19"/>
      <c r="H340" s="20"/>
      <c r="I340" s="18"/>
      <c r="J340" s="346" t="s">
        <v>241</v>
      </c>
      <c r="K340" s="346"/>
    </row>
    <row r="341" spans="1:26" customFormat="1" x14ac:dyDescent="0.25">
      <c r="A341" s="1">
        <v>92</v>
      </c>
      <c r="B341" s="244">
        <v>1110</v>
      </c>
      <c r="C341" s="253"/>
      <c r="D341" s="184" t="s">
        <v>242</v>
      </c>
      <c r="E341" s="254"/>
      <c r="F341" s="252"/>
      <c r="G341" s="19"/>
      <c r="H341" s="20"/>
      <c r="I341" s="18"/>
      <c r="J341" s="347"/>
      <c r="K341" s="347"/>
    </row>
    <row r="342" spans="1:26" customFormat="1" ht="23.25" customHeight="1" thickBot="1" x14ac:dyDescent="0.3">
      <c r="A342" s="1">
        <v>92</v>
      </c>
      <c r="B342" s="246">
        <v>1110</v>
      </c>
      <c r="C342" s="255"/>
      <c r="D342" s="185" t="s">
        <v>243</v>
      </c>
      <c r="E342" s="256"/>
      <c r="F342" s="257"/>
      <c r="G342" s="26"/>
      <c r="H342" s="27"/>
      <c r="I342" s="25"/>
      <c r="J342" s="348"/>
      <c r="K342" s="348"/>
    </row>
    <row r="343" spans="1:26" customFormat="1" ht="16.5" thickBot="1" x14ac:dyDescent="0.3">
      <c r="B343" s="327">
        <v>95</v>
      </c>
      <c r="C343" s="193" t="s">
        <v>335</v>
      </c>
      <c r="D343" s="193"/>
      <c r="E343" s="328"/>
      <c r="F343" s="328"/>
      <c r="G343" s="328"/>
      <c r="H343" s="328"/>
      <c r="I343" s="328"/>
      <c r="J343" s="329"/>
      <c r="K343" s="330"/>
      <c r="L343" s="330"/>
      <c r="M343" s="328"/>
      <c r="N343" s="331"/>
      <c r="O343" s="332"/>
      <c r="P343" s="330"/>
      <c r="Q343" s="328"/>
      <c r="R343" s="333"/>
      <c r="S343" s="334"/>
      <c r="T343" s="332"/>
    </row>
    <row r="344" spans="1:26" customFormat="1" ht="31.5" customHeight="1" x14ac:dyDescent="0.25">
      <c r="B344" s="197">
        <v>1110</v>
      </c>
      <c r="C344" s="198" t="s">
        <v>9</v>
      </c>
      <c r="D344" s="335">
        <v>2022</v>
      </c>
      <c r="E344" s="336"/>
      <c r="F344" s="337"/>
      <c r="G344" s="224">
        <v>29000</v>
      </c>
      <c r="H344" s="224">
        <v>36095</v>
      </c>
      <c r="I344" s="296">
        <f>SUM(F344:H344)</f>
        <v>65095</v>
      </c>
      <c r="J344" s="358" t="s">
        <v>336</v>
      </c>
      <c r="K344" s="337"/>
      <c r="L344" s="296"/>
      <c r="M344" s="224"/>
      <c r="N344" s="224">
        <f>SUM(K344:M344)</f>
        <v>0</v>
      </c>
      <c r="O344" s="346"/>
      <c r="P344" s="338">
        <f>K344</f>
        <v>0</v>
      </c>
      <c r="Q344" s="338">
        <f t="shared" ref="Q344:S346" si="54">L344</f>
        <v>0</v>
      </c>
      <c r="R344" s="338">
        <f t="shared" si="54"/>
        <v>0</v>
      </c>
      <c r="S344" s="338">
        <f>N344</f>
        <v>0</v>
      </c>
      <c r="T344" s="202"/>
    </row>
    <row r="345" spans="1:26" customFormat="1" ht="39" customHeight="1" x14ac:dyDescent="0.25">
      <c r="B345" s="203">
        <v>1110</v>
      </c>
      <c r="C345" s="204"/>
      <c r="D345" s="339">
        <v>2023</v>
      </c>
      <c r="E345" s="336"/>
      <c r="F345" s="340"/>
      <c r="G345" s="215">
        <v>29000</v>
      </c>
      <c r="H345" s="215">
        <v>7741</v>
      </c>
      <c r="I345" s="300">
        <f>SUM(G345:H345)</f>
        <v>36741</v>
      </c>
      <c r="J345" s="359"/>
      <c r="K345" s="340"/>
      <c r="L345" s="300"/>
      <c r="M345" s="215"/>
      <c r="N345" s="215">
        <f>SUM(K345:M345)</f>
        <v>0</v>
      </c>
      <c r="O345" s="347"/>
      <c r="P345" s="338">
        <f t="shared" ref="P345:P346" si="55">K345</f>
        <v>0</v>
      </c>
      <c r="Q345" s="338">
        <f t="shared" si="54"/>
        <v>0</v>
      </c>
      <c r="R345" s="338">
        <f t="shared" si="54"/>
        <v>0</v>
      </c>
      <c r="S345" s="338">
        <f t="shared" si="54"/>
        <v>0</v>
      </c>
      <c r="T345" s="207"/>
      <c r="Z345" s="126" t="e">
        <f>#REF!-#REF!</f>
        <v>#REF!</v>
      </c>
    </row>
    <row r="346" spans="1:26" customFormat="1" ht="70.5" customHeight="1" thickBot="1" x14ac:dyDescent="0.3">
      <c r="B346" s="208">
        <v>1110</v>
      </c>
      <c r="C346" s="209"/>
      <c r="D346" s="341">
        <v>2024</v>
      </c>
      <c r="E346" s="248"/>
      <c r="F346" s="342"/>
      <c r="G346" s="216">
        <v>29000</v>
      </c>
      <c r="H346" s="216">
        <v>7812</v>
      </c>
      <c r="I346" s="304">
        <f>SUM(G346:H346)</f>
        <v>36812</v>
      </c>
      <c r="J346" s="360"/>
      <c r="K346" s="342"/>
      <c r="L346" s="304"/>
      <c r="M346" s="216"/>
      <c r="N346" s="216">
        <f>SUM(K346:M346)</f>
        <v>0</v>
      </c>
      <c r="O346" s="348"/>
      <c r="P346" s="338">
        <f t="shared" si="55"/>
        <v>0</v>
      </c>
      <c r="Q346" s="338">
        <f t="shared" si="54"/>
        <v>0</v>
      </c>
      <c r="R346" s="338">
        <f t="shared" si="54"/>
        <v>0</v>
      </c>
      <c r="S346" s="338">
        <f t="shared" si="54"/>
        <v>0</v>
      </c>
      <c r="T346" s="213"/>
    </row>
    <row r="347" spans="1:26" ht="16.5" thickBot="1" x14ac:dyDescent="0.3">
      <c r="B347" s="399" t="s">
        <v>238</v>
      </c>
      <c r="C347" s="400"/>
      <c r="D347" s="400"/>
      <c r="E347" s="401"/>
      <c r="F347" s="179">
        <f>SUBTOTAL(9,F21:F342)/2</f>
        <v>9108196.5</v>
      </c>
      <c r="G347" s="179">
        <f>SUBTOTAL(9,G21:G342)/2</f>
        <v>65862762.5</v>
      </c>
      <c r="H347" s="179">
        <f>SUBTOTAL(9,H21:H342)/2</f>
        <v>101186839.78049999</v>
      </c>
      <c r="I347" s="179">
        <f>SUBTOTAL(9,I21:I342)/2</f>
        <v>176157798.78049999</v>
      </c>
    </row>
  </sheetData>
  <autoFilter ref="A3:J347">
    <filterColumn colId="5" showButton="0"/>
    <filterColumn colId="6" showButton="0"/>
    <filterColumn colId="7" showButton="0"/>
  </autoFilter>
  <mergeCells count="228">
    <mergeCell ref="B278:B280"/>
    <mergeCell ref="J278:J280"/>
    <mergeCell ref="J114:J116"/>
    <mergeCell ref="J117:J119"/>
    <mergeCell ref="K117:K122"/>
    <mergeCell ref="J120:J122"/>
    <mergeCell ref="J123:J125"/>
    <mergeCell ref="J233:J235"/>
    <mergeCell ref="C257:C259"/>
    <mergeCell ref="J257:J259"/>
    <mergeCell ref="B219:B221"/>
    <mergeCell ref="B257:B259"/>
    <mergeCell ref="B249:B251"/>
    <mergeCell ref="C249:C251"/>
    <mergeCell ref="J249:J251"/>
    <mergeCell ref="B265:B267"/>
    <mergeCell ref="C265:C267"/>
    <mergeCell ref="J265:J267"/>
    <mergeCell ref="B216:B218"/>
    <mergeCell ref="C216:C218"/>
    <mergeCell ref="B223:B225"/>
    <mergeCell ref="C223:C225"/>
    <mergeCell ref="J223:J225"/>
    <mergeCell ref="N17:N19"/>
    <mergeCell ref="J18:J20"/>
    <mergeCell ref="K18:K20"/>
    <mergeCell ref="B286:B288"/>
    <mergeCell ref="C286:C288"/>
    <mergeCell ref="J286:J288"/>
    <mergeCell ref="B268:B270"/>
    <mergeCell ref="C268:C270"/>
    <mergeCell ref="J268:J270"/>
    <mergeCell ref="B271:B273"/>
    <mergeCell ref="C271:C273"/>
    <mergeCell ref="J271:J273"/>
    <mergeCell ref="B237:B239"/>
    <mergeCell ref="C237:C239"/>
    <mergeCell ref="J237:J239"/>
    <mergeCell ref="B245:B247"/>
    <mergeCell ref="C245:C247"/>
    <mergeCell ref="J245:J247"/>
    <mergeCell ref="B274:B276"/>
    <mergeCell ref="C274:C276"/>
    <mergeCell ref="J274:J276"/>
    <mergeCell ref="B187:B189"/>
    <mergeCell ref="B202:B204"/>
    <mergeCell ref="B198:B200"/>
    <mergeCell ref="B227:B229"/>
    <mergeCell ref="C227:C229"/>
    <mergeCell ref="J227:J229"/>
    <mergeCell ref="B230:B232"/>
    <mergeCell ref="C230:C232"/>
    <mergeCell ref="J230:J232"/>
    <mergeCell ref="B233:B235"/>
    <mergeCell ref="C233:C235"/>
    <mergeCell ref="B213:B215"/>
    <mergeCell ref="C213:C215"/>
    <mergeCell ref="C219:C221"/>
    <mergeCell ref="J159:J161"/>
    <mergeCell ref="C162:C164"/>
    <mergeCell ref="J162:J164"/>
    <mergeCell ref="B165:B167"/>
    <mergeCell ref="C165:C167"/>
    <mergeCell ref="B210:B212"/>
    <mergeCell ref="J168:J169"/>
    <mergeCell ref="B172:B174"/>
    <mergeCell ref="C172:C174"/>
    <mergeCell ref="B175:B177"/>
    <mergeCell ref="C175:C177"/>
    <mergeCell ref="B168:B170"/>
    <mergeCell ref="B178:B180"/>
    <mergeCell ref="C210:C212"/>
    <mergeCell ref="C187:C189"/>
    <mergeCell ref="B190:B192"/>
    <mergeCell ref="C190:C192"/>
    <mergeCell ref="J194:J196"/>
    <mergeCell ref="J206:J208"/>
    <mergeCell ref="J198:J200"/>
    <mergeCell ref="J202:J204"/>
    <mergeCell ref="B156:B158"/>
    <mergeCell ref="C156:C158"/>
    <mergeCell ref="C136:C138"/>
    <mergeCell ref="B139:B141"/>
    <mergeCell ref="C178:C180"/>
    <mergeCell ref="B181:B183"/>
    <mergeCell ref="C181:C183"/>
    <mergeCell ref="B184:B186"/>
    <mergeCell ref="C184:C186"/>
    <mergeCell ref="C168:C170"/>
    <mergeCell ref="C159:C161"/>
    <mergeCell ref="J53:J55"/>
    <mergeCell ref="J69:J71"/>
    <mergeCell ref="J72:J74"/>
    <mergeCell ref="J78:J80"/>
    <mergeCell ref="J75:J77"/>
    <mergeCell ref="J81:J83"/>
    <mergeCell ref="J50:J52"/>
    <mergeCell ref="J47:J49"/>
    <mergeCell ref="J7:J9"/>
    <mergeCell ref="J11:J13"/>
    <mergeCell ref="J14:J16"/>
    <mergeCell ref="C130:C132"/>
    <mergeCell ref="B133:B135"/>
    <mergeCell ref="C133:C135"/>
    <mergeCell ref="J56:J58"/>
    <mergeCell ref="J59:J61"/>
    <mergeCell ref="J62:J64"/>
    <mergeCell ref="J65:J67"/>
    <mergeCell ref="F88:G88"/>
    <mergeCell ref="F91:G91"/>
    <mergeCell ref="J97:J99"/>
    <mergeCell ref="C127:C129"/>
    <mergeCell ref="B130:B132"/>
    <mergeCell ref="J156:J158"/>
    <mergeCell ref="C1:I2"/>
    <mergeCell ref="B44:B46"/>
    <mergeCell ref="B72:B74"/>
    <mergeCell ref="B47:B49"/>
    <mergeCell ref="B50:B52"/>
    <mergeCell ref="B53:B55"/>
    <mergeCell ref="B127:B129"/>
    <mergeCell ref="B159:B161"/>
    <mergeCell ref="B56:B58"/>
    <mergeCell ref="B59:B61"/>
    <mergeCell ref="B62:B64"/>
    <mergeCell ref="B65:B67"/>
    <mergeCell ref="B69:B71"/>
    <mergeCell ref="B75:B77"/>
    <mergeCell ref="B78:B80"/>
    <mergeCell ref="B81:B83"/>
    <mergeCell ref="B136:B138"/>
    <mergeCell ref="C139:C141"/>
    <mergeCell ref="J44:J46"/>
    <mergeCell ref="F3:I3"/>
    <mergeCell ref="J3:J5"/>
    <mergeCell ref="B4:B5"/>
    <mergeCell ref="D4:D5"/>
    <mergeCell ref="B332:B334"/>
    <mergeCell ref="B162:B164"/>
    <mergeCell ref="B294:B296"/>
    <mergeCell ref="B290:B292"/>
    <mergeCell ref="B347:E347"/>
    <mergeCell ref="J22:J24"/>
    <mergeCell ref="J25:J27"/>
    <mergeCell ref="J28:J30"/>
    <mergeCell ref="J31:J33"/>
    <mergeCell ref="J34:J36"/>
    <mergeCell ref="J37:J39"/>
    <mergeCell ref="J40:J42"/>
    <mergeCell ref="J104:J106"/>
    <mergeCell ref="J107:J109"/>
    <mergeCell ref="J110:J112"/>
    <mergeCell ref="J143:J145"/>
    <mergeCell ref="J146:J148"/>
    <mergeCell ref="J149:J151"/>
    <mergeCell ref="J152:J154"/>
    <mergeCell ref="B253:B255"/>
    <mergeCell ref="J253:J255"/>
    <mergeCell ref="J328:J330"/>
    <mergeCell ref="J336:J338"/>
    <mergeCell ref="J344:J346"/>
    <mergeCell ref="K3:K5"/>
    <mergeCell ref="K22:K24"/>
    <mergeCell ref="K25:K27"/>
    <mergeCell ref="K28:K30"/>
    <mergeCell ref="K31:K33"/>
    <mergeCell ref="K34:K36"/>
    <mergeCell ref="K37:K39"/>
    <mergeCell ref="K40:K42"/>
    <mergeCell ref="K44:K46"/>
    <mergeCell ref="K11:K13"/>
    <mergeCell ref="K14:K16"/>
    <mergeCell ref="K47:K49"/>
    <mergeCell ref="K50:K52"/>
    <mergeCell ref="K53:K55"/>
    <mergeCell ref="K56:K58"/>
    <mergeCell ref="K59:K61"/>
    <mergeCell ref="K62:K64"/>
    <mergeCell ref="K65:K67"/>
    <mergeCell ref="K69:K71"/>
    <mergeCell ref="K72:K74"/>
    <mergeCell ref="K75:K77"/>
    <mergeCell ref="K78:K80"/>
    <mergeCell ref="K81:K83"/>
    <mergeCell ref="K97:K99"/>
    <mergeCell ref="K104:K106"/>
    <mergeCell ref="K107:K109"/>
    <mergeCell ref="K110:K112"/>
    <mergeCell ref="K143:K145"/>
    <mergeCell ref="K146:K148"/>
    <mergeCell ref="K149:K151"/>
    <mergeCell ref="K152:K154"/>
    <mergeCell ref="K156:K158"/>
    <mergeCell ref="K159:K161"/>
    <mergeCell ref="K162:K164"/>
    <mergeCell ref="K194:K196"/>
    <mergeCell ref="K198:K200"/>
    <mergeCell ref="K165:K167"/>
    <mergeCell ref="K168:K170"/>
    <mergeCell ref="K202:K204"/>
    <mergeCell ref="K206:K208"/>
    <mergeCell ref="K223:K225"/>
    <mergeCell ref="K227:K229"/>
    <mergeCell ref="K230:K232"/>
    <mergeCell ref="K233:K235"/>
    <mergeCell ref="K237:K239"/>
    <mergeCell ref="K245:K247"/>
    <mergeCell ref="K249:K251"/>
    <mergeCell ref="K253:K255"/>
    <mergeCell ref="K257:K259"/>
    <mergeCell ref="K265:K267"/>
    <mergeCell ref="K268:K270"/>
    <mergeCell ref="K271:K273"/>
    <mergeCell ref="K274:K276"/>
    <mergeCell ref="K278:K280"/>
    <mergeCell ref="K282:K284"/>
    <mergeCell ref="K286:K288"/>
    <mergeCell ref="K261:K263"/>
    <mergeCell ref="J340:J342"/>
    <mergeCell ref="J294:J296"/>
    <mergeCell ref="J282:J284"/>
    <mergeCell ref="O344:O346"/>
    <mergeCell ref="K290:K292"/>
    <mergeCell ref="K294:K296"/>
    <mergeCell ref="K328:K330"/>
    <mergeCell ref="K336:K338"/>
    <mergeCell ref="K340:K342"/>
    <mergeCell ref="J290:J292"/>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KSH 2022-2024</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Valion Cenalia</dc:creator>
  <cp:lastModifiedBy>Valion Cenalia</cp:lastModifiedBy>
  <dcterms:created xsi:type="dcterms:W3CDTF">2020-10-13T08:53:18Z</dcterms:created>
  <dcterms:modified xsi:type="dcterms:W3CDTF">2021-07-08T11:46:28Z</dcterms:modified>
</cp:coreProperties>
</file>